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https://d.docs.live.net/186593bc330ab858/Cambridge PhD/Thesis/8 Corrections/Files to Upload/To Github/Manuscript Variant Workbooks/"/>
    </mc:Choice>
  </mc:AlternateContent>
  <xr:revisionPtr revIDLastSave="161" documentId="13_ncr:1_{DDD3E36D-61E6-4DAB-9805-A79DF43C0FB1}" xr6:coauthVersionLast="47" xr6:coauthVersionMax="47" xr10:uidLastSave="{C64EE70A-4BD4-49A2-9B83-F50FAAC2E744}"/>
  <bookViews>
    <workbookView xWindow="-110" yWindow="-110" windowWidth="25820" windowHeight="15500" xr2:uid="{5BB4D106-A247-41F8-A104-83D51E35EC09}"/>
  </bookViews>
  <sheets>
    <sheet name="Unfiltered Data" sheetId="1" r:id="rId1"/>
    <sheet name="Gen-filters" sheetId="7" r:id="rId2"/>
    <sheet name="AddOmits" sheetId="8" r:id="rId3"/>
    <sheet name="WF_AO_LM" sheetId="11" r:id="rId4"/>
    <sheet name="WF_AO_HM" sheetId="10" r:id="rId5"/>
    <sheet name="WF_SUB" sheetId="12" r:id="rId6"/>
    <sheet name="Harmonization" sheetId="13" r:id="rId7"/>
    <sheet name="Gen-Error-Rates" sheetId="14" r:id="rId8"/>
    <sheet name="Corrections" sheetId="16" r:id="rId9"/>
    <sheet name="Data Regularization" sheetId="2" r:id="rId10"/>
  </sheets>
  <definedNames>
    <definedName name="_xlnm._FilterDatabase" localSheetId="2" hidden="1">AddOmits!$A$1:$AD$425</definedName>
    <definedName name="_xlnm._FilterDatabase" localSheetId="1" hidden="1">'Gen-filters'!$A$1:$AD$941</definedName>
    <definedName name="_xlnm._FilterDatabase" localSheetId="0" hidden="1">'Unfiltered Data'!$A$1:$AF$1430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6" l="1"/>
  <c r="D12" i="16" s="1"/>
  <c r="B11" i="16"/>
  <c r="B10" i="16"/>
  <c r="D10" i="16" s="1"/>
  <c r="B4" i="16"/>
  <c r="B5" i="16" s="1"/>
  <c r="B3" i="16"/>
  <c r="U199" i="12"/>
  <c r="T199" i="12"/>
  <c r="U198" i="12"/>
  <c r="T198" i="12"/>
  <c r="U197" i="12"/>
  <c r="T197" i="12"/>
  <c r="U196" i="12"/>
  <c r="T196" i="12"/>
  <c r="U195" i="12"/>
  <c r="T195" i="12"/>
  <c r="U194" i="12"/>
  <c r="T194" i="12"/>
  <c r="U193" i="12"/>
  <c r="T193" i="12"/>
  <c r="U192" i="12"/>
  <c r="T192" i="12"/>
  <c r="U191" i="12"/>
  <c r="T191" i="12"/>
  <c r="U190" i="12"/>
  <c r="T190" i="12"/>
  <c r="U189" i="12"/>
  <c r="T189" i="12"/>
  <c r="U188" i="12"/>
  <c r="T188" i="12"/>
  <c r="U187" i="12"/>
  <c r="V187" i="12" s="1"/>
  <c r="T187" i="12"/>
  <c r="U186" i="12"/>
  <c r="T186" i="12"/>
  <c r="U185" i="12"/>
  <c r="T185" i="12"/>
  <c r="U184" i="12"/>
  <c r="T184" i="12"/>
  <c r="U183" i="12"/>
  <c r="T183" i="12"/>
  <c r="U182" i="12"/>
  <c r="T182" i="12"/>
  <c r="U181" i="12"/>
  <c r="T181" i="12"/>
  <c r="U180" i="12"/>
  <c r="T180" i="12"/>
  <c r="U179" i="12"/>
  <c r="T179" i="12"/>
  <c r="U178" i="12"/>
  <c r="V178" i="12" s="1"/>
  <c r="T178" i="12"/>
  <c r="U177" i="12"/>
  <c r="T177" i="12"/>
  <c r="U176" i="12"/>
  <c r="T176" i="12"/>
  <c r="U175" i="12"/>
  <c r="T175" i="12"/>
  <c r="U174" i="12"/>
  <c r="T174" i="12"/>
  <c r="U173" i="12"/>
  <c r="T173" i="12"/>
  <c r="U172" i="12"/>
  <c r="T172" i="12"/>
  <c r="U171" i="12"/>
  <c r="T171" i="12"/>
  <c r="U170" i="12"/>
  <c r="T170" i="12"/>
  <c r="U169" i="12"/>
  <c r="T169" i="12"/>
  <c r="U168" i="12"/>
  <c r="T168" i="12"/>
  <c r="U167" i="12"/>
  <c r="T167" i="12"/>
  <c r="U166" i="12"/>
  <c r="T166" i="12"/>
  <c r="U165" i="12"/>
  <c r="T165" i="12"/>
  <c r="U164" i="12"/>
  <c r="T164" i="12"/>
  <c r="U163" i="12"/>
  <c r="T163" i="12"/>
  <c r="U162" i="12"/>
  <c r="V162" i="12" s="1"/>
  <c r="T162" i="12"/>
  <c r="U161" i="12"/>
  <c r="V161" i="12" s="1"/>
  <c r="T161" i="12"/>
  <c r="U160" i="12"/>
  <c r="T160" i="12"/>
  <c r="U159" i="12"/>
  <c r="T159" i="12"/>
  <c r="U158" i="12"/>
  <c r="T158" i="12"/>
  <c r="U157" i="12"/>
  <c r="T157" i="12"/>
  <c r="U156" i="12"/>
  <c r="T156" i="12"/>
  <c r="U155" i="12"/>
  <c r="T155" i="12"/>
  <c r="U154" i="12"/>
  <c r="T154" i="12"/>
  <c r="U153" i="12"/>
  <c r="T153" i="12"/>
  <c r="U152" i="12"/>
  <c r="T152" i="12"/>
  <c r="U151" i="12"/>
  <c r="T151" i="12"/>
  <c r="U150" i="12"/>
  <c r="T150" i="12"/>
  <c r="U149" i="12"/>
  <c r="T149" i="12"/>
  <c r="U148" i="12"/>
  <c r="T148" i="12"/>
  <c r="U147" i="12"/>
  <c r="T147" i="12"/>
  <c r="U146" i="12"/>
  <c r="V146" i="12" s="1"/>
  <c r="T146" i="12"/>
  <c r="U145" i="12"/>
  <c r="T145" i="12"/>
  <c r="U144" i="12"/>
  <c r="T144" i="12"/>
  <c r="U143" i="12"/>
  <c r="T143" i="12"/>
  <c r="U142" i="12"/>
  <c r="T142" i="12"/>
  <c r="U141" i="12"/>
  <c r="T141" i="12"/>
  <c r="U140" i="12"/>
  <c r="T140" i="12"/>
  <c r="U139" i="12"/>
  <c r="T139" i="12"/>
  <c r="U138" i="12"/>
  <c r="T138" i="12"/>
  <c r="U137" i="12"/>
  <c r="T137" i="12"/>
  <c r="U136" i="12"/>
  <c r="T136" i="12"/>
  <c r="U135" i="12"/>
  <c r="T135" i="12"/>
  <c r="U134" i="12"/>
  <c r="T134" i="12"/>
  <c r="U133" i="12"/>
  <c r="T133" i="12"/>
  <c r="U132" i="12"/>
  <c r="T132" i="12"/>
  <c r="U131" i="12"/>
  <c r="T131" i="12"/>
  <c r="U130" i="12"/>
  <c r="T130" i="12"/>
  <c r="U129" i="12"/>
  <c r="T129" i="12"/>
  <c r="U128" i="12"/>
  <c r="T128" i="12"/>
  <c r="U127" i="12"/>
  <c r="T127" i="12"/>
  <c r="U126" i="12"/>
  <c r="T126" i="12"/>
  <c r="U125" i="12"/>
  <c r="T125" i="12"/>
  <c r="U124" i="12"/>
  <c r="T124" i="12"/>
  <c r="U123" i="12"/>
  <c r="T123" i="12"/>
  <c r="U122" i="12"/>
  <c r="T122" i="12"/>
  <c r="U121" i="12"/>
  <c r="T121" i="12"/>
  <c r="U120" i="12"/>
  <c r="T120" i="12"/>
  <c r="U119" i="12"/>
  <c r="T119" i="12"/>
  <c r="U118" i="12"/>
  <c r="T118" i="12"/>
  <c r="U117" i="12"/>
  <c r="T117" i="12"/>
  <c r="U116" i="12"/>
  <c r="T116" i="12"/>
  <c r="U115" i="12"/>
  <c r="V115" i="12" s="1"/>
  <c r="T115" i="12"/>
  <c r="U114" i="12"/>
  <c r="V114" i="12" s="1"/>
  <c r="T114" i="12"/>
  <c r="U113" i="12"/>
  <c r="T113" i="12"/>
  <c r="U112" i="12"/>
  <c r="T112" i="12"/>
  <c r="U111" i="12"/>
  <c r="T111" i="12"/>
  <c r="U110" i="12"/>
  <c r="T110" i="12"/>
  <c r="U109" i="12"/>
  <c r="T109" i="12"/>
  <c r="U108" i="12"/>
  <c r="T108" i="12"/>
  <c r="U107" i="12"/>
  <c r="T107" i="12"/>
  <c r="U106" i="12"/>
  <c r="T106" i="12"/>
  <c r="U105" i="12"/>
  <c r="T105" i="12"/>
  <c r="U104" i="12"/>
  <c r="T104" i="12"/>
  <c r="U103" i="12"/>
  <c r="T103" i="12"/>
  <c r="U102" i="12"/>
  <c r="T102" i="12"/>
  <c r="U101" i="12"/>
  <c r="T101" i="12"/>
  <c r="U100" i="12"/>
  <c r="T100" i="12"/>
  <c r="U99" i="12"/>
  <c r="T99" i="12"/>
  <c r="U98" i="12"/>
  <c r="T98" i="12"/>
  <c r="U97" i="12"/>
  <c r="T97" i="12"/>
  <c r="U96" i="12"/>
  <c r="V96" i="12" s="1"/>
  <c r="T96" i="12"/>
  <c r="U95" i="12"/>
  <c r="T95" i="12"/>
  <c r="U94" i="12"/>
  <c r="T94" i="12"/>
  <c r="U93" i="12"/>
  <c r="T93" i="12"/>
  <c r="U92" i="12"/>
  <c r="T92" i="12"/>
  <c r="U91" i="12"/>
  <c r="T91" i="12"/>
  <c r="U90" i="12"/>
  <c r="T90" i="12"/>
  <c r="U89" i="12"/>
  <c r="T89" i="12"/>
  <c r="U88" i="12"/>
  <c r="T88" i="12"/>
  <c r="U87" i="12"/>
  <c r="T87" i="12"/>
  <c r="U86" i="12"/>
  <c r="T86" i="12"/>
  <c r="U85" i="12"/>
  <c r="T85" i="12"/>
  <c r="U84" i="12"/>
  <c r="T84" i="12"/>
  <c r="U83" i="12"/>
  <c r="T83" i="12"/>
  <c r="U82" i="12"/>
  <c r="V82" i="12" s="1"/>
  <c r="T82" i="12"/>
  <c r="U81" i="12"/>
  <c r="T81" i="12"/>
  <c r="U80" i="12"/>
  <c r="T80" i="12"/>
  <c r="U79" i="12"/>
  <c r="T79" i="12"/>
  <c r="U78" i="12"/>
  <c r="T78" i="12"/>
  <c r="U77" i="12"/>
  <c r="T77" i="12"/>
  <c r="U76" i="12"/>
  <c r="T76" i="12"/>
  <c r="U75" i="12"/>
  <c r="T75" i="12"/>
  <c r="U74" i="12"/>
  <c r="T74" i="12"/>
  <c r="U73" i="12"/>
  <c r="T73" i="12"/>
  <c r="U72" i="12"/>
  <c r="T72" i="12"/>
  <c r="U71" i="12"/>
  <c r="T71" i="12"/>
  <c r="U70" i="12"/>
  <c r="T70" i="12"/>
  <c r="U69" i="12"/>
  <c r="T69" i="12"/>
  <c r="U68" i="12"/>
  <c r="V68" i="12" s="1"/>
  <c r="T68" i="12"/>
  <c r="U67" i="12"/>
  <c r="T67" i="12"/>
  <c r="U66" i="12"/>
  <c r="T66" i="12"/>
  <c r="U65" i="12"/>
  <c r="T65" i="12"/>
  <c r="U64" i="12"/>
  <c r="T64" i="12"/>
  <c r="U63" i="12"/>
  <c r="T63" i="12"/>
  <c r="U62" i="12"/>
  <c r="T62" i="12"/>
  <c r="U61" i="12"/>
  <c r="T61" i="12"/>
  <c r="U60" i="12"/>
  <c r="T60" i="12"/>
  <c r="U59" i="12"/>
  <c r="T59" i="12"/>
  <c r="U58" i="12"/>
  <c r="T58" i="12"/>
  <c r="U57" i="12"/>
  <c r="T57" i="12"/>
  <c r="U56" i="12"/>
  <c r="T56" i="12"/>
  <c r="U55" i="12"/>
  <c r="T55" i="12"/>
  <c r="U54" i="12"/>
  <c r="T54" i="12"/>
  <c r="U53" i="12"/>
  <c r="T53" i="12"/>
  <c r="U52" i="12"/>
  <c r="V52" i="12" s="1"/>
  <c r="T52" i="12"/>
  <c r="U51" i="12"/>
  <c r="T51" i="12"/>
  <c r="U50" i="12"/>
  <c r="V50" i="12" s="1"/>
  <c r="T50" i="12"/>
  <c r="U49" i="12"/>
  <c r="T49" i="12"/>
  <c r="U48" i="12"/>
  <c r="T48" i="12"/>
  <c r="U47" i="12"/>
  <c r="T47" i="12"/>
  <c r="U46" i="12"/>
  <c r="T46" i="12"/>
  <c r="U45" i="12"/>
  <c r="T45" i="12"/>
  <c r="U44" i="12"/>
  <c r="T44" i="12"/>
  <c r="U43" i="12"/>
  <c r="T43" i="12"/>
  <c r="U42" i="12"/>
  <c r="T42" i="12"/>
  <c r="U41" i="12"/>
  <c r="T41" i="12"/>
  <c r="U40" i="12"/>
  <c r="T40" i="12"/>
  <c r="U39" i="12"/>
  <c r="T39" i="12"/>
  <c r="U38" i="12"/>
  <c r="T38" i="12"/>
  <c r="U37" i="12"/>
  <c r="T37" i="12"/>
  <c r="U36" i="12"/>
  <c r="T36" i="12"/>
  <c r="U35" i="12"/>
  <c r="T35" i="12"/>
  <c r="U34" i="12"/>
  <c r="T34" i="12"/>
  <c r="U33" i="12"/>
  <c r="T33" i="12"/>
  <c r="U32" i="12"/>
  <c r="T32" i="12"/>
  <c r="U31" i="12"/>
  <c r="T31" i="12"/>
  <c r="U30" i="12"/>
  <c r="T30" i="12"/>
  <c r="U29" i="12"/>
  <c r="T29" i="12"/>
  <c r="U28" i="12"/>
  <c r="T28" i="12"/>
  <c r="U27" i="12"/>
  <c r="T27" i="12"/>
  <c r="U26" i="12"/>
  <c r="T26" i="12"/>
  <c r="U25" i="12"/>
  <c r="T25" i="12"/>
  <c r="U24" i="12"/>
  <c r="T24" i="12"/>
  <c r="U23" i="12"/>
  <c r="T23" i="12"/>
  <c r="U22" i="12"/>
  <c r="T22" i="12"/>
  <c r="U21" i="12"/>
  <c r="T21" i="12"/>
  <c r="U20" i="12"/>
  <c r="T20" i="12"/>
  <c r="U19" i="12"/>
  <c r="T19" i="12"/>
  <c r="U18" i="12"/>
  <c r="V18" i="12" s="1"/>
  <c r="T18" i="12"/>
  <c r="U17" i="12"/>
  <c r="T17" i="12"/>
  <c r="U16" i="12"/>
  <c r="T16" i="12"/>
  <c r="U15" i="12"/>
  <c r="T15" i="12"/>
  <c r="U14" i="12"/>
  <c r="T14" i="12"/>
  <c r="U13" i="12"/>
  <c r="T13" i="12"/>
  <c r="U12" i="12"/>
  <c r="T12" i="12"/>
  <c r="U11" i="12"/>
  <c r="T11" i="12"/>
  <c r="U10" i="12"/>
  <c r="T10" i="12"/>
  <c r="U9" i="12"/>
  <c r="T9" i="12"/>
  <c r="U8" i="12"/>
  <c r="T8" i="12"/>
  <c r="U7" i="12"/>
  <c r="T7" i="12"/>
  <c r="U6" i="12"/>
  <c r="T6" i="12"/>
  <c r="U5" i="12"/>
  <c r="V5" i="12" s="1"/>
  <c r="T5" i="12"/>
  <c r="U4" i="12"/>
  <c r="T4" i="12"/>
  <c r="U3" i="12"/>
  <c r="T3" i="12"/>
  <c r="U2" i="12"/>
  <c r="T2" i="12"/>
  <c r="Q425" i="8"/>
  <c r="Q424" i="8"/>
  <c r="Q423" i="8"/>
  <c r="Q422" i="8"/>
  <c r="Q421" i="8"/>
  <c r="Q420" i="8"/>
  <c r="Q419" i="8"/>
  <c r="Q418" i="8"/>
  <c r="Q417" i="8"/>
  <c r="Q416" i="8"/>
  <c r="Q415" i="8"/>
  <c r="Q414" i="8"/>
  <c r="Q413" i="8"/>
  <c r="Q412" i="8"/>
  <c r="Q411" i="8"/>
  <c r="Q410" i="8"/>
  <c r="Q409" i="8"/>
  <c r="Q408" i="8"/>
  <c r="Q407" i="8"/>
  <c r="Q406" i="8"/>
  <c r="Q405" i="8"/>
  <c r="Q404" i="8"/>
  <c r="Q403" i="8"/>
  <c r="Q402" i="8"/>
  <c r="Q401" i="8"/>
  <c r="Q400" i="8"/>
  <c r="Q399" i="8"/>
  <c r="Q398" i="8"/>
  <c r="Q397" i="8"/>
  <c r="Q396" i="8"/>
  <c r="Q395" i="8"/>
  <c r="Q394" i="8"/>
  <c r="Q393" i="8"/>
  <c r="Q392" i="8"/>
  <c r="Q391" i="8"/>
  <c r="Q390" i="8"/>
  <c r="Q389" i="8"/>
  <c r="Q388" i="8"/>
  <c r="Q387" i="8"/>
  <c r="Q386" i="8"/>
  <c r="Q385" i="8"/>
  <c r="Q384" i="8"/>
  <c r="Q383" i="8"/>
  <c r="Q382" i="8"/>
  <c r="Q381" i="8"/>
  <c r="Q380" i="8"/>
  <c r="Q379" i="8"/>
  <c r="Q378" i="8"/>
  <c r="Q377" i="8"/>
  <c r="Q376" i="8"/>
  <c r="Q375" i="8"/>
  <c r="Q374" i="8"/>
  <c r="Q373" i="8"/>
  <c r="Q372" i="8"/>
  <c r="Q371" i="8"/>
  <c r="Q370" i="8"/>
  <c r="Q369" i="8"/>
  <c r="Q368" i="8"/>
  <c r="Q367" i="8"/>
  <c r="Q366" i="8"/>
  <c r="Q365" i="8"/>
  <c r="Q364" i="8"/>
  <c r="Q363" i="8"/>
  <c r="Q362" i="8"/>
  <c r="Q361" i="8"/>
  <c r="Q360" i="8"/>
  <c r="Q359" i="8"/>
  <c r="Q358" i="8"/>
  <c r="Q357" i="8"/>
  <c r="Q356" i="8"/>
  <c r="Q355" i="8"/>
  <c r="Q354" i="8"/>
  <c r="Q353" i="8"/>
  <c r="Q352" i="8"/>
  <c r="Q351" i="8"/>
  <c r="Q350" i="8"/>
  <c r="Q349" i="8"/>
  <c r="Q348" i="8"/>
  <c r="Q347" i="8"/>
  <c r="Q346" i="8"/>
  <c r="Q345" i="8"/>
  <c r="Q344" i="8"/>
  <c r="Q343" i="8"/>
  <c r="Q342" i="8"/>
  <c r="Q341" i="8"/>
  <c r="Q340" i="8"/>
  <c r="Q339" i="8"/>
  <c r="Q338" i="8"/>
  <c r="Q337" i="8"/>
  <c r="Q336" i="8"/>
  <c r="Q335" i="8"/>
  <c r="Q334" i="8"/>
  <c r="Q333" i="8"/>
  <c r="Q332" i="8"/>
  <c r="Q331" i="8"/>
  <c r="Q330" i="8"/>
  <c r="Q329" i="8"/>
  <c r="Q328" i="8"/>
  <c r="Q327" i="8"/>
  <c r="Q326" i="8"/>
  <c r="Q325" i="8"/>
  <c r="Q324" i="8"/>
  <c r="Q323" i="8"/>
  <c r="Q322" i="8"/>
  <c r="Q321" i="8"/>
  <c r="Q320" i="8"/>
  <c r="Q319" i="8"/>
  <c r="Q318" i="8"/>
  <c r="Q317" i="8"/>
  <c r="Q316" i="8"/>
  <c r="Q315" i="8"/>
  <c r="Q314" i="8"/>
  <c r="Q313" i="8"/>
  <c r="Q312" i="8"/>
  <c r="Q311" i="8"/>
  <c r="Q310" i="8"/>
  <c r="Q309" i="8"/>
  <c r="Q308" i="8"/>
  <c r="Q307" i="8"/>
  <c r="Q306" i="8"/>
  <c r="Q305" i="8"/>
  <c r="Q304" i="8"/>
  <c r="Q303" i="8"/>
  <c r="Q302" i="8"/>
  <c r="Q301" i="8"/>
  <c r="Q300" i="8"/>
  <c r="Q299" i="8"/>
  <c r="Q298" i="8"/>
  <c r="Q297" i="8"/>
  <c r="Q296" i="8"/>
  <c r="Q295" i="8"/>
  <c r="Q294" i="8"/>
  <c r="Q293" i="8"/>
  <c r="Q292" i="8"/>
  <c r="Q291" i="8"/>
  <c r="Q290" i="8"/>
  <c r="Q289" i="8"/>
  <c r="Q288" i="8"/>
  <c r="Q287" i="8"/>
  <c r="Q286" i="8"/>
  <c r="Q285" i="8"/>
  <c r="Q284" i="8"/>
  <c r="Q283" i="8"/>
  <c r="Q282" i="8"/>
  <c r="Q281" i="8"/>
  <c r="Q280" i="8"/>
  <c r="Q279" i="8"/>
  <c r="Q278" i="8"/>
  <c r="Q277" i="8"/>
  <c r="Q276" i="8"/>
  <c r="Q275" i="8"/>
  <c r="Q274" i="8"/>
  <c r="Q273" i="8"/>
  <c r="Q272" i="8"/>
  <c r="Q271" i="8"/>
  <c r="Q270" i="8"/>
  <c r="Q269" i="8"/>
  <c r="Q268" i="8"/>
  <c r="Q267" i="8"/>
  <c r="Q266" i="8"/>
  <c r="Q265" i="8"/>
  <c r="Q264" i="8"/>
  <c r="Q263" i="8"/>
  <c r="Q262" i="8"/>
  <c r="Q261" i="8"/>
  <c r="Q260" i="8"/>
  <c r="Q259" i="8"/>
  <c r="Q258" i="8"/>
  <c r="Q257" i="8"/>
  <c r="Q256" i="8"/>
  <c r="Q255" i="8"/>
  <c r="Q254" i="8"/>
  <c r="Q253" i="8"/>
  <c r="Q252" i="8"/>
  <c r="Q251" i="8"/>
  <c r="Q250" i="8"/>
  <c r="Q249" i="8"/>
  <c r="Q248" i="8"/>
  <c r="Q247" i="8"/>
  <c r="Q246" i="8"/>
  <c r="Q245" i="8"/>
  <c r="Q244" i="8"/>
  <c r="Q243" i="8"/>
  <c r="Q242" i="8"/>
  <c r="Q241" i="8"/>
  <c r="Q240" i="8"/>
  <c r="Q239" i="8"/>
  <c r="Q238" i="8"/>
  <c r="Q237" i="8"/>
  <c r="Q236" i="8"/>
  <c r="Q235" i="8"/>
  <c r="Q234" i="8"/>
  <c r="Q233" i="8"/>
  <c r="Q232" i="8"/>
  <c r="Q231" i="8"/>
  <c r="Q230" i="8"/>
  <c r="Q229" i="8"/>
  <c r="Q228" i="8"/>
  <c r="Q227" i="8"/>
  <c r="Q226" i="8"/>
  <c r="Q225" i="8"/>
  <c r="Q224" i="8"/>
  <c r="Q223" i="8"/>
  <c r="Q222" i="8"/>
  <c r="Q221" i="8"/>
  <c r="Q220" i="8"/>
  <c r="Q219" i="8"/>
  <c r="Q218" i="8"/>
  <c r="Q217" i="8"/>
  <c r="Q216" i="8"/>
  <c r="Q215" i="8"/>
  <c r="Q214" i="8"/>
  <c r="Q213" i="8"/>
  <c r="Q212" i="8"/>
  <c r="Q211" i="8"/>
  <c r="Q210" i="8"/>
  <c r="Q209" i="8"/>
  <c r="Q208" i="8"/>
  <c r="Q207" i="8"/>
  <c r="Q206" i="8"/>
  <c r="Q205" i="8"/>
  <c r="Q204" i="8"/>
  <c r="Q203" i="8"/>
  <c r="Q202" i="8"/>
  <c r="Q201" i="8"/>
  <c r="Q200" i="8"/>
  <c r="Q199" i="8"/>
  <c r="Q198" i="8"/>
  <c r="Q197" i="8"/>
  <c r="Q196" i="8"/>
  <c r="Q195" i="8"/>
  <c r="Q194" i="8"/>
  <c r="Q193" i="8"/>
  <c r="Q192" i="8"/>
  <c r="Q191" i="8"/>
  <c r="Q190" i="8"/>
  <c r="Q189" i="8"/>
  <c r="Q188" i="8"/>
  <c r="Q187" i="8"/>
  <c r="Q186" i="8"/>
  <c r="Q185" i="8"/>
  <c r="Q184" i="8"/>
  <c r="Q183" i="8"/>
  <c r="Q182" i="8"/>
  <c r="Q181" i="8"/>
  <c r="Q180" i="8"/>
  <c r="Q179" i="8"/>
  <c r="Q178" i="8"/>
  <c r="Q177" i="8"/>
  <c r="Q176" i="8"/>
  <c r="Q175" i="8"/>
  <c r="Q174" i="8"/>
  <c r="Q173" i="8"/>
  <c r="Q172" i="8"/>
  <c r="Q171" i="8"/>
  <c r="Q170" i="8"/>
  <c r="Q169" i="8"/>
  <c r="Q168" i="8"/>
  <c r="Q167" i="8"/>
  <c r="Q166" i="8"/>
  <c r="Q165" i="8"/>
  <c r="Q164" i="8"/>
  <c r="Q163" i="8"/>
  <c r="Q162" i="8"/>
  <c r="Q161" i="8"/>
  <c r="Q160" i="8"/>
  <c r="Q159" i="8"/>
  <c r="Q158" i="8"/>
  <c r="Q157" i="8"/>
  <c r="Q156" i="8"/>
  <c r="Q155" i="8"/>
  <c r="Q154" i="8"/>
  <c r="Q153" i="8"/>
  <c r="Q152" i="8"/>
  <c r="Q151" i="8"/>
  <c r="Q150" i="8"/>
  <c r="Q149" i="8"/>
  <c r="Q148" i="8"/>
  <c r="Q147" i="8"/>
  <c r="Q146" i="8"/>
  <c r="Q145" i="8"/>
  <c r="Q144" i="8"/>
  <c r="Q143" i="8"/>
  <c r="Q142" i="8"/>
  <c r="Q141" i="8"/>
  <c r="Q140" i="8"/>
  <c r="Q139" i="8"/>
  <c r="Q138" i="8"/>
  <c r="Q137" i="8"/>
  <c r="Q136" i="8"/>
  <c r="Q135" i="8"/>
  <c r="Q134" i="8"/>
  <c r="Q133" i="8"/>
  <c r="Q132" i="8"/>
  <c r="Q131" i="8"/>
  <c r="Q130" i="8"/>
  <c r="Q129" i="8"/>
  <c r="Q128" i="8"/>
  <c r="Q127" i="8"/>
  <c r="Q126" i="8"/>
  <c r="Q125" i="8"/>
  <c r="Q124" i="8"/>
  <c r="Q123" i="8"/>
  <c r="Q122" i="8"/>
  <c r="Q121" i="8"/>
  <c r="Q120" i="8"/>
  <c r="Q119" i="8"/>
  <c r="Q118" i="8"/>
  <c r="Q117" i="8"/>
  <c r="Q116" i="8"/>
  <c r="Q115" i="8"/>
  <c r="Q114" i="8"/>
  <c r="Q113" i="8"/>
  <c r="Q112" i="8"/>
  <c r="Q111" i="8"/>
  <c r="Q110" i="8"/>
  <c r="Q109" i="8"/>
  <c r="Q108" i="8"/>
  <c r="Q107" i="8"/>
  <c r="Q106" i="8"/>
  <c r="Q105" i="8"/>
  <c r="Q104" i="8"/>
  <c r="Q103" i="8"/>
  <c r="Q102" i="8"/>
  <c r="Q101" i="8"/>
  <c r="Q100" i="8"/>
  <c r="Q99" i="8"/>
  <c r="Q98" i="8"/>
  <c r="Q97" i="8"/>
  <c r="Q96" i="8"/>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5" i="8"/>
  <c r="Q4" i="8"/>
  <c r="Q3" i="8"/>
  <c r="Q2" i="8"/>
  <c r="T1279" i="1"/>
  <c r="T1142" i="1"/>
  <c r="V1142" i="1"/>
  <c r="V1279" i="1"/>
  <c r="V179" i="12" l="1"/>
  <c r="V84" i="12"/>
  <c r="V132" i="12"/>
  <c r="V37" i="12"/>
  <c r="V85" i="12"/>
  <c r="V149" i="12"/>
  <c r="V166" i="12"/>
  <c r="V100" i="12"/>
  <c r="V148" i="12"/>
  <c r="V164" i="12"/>
  <c r="V180" i="12"/>
  <c r="V21" i="12"/>
  <c r="V69" i="12"/>
  <c r="V117" i="12"/>
  <c r="V165" i="12"/>
  <c r="V181" i="12"/>
  <c r="V22" i="12"/>
  <c r="V54" i="12"/>
  <c r="V86" i="12"/>
  <c r="V118" i="12"/>
  <c r="V150" i="12"/>
  <c r="V182" i="12"/>
  <c r="V23" i="12"/>
  <c r="V55" i="12"/>
  <c r="V103" i="12"/>
  <c r="V135" i="12"/>
  <c r="V151" i="12"/>
  <c r="V183" i="12"/>
  <c r="V8" i="12"/>
  <c r="V40" i="12"/>
  <c r="V72" i="12"/>
  <c r="V104" i="12"/>
  <c r="V136" i="12"/>
  <c r="V25" i="12"/>
  <c r="V89" i="12"/>
  <c r="V10" i="12"/>
  <c r="V26" i="12"/>
  <c r="V194" i="12"/>
  <c r="V147" i="12"/>
  <c r="V116" i="12"/>
  <c r="V196" i="12"/>
  <c r="V53" i="12"/>
  <c r="V101" i="12"/>
  <c r="V133" i="12"/>
  <c r="V197" i="12"/>
  <c r="V6" i="12"/>
  <c r="V38" i="12"/>
  <c r="V70" i="12"/>
  <c r="V102" i="12"/>
  <c r="V134" i="12"/>
  <c r="V198" i="12"/>
  <c r="V7" i="12"/>
  <c r="V39" i="12"/>
  <c r="V71" i="12"/>
  <c r="V87" i="12"/>
  <c r="V119" i="12"/>
  <c r="V167" i="12"/>
  <c r="V199" i="12"/>
  <c r="V24" i="12"/>
  <c r="V56" i="12"/>
  <c r="V88" i="12"/>
  <c r="V120" i="12"/>
  <c r="V9" i="12"/>
  <c r="V41" i="12"/>
  <c r="V57" i="12"/>
  <c r="V73" i="12"/>
  <c r="V105" i="12"/>
  <c r="V42" i="12"/>
  <c r="V74" i="12"/>
  <c r="V90" i="12"/>
  <c r="V28" i="12"/>
  <c r="V60" i="12"/>
  <c r="V168" i="12"/>
  <c r="V43" i="12"/>
  <c r="V106" i="12"/>
  <c r="V59" i="12"/>
  <c r="V169" i="12"/>
  <c r="V185" i="12"/>
  <c r="V13" i="12"/>
  <c r="V76" i="12"/>
  <c r="V170" i="12"/>
  <c r="V45" i="12"/>
  <c r="V92" i="12"/>
  <c r="V77" i="12"/>
  <c r="V171" i="12"/>
  <c r="V93" i="12"/>
  <c r="V156" i="12"/>
  <c r="V172" i="12"/>
  <c r="V16" i="12"/>
  <c r="V173" i="12"/>
  <c r="V95" i="12"/>
  <c r="V11" i="12"/>
  <c r="V58" i="12"/>
  <c r="V121" i="12"/>
  <c r="V137" i="12"/>
  <c r="V27" i="12"/>
  <c r="V153" i="12"/>
  <c r="V12" i="12"/>
  <c r="V75" i="12"/>
  <c r="V122" i="12"/>
  <c r="V138" i="12"/>
  <c r="V44" i="12"/>
  <c r="V91" i="12"/>
  <c r="V107" i="12"/>
  <c r="V154" i="12"/>
  <c r="V123" i="12"/>
  <c r="V139" i="12"/>
  <c r="V29" i="12"/>
  <c r="V108" i="12"/>
  <c r="V155" i="12"/>
  <c r="V186" i="12"/>
  <c r="V61" i="12"/>
  <c r="V124" i="12"/>
  <c r="V140" i="12"/>
  <c r="V30" i="12"/>
  <c r="V109" i="12"/>
  <c r="V15" i="12"/>
  <c r="V62" i="12"/>
  <c r="V125" i="12"/>
  <c r="V141" i="12"/>
  <c r="V31" i="12"/>
  <c r="V47" i="12"/>
  <c r="V94" i="12"/>
  <c r="V157" i="12"/>
  <c r="V188" i="12"/>
  <c r="V63" i="12"/>
  <c r="V79" i="12"/>
  <c r="V126" i="12"/>
  <c r="V32" i="12"/>
  <c r="V48" i="12"/>
  <c r="V111" i="12"/>
  <c r="V158" i="12"/>
  <c r="V189" i="12"/>
  <c r="V17" i="12"/>
  <c r="V64" i="12"/>
  <c r="V80" i="12"/>
  <c r="V127" i="12"/>
  <c r="V143" i="12"/>
  <c r="V174" i="12"/>
  <c r="V33" i="12"/>
  <c r="V49" i="12"/>
  <c r="V112" i="12"/>
  <c r="V159" i="12"/>
  <c r="V190" i="12"/>
  <c r="V65" i="12"/>
  <c r="V81" i="12"/>
  <c r="V128" i="12"/>
  <c r="V144" i="12"/>
  <c r="V175" i="12"/>
  <c r="V34" i="12"/>
  <c r="V97" i="12"/>
  <c r="V113" i="12"/>
  <c r="V160" i="12"/>
  <c r="V191" i="12"/>
  <c r="V66" i="12"/>
  <c r="V129" i="12"/>
  <c r="V145" i="12"/>
  <c r="V176" i="12"/>
  <c r="V19" i="12"/>
  <c r="V98" i="12"/>
  <c r="V192" i="12"/>
  <c r="V4" i="12"/>
  <c r="V51" i="12"/>
  <c r="V130" i="12"/>
  <c r="V177" i="12"/>
  <c r="V20" i="12"/>
  <c r="V36" i="12"/>
  <c r="V83" i="12"/>
  <c r="V99" i="12"/>
  <c r="V193" i="12"/>
  <c r="D11" i="16"/>
  <c r="V14" i="12"/>
  <c r="V163" i="12"/>
  <c r="V3" i="12"/>
  <c r="V78" i="12"/>
  <c r="V152" i="12"/>
  <c r="V67" i="12"/>
  <c r="V142" i="12"/>
  <c r="V131" i="12"/>
  <c r="V46" i="12"/>
  <c r="V195" i="12"/>
  <c r="V35" i="12"/>
  <c r="V184" i="12"/>
  <c r="V110" i="12"/>
  <c r="V2" i="12"/>
  <c r="V217" i="1"/>
  <c r="U217" i="1"/>
  <c r="V618" i="1"/>
  <c r="U618" i="1"/>
  <c r="V607" i="1"/>
  <c r="U607" i="1"/>
  <c r="V119" i="1"/>
  <c r="U119" i="1"/>
  <c r="U1279" i="1"/>
  <c r="U1142" i="1"/>
  <c r="B3" i="14" l="1"/>
  <c r="B6" i="14" s="1"/>
  <c r="B2" i="14"/>
  <c r="B5" i="14" l="1"/>
  <c r="C12" i="16"/>
  <c r="C11" i="16"/>
  <c r="C10" i="16"/>
  <c r="E17" i="13"/>
  <c r="E16" i="13"/>
  <c r="E18" i="13" s="1"/>
  <c r="E210" i="12" l="1"/>
  <c r="E209" i="12"/>
  <c r="E206" i="12"/>
  <c r="E205" i="12"/>
  <c r="E362" i="11"/>
  <c r="E361" i="11"/>
  <c r="E360" i="11"/>
  <c r="E349" i="11"/>
  <c r="E353" i="11" s="1"/>
  <c r="E51" i="10"/>
  <c r="V1430" i="1"/>
  <c r="U1430" i="1"/>
  <c r="V1429" i="1"/>
  <c r="U1429" i="1"/>
  <c r="V1428" i="1"/>
  <c r="U1428" i="1"/>
  <c r="V1426" i="1"/>
  <c r="U1426" i="1"/>
  <c r="V1425" i="1"/>
  <c r="U1425" i="1"/>
  <c r="V1424" i="1"/>
  <c r="U1424" i="1"/>
  <c r="V1423" i="1"/>
  <c r="U1423" i="1"/>
  <c r="V1421" i="1"/>
  <c r="U1421" i="1"/>
  <c r="V1419" i="1"/>
  <c r="U1419" i="1"/>
  <c r="V1418" i="1"/>
  <c r="U1418" i="1"/>
  <c r="V1417" i="1"/>
  <c r="U1417" i="1"/>
  <c r="V1416" i="1"/>
  <c r="U1416" i="1"/>
  <c r="V1414" i="1"/>
  <c r="U1414" i="1"/>
  <c r="V1413" i="1"/>
  <c r="U1413" i="1"/>
  <c r="V1412" i="1"/>
  <c r="U1412" i="1"/>
  <c r="V1411" i="1"/>
  <c r="U1411" i="1"/>
  <c r="V1410" i="1"/>
  <c r="U1410" i="1"/>
  <c r="V1408" i="1"/>
  <c r="U1408" i="1"/>
  <c r="V1407" i="1"/>
  <c r="U1407" i="1"/>
  <c r="V1406" i="1"/>
  <c r="U1406" i="1"/>
  <c r="V1405" i="1"/>
  <c r="U1405" i="1"/>
  <c r="V1403" i="1"/>
  <c r="U1403" i="1"/>
  <c r="V1402" i="1"/>
  <c r="U1402" i="1"/>
  <c r="V1401" i="1"/>
  <c r="U1401" i="1"/>
  <c r="V1400" i="1"/>
  <c r="U1400" i="1"/>
  <c r="V1398" i="1"/>
  <c r="U1398" i="1"/>
  <c r="V1397" i="1"/>
  <c r="U1397" i="1"/>
  <c r="V1396" i="1"/>
  <c r="U1396" i="1"/>
  <c r="V1395" i="1"/>
  <c r="U1395" i="1"/>
  <c r="V1394" i="1"/>
  <c r="U1394" i="1"/>
  <c r="V1393" i="1"/>
  <c r="U1393" i="1"/>
  <c r="V1392" i="1"/>
  <c r="U1392" i="1"/>
  <c r="V1390" i="1"/>
  <c r="U1390" i="1"/>
  <c r="V1389" i="1"/>
  <c r="U1389" i="1"/>
  <c r="V1388" i="1"/>
  <c r="U1388" i="1"/>
  <c r="V1386" i="1"/>
  <c r="U1386" i="1"/>
  <c r="V1385" i="1"/>
  <c r="U1385" i="1"/>
  <c r="V1384" i="1"/>
  <c r="U1384" i="1"/>
  <c r="V1383" i="1"/>
  <c r="U1383" i="1"/>
  <c r="V1382" i="1"/>
  <c r="U1382" i="1"/>
  <c r="V1381" i="1"/>
  <c r="U1381" i="1"/>
  <c r="V1380" i="1"/>
  <c r="U1380" i="1"/>
  <c r="V1378" i="1"/>
  <c r="U1378" i="1"/>
  <c r="V1377" i="1"/>
  <c r="U1377" i="1"/>
  <c r="V1375" i="1"/>
  <c r="U1375" i="1"/>
  <c r="V1374" i="1"/>
  <c r="U1374" i="1"/>
  <c r="V1373" i="1"/>
  <c r="U1373" i="1"/>
  <c r="V1372" i="1"/>
  <c r="U1372" i="1"/>
  <c r="V1371" i="1"/>
  <c r="U1371" i="1"/>
  <c r="V1370" i="1"/>
  <c r="U1370" i="1"/>
  <c r="V1369" i="1"/>
  <c r="U1369" i="1"/>
  <c r="V1368" i="1"/>
  <c r="U1368" i="1"/>
  <c r="V1367" i="1"/>
  <c r="U1367" i="1"/>
  <c r="V1366" i="1"/>
  <c r="U1366" i="1"/>
  <c r="V1365" i="1"/>
  <c r="U1365" i="1"/>
  <c r="V1364" i="1"/>
  <c r="U1364" i="1"/>
  <c r="V1362" i="1"/>
  <c r="U1362" i="1"/>
  <c r="V1361" i="1"/>
  <c r="U1361" i="1"/>
  <c r="V1359" i="1"/>
  <c r="U1359" i="1"/>
  <c r="V1358" i="1"/>
  <c r="U1358" i="1"/>
  <c r="V1357" i="1"/>
  <c r="U1357" i="1"/>
  <c r="V1355" i="1"/>
  <c r="U1355" i="1"/>
  <c r="V1354" i="1"/>
  <c r="U1354" i="1"/>
  <c r="V1353" i="1"/>
  <c r="U1353" i="1"/>
  <c r="V1352" i="1"/>
  <c r="U1352" i="1"/>
  <c r="V1351" i="1"/>
  <c r="U1351" i="1"/>
  <c r="V1350" i="1"/>
  <c r="U1350" i="1"/>
  <c r="V1349" i="1"/>
  <c r="U1349" i="1"/>
  <c r="V1348" i="1"/>
  <c r="U1348" i="1"/>
  <c r="V1347" i="1"/>
  <c r="U1347" i="1"/>
  <c r="V1346" i="1"/>
  <c r="U1346" i="1"/>
  <c r="V1344" i="1"/>
  <c r="U1344" i="1"/>
  <c r="V1342" i="1"/>
  <c r="U1342" i="1"/>
  <c r="V1341" i="1"/>
  <c r="U1341" i="1"/>
  <c r="V1340" i="1"/>
  <c r="U1340" i="1"/>
  <c r="V1338" i="1"/>
  <c r="U1338" i="1"/>
  <c r="V1337" i="1"/>
  <c r="U1337" i="1"/>
  <c r="V1336" i="1"/>
  <c r="U1336" i="1"/>
  <c r="V1334" i="1"/>
  <c r="U1334" i="1"/>
  <c r="V1333" i="1"/>
  <c r="U1333" i="1"/>
  <c r="V1332" i="1"/>
  <c r="U1332" i="1"/>
  <c r="V1331" i="1"/>
  <c r="U1331" i="1"/>
  <c r="V1327" i="1"/>
  <c r="U1327" i="1"/>
  <c r="V1326" i="1"/>
  <c r="U1326" i="1"/>
  <c r="V1325" i="1"/>
  <c r="U1325" i="1"/>
  <c r="V1323" i="1"/>
  <c r="U1323" i="1"/>
  <c r="V1321" i="1"/>
  <c r="U1321" i="1"/>
  <c r="V1320" i="1"/>
  <c r="U1320" i="1"/>
  <c r="V1319" i="1"/>
  <c r="U1319" i="1"/>
  <c r="V1318" i="1"/>
  <c r="U1318" i="1"/>
  <c r="V1317" i="1"/>
  <c r="U1317" i="1"/>
  <c r="V1315" i="1"/>
  <c r="U1315" i="1"/>
  <c r="V1314" i="1"/>
  <c r="U1314" i="1"/>
  <c r="V1313" i="1"/>
  <c r="U1313" i="1"/>
  <c r="V1312" i="1"/>
  <c r="U1312" i="1"/>
  <c r="V1310" i="1"/>
  <c r="U1310" i="1"/>
  <c r="V1309" i="1"/>
  <c r="U1309" i="1"/>
  <c r="V1308" i="1"/>
  <c r="U1308" i="1"/>
  <c r="V1306" i="1"/>
  <c r="U1306" i="1"/>
  <c r="V1305" i="1"/>
  <c r="U1305" i="1"/>
  <c r="V1304" i="1"/>
  <c r="U1304" i="1"/>
  <c r="V1302" i="1"/>
  <c r="U1302" i="1"/>
  <c r="V1301" i="1"/>
  <c r="U1301" i="1"/>
  <c r="V1300" i="1"/>
  <c r="U1300" i="1"/>
  <c r="V1299" i="1"/>
  <c r="U1299" i="1"/>
  <c r="V1298" i="1"/>
  <c r="U1298" i="1"/>
  <c r="V1296" i="1"/>
  <c r="U1296" i="1"/>
  <c r="V1294" i="1"/>
  <c r="U1294" i="1"/>
  <c r="V1293" i="1"/>
  <c r="U1293" i="1"/>
  <c r="V1292" i="1"/>
  <c r="U1292" i="1"/>
  <c r="V1290" i="1"/>
  <c r="U1290" i="1"/>
  <c r="V1289" i="1"/>
  <c r="U1289" i="1"/>
  <c r="V1288" i="1"/>
  <c r="U1288" i="1"/>
  <c r="V1287" i="1"/>
  <c r="U1287" i="1"/>
  <c r="V1285" i="1"/>
  <c r="U1285" i="1"/>
  <c r="V1284" i="1"/>
  <c r="U1284" i="1"/>
  <c r="V1283" i="1"/>
  <c r="U1283" i="1"/>
  <c r="V1282" i="1"/>
  <c r="U1282" i="1"/>
  <c r="V1281" i="1"/>
  <c r="U1281" i="1"/>
  <c r="V1278" i="1"/>
  <c r="U1278" i="1"/>
  <c r="V1277" i="1"/>
  <c r="U1277" i="1"/>
  <c r="V1274" i="1"/>
  <c r="U1274" i="1"/>
  <c r="V1273" i="1"/>
  <c r="U1273" i="1"/>
  <c r="V1272" i="1"/>
  <c r="U1272" i="1"/>
  <c r="V1271" i="1"/>
  <c r="U1271" i="1"/>
  <c r="V1270" i="1"/>
  <c r="U1270" i="1"/>
  <c r="V1269" i="1"/>
  <c r="U1269" i="1"/>
  <c r="V1268" i="1"/>
  <c r="U1268" i="1"/>
  <c r="V1267" i="1"/>
  <c r="U1267" i="1"/>
  <c r="V1266" i="1"/>
  <c r="U1266" i="1"/>
  <c r="V1264" i="1"/>
  <c r="U1264" i="1"/>
  <c r="V1262" i="1"/>
  <c r="U1262" i="1"/>
  <c r="V1261" i="1"/>
  <c r="U1261" i="1"/>
  <c r="V1260" i="1"/>
  <c r="U1260" i="1"/>
  <c r="V1259" i="1"/>
  <c r="U1259" i="1"/>
  <c r="V1258" i="1"/>
  <c r="U1258" i="1"/>
  <c r="V1257" i="1"/>
  <c r="U1257" i="1"/>
  <c r="V1256" i="1"/>
  <c r="U1256" i="1"/>
  <c r="V1255" i="1"/>
  <c r="U1255" i="1"/>
  <c r="V1254" i="1"/>
  <c r="U1254" i="1"/>
  <c r="V1253" i="1"/>
  <c r="U1253" i="1"/>
  <c r="V1250" i="1"/>
  <c r="U1250" i="1"/>
  <c r="V1248" i="1"/>
  <c r="U1248" i="1"/>
  <c r="V1247" i="1"/>
  <c r="U1247" i="1"/>
  <c r="V1245" i="1"/>
  <c r="U1245" i="1"/>
  <c r="V1244" i="1"/>
  <c r="U1244" i="1"/>
  <c r="V1241" i="1"/>
  <c r="U1241" i="1"/>
  <c r="V1240" i="1"/>
  <c r="U1240" i="1"/>
  <c r="V1239" i="1"/>
  <c r="U1239" i="1"/>
  <c r="V1236" i="1"/>
  <c r="U1236" i="1"/>
  <c r="V1235" i="1"/>
  <c r="U1235" i="1"/>
  <c r="V1234" i="1"/>
  <c r="U1234" i="1"/>
  <c r="V1233" i="1"/>
  <c r="U1233" i="1"/>
  <c r="V1232" i="1"/>
  <c r="U1232" i="1"/>
  <c r="V1231" i="1"/>
  <c r="U1231" i="1"/>
  <c r="V1230" i="1"/>
  <c r="U1230" i="1"/>
  <c r="V1229" i="1"/>
  <c r="U1229" i="1"/>
  <c r="V1228" i="1"/>
  <c r="U1228" i="1"/>
  <c r="V1227" i="1"/>
  <c r="U1227" i="1"/>
  <c r="V1226" i="1"/>
  <c r="U1226" i="1"/>
  <c r="V1225" i="1"/>
  <c r="U1225" i="1"/>
  <c r="V1224" i="1"/>
  <c r="U1224" i="1"/>
  <c r="V1223" i="1"/>
  <c r="U1223" i="1"/>
  <c r="V1222" i="1"/>
  <c r="U1222" i="1"/>
  <c r="V1219" i="1"/>
  <c r="U1219" i="1"/>
  <c r="V1218" i="1"/>
  <c r="U1218" i="1"/>
  <c r="V1217" i="1"/>
  <c r="U1217" i="1"/>
  <c r="V1214" i="1"/>
  <c r="U1214" i="1"/>
  <c r="V1213" i="1"/>
  <c r="U1213" i="1"/>
  <c r="V1212" i="1"/>
  <c r="U1212" i="1"/>
  <c r="V1211" i="1"/>
  <c r="U1211" i="1"/>
  <c r="V1209" i="1"/>
  <c r="U1209" i="1"/>
  <c r="V1208" i="1"/>
  <c r="U1208" i="1"/>
  <c r="V1206" i="1"/>
  <c r="U1206" i="1"/>
  <c r="V1205" i="1"/>
  <c r="U1205" i="1"/>
  <c r="V1204" i="1"/>
  <c r="U1204" i="1"/>
  <c r="V1201" i="1"/>
  <c r="U1201" i="1"/>
  <c r="V1200" i="1"/>
  <c r="U1200" i="1"/>
  <c r="V1199" i="1"/>
  <c r="U1199" i="1"/>
  <c r="V1198" i="1"/>
  <c r="U1198" i="1"/>
  <c r="V1196" i="1"/>
  <c r="U1196" i="1"/>
  <c r="V1194" i="1"/>
  <c r="U1194" i="1"/>
  <c r="V1193" i="1"/>
  <c r="U1193" i="1"/>
  <c r="V1192" i="1"/>
  <c r="U1192" i="1"/>
  <c r="V1191" i="1"/>
  <c r="U1191" i="1"/>
  <c r="V1190" i="1"/>
  <c r="U1190" i="1"/>
  <c r="V1189" i="1"/>
  <c r="U1189" i="1"/>
  <c r="V1188" i="1"/>
  <c r="U1188" i="1"/>
  <c r="V1187" i="1"/>
  <c r="U1187" i="1"/>
  <c r="V1186" i="1"/>
  <c r="U1186" i="1"/>
  <c r="V1185" i="1"/>
  <c r="U1185" i="1"/>
  <c r="V1184" i="1"/>
  <c r="U1184" i="1"/>
  <c r="V1183" i="1"/>
  <c r="U1183" i="1"/>
  <c r="V1181" i="1"/>
  <c r="U1181" i="1"/>
  <c r="V1180" i="1"/>
  <c r="U1180" i="1"/>
  <c r="V1178" i="1"/>
  <c r="U1178" i="1"/>
  <c r="V1177" i="1"/>
  <c r="U1177" i="1"/>
  <c r="V1176" i="1"/>
  <c r="U1176" i="1"/>
  <c r="V1175" i="1"/>
  <c r="U1175" i="1"/>
  <c r="V1174" i="1"/>
  <c r="U1174" i="1"/>
  <c r="V1173" i="1"/>
  <c r="U1173" i="1"/>
  <c r="V1172" i="1"/>
  <c r="U1172" i="1"/>
  <c r="V1171" i="1"/>
  <c r="U1171" i="1"/>
  <c r="V1170" i="1"/>
  <c r="U1170" i="1"/>
  <c r="V1169" i="1"/>
  <c r="U1169" i="1"/>
  <c r="V1168" i="1"/>
  <c r="U1168" i="1"/>
  <c r="V1167" i="1"/>
  <c r="U1167" i="1"/>
  <c r="V1166" i="1"/>
  <c r="U1166" i="1"/>
  <c r="V1164" i="1"/>
  <c r="U1164" i="1"/>
  <c r="V1163" i="1"/>
  <c r="U1163" i="1"/>
  <c r="V1162" i="1"/>
  <c r="U1162" i="1"/>
  <c r="V1161" i="1"/>
  <c r="U1161" i="1"/>
  <c r="V1160" i="1"/>
  <c r="U1160" i="1"/>
  <c r="V1159" i="1"/>
  <c r="U1159" i="1"/>
  <c r="V1158" i="1"/>
  <c r="U1158" i="1"/>
  <c r="V1157" i="1"/>
  <c r="U1157" i="1"/>
  <c r="V1156" i="1"/>
  <c r="U1156" i="1"/>
  <c r="V1154" i="1"/>
  <c r="U1154" i="1"/>
  <c r="V1153" i="1"/>
  <c r="U1153" i="1"/>
  <c r="V1152" i="1"/>
  <c r="U1152" i="1"/>
  <c r="V1151" i="1"/>
  <c r="U1151" i="1"/>
  <c r="V1149" i="1"/>
  <c r="U1149" i="1"/>
  <c r="V1147" i="1"/>
  <c r="U1147" i="1"/>
  <c r="V1145" i="1"/>
  <c r="U1145" i="1"/>
  <c r="V1140" i="1"/>
  <c r="U1140" i="1"/>
  <c r="V1139" i="1"/>
  <c r="U1139" i="1"/>
  <c r="V1138" i="1"/>
  <c r="U1138" i="1"/>
  <c r="V1137" i="1"/>
  <c r="U1137" i="1"/>
  <c r="V1135" i="1"/>
  <c r="U1135" i="1"/>
  <c r="V1134" i="1"/>
  <c r="U1134" i="1"/>
  <c r="V1133" i="1"/>
  <c r="U1133" i="1"/>
  <c r="V1132" i="1"/>
  <c r="U1132" i="1"/>
  <c r="V1131" i="1"/>
  <c r="U1131" i="1"/>
  <c r="V1128" i="1"/>
  <c r="U1128" i="1"/>
  <c r="V1126" i="1"/>
  <c r="U1126" i="1"/>
  <c r="V1125" i="1"/>
  <c r="U1125" i="1"/>
  <c r="V1124" i="1"/>
  <c r="U1124" i="1"/>
  <c r="V1123" i="1"/>
  <c r="U1123" i="1"/>
  <c r="V1121" i="1"/>
  <c r="U1121" i="1"/>
  <c r="V1120" i="1"/>
  <c r="U1120" i="1"/>
  <c r="V1119" i="1"/>
  <c r="U1119" i="1"/>
  <c r="V1117" i="1"/>
  <c r="U1117" i="1"/>
  <c r="V1116" i="1"/>
  <c r="U1116" i="1"/>
  <c r="V1115" i="1"/>
  <c r="U1115" i="1"/>
  <c r="V1114" i="1"/>
  <c r="U1114" i="1"/>
  <c r="V1113" i="1"/>
  <c r="U1113" i="1"/>
  <c r="V1112" i="1"/>
  <c r="U1112" i="1"/>
  <c r="V1110" i="1"/>
  <c r="U1110" i="1"/>
  <c r="V1108" i="1"/>
  <c r="U1108" i="1"/>
  <c r="V1106" i="1"/>
  <c r="U1106" i="1"/>
  <c r="V1105" i="1"/>
  <c r="U1105" i="1"/>
  <c r="V1104" i="1"/>
  <c r="U1104" i="1"/>
  <c r="V1103" i="1"/>
  <c r="U1103" i="1"/>
  <c r="V1101" i="1"/>
  <c r="U1101" i="1"/>
  <c r="V1100" i="1"/>
  <c r="U1100" i="1"/>
  <c r="V1099" i="1"/>
  <c r="U1099" i="1"/>
  <c r="V1098" i="1"/>
  <c r="U1098" i="1"/>
  <c r="V1097" i="1"/>
  <c r="U1097" i="1"/>
  <c r="V1096" i="1"/>
  <c r="U1096" i="1"/>
  <c r="V1094" i="1"/>
  <c r="U1094" i="1"/>
  <c r="V1093" i="1"/>
  <c r="U1093" i="1"/>
  <c r="V1092" i="1"/>
  <c r="U1092" i="1"/>
  <c r="V1091" i="1"/>
  <c r="U1091" i="1"/>
  <c r="V1090" i="1"/>
  <c r="U1090" i="1"/>
  <c r="V1089" i="1"/>
  <c r="U1089" i="1"/>
  <c r="V1088" i="1"/>
  <c r="U1088" i="1"/>
  <c r="V1086" i="1"/>
  <c r="U1086" i="1"/>
  <c r="V1085" i="1"/>
  <c r="U1085" i="1"/>
  <c r="V1083" i="1"/>
  <c r="U1083" i="1"/>
  <c r="V1082" i="1"/>
  <c r="U1082" i="1"/>
  <c r="V1081" i="1"/>
  <c r="U1081" i="1"/>
  <c r="V1079" i="1"/>
  <c r="U1079" i="1"/>
  <c r="V1078" i="1"/>
  <c r="U1078" i="1"/>
  <c r="V1077" i="1"/>
  <c r="U1077" i="1"/>
  <c r="V1076" i="1"/>
  <c r="U1076" i="1"/>
  <c r="V1075" i="1"/>
  <c r="U1075" i="1"/>
  <c r="V1074" i="1"/>
  <c r="U1074" i="1"/>
  <c r="V1073" i="1"/>
  <c r="U1073" i="1"/>
  <c r="V1072" i="1"/>
  <c r="U1072" i="1"/>
  <c r="V1071" i="1"/>
  <c r="U1071" i="1"/>
  <c r="V1070" i="1"/>
  <c r="U1070" i="1"/>
  <c r="V1069" i="1"/>
  <c r="U1069" i="1"/>
  <c r="V1068" i="1"/>
  <c r="U1068" i="1"/>
  <c r="V1067" i="1"/>
  <c r="U1067" i="1"/>
  <c r="V1066" i="1"/>
  <c r="U1066" i="1"/>
  <c r="V1065" i="1"/>
  <c r="U1065" i="1"/>
  <c r="V1064" i="1"/>
  <c r="U1064" i="1"/>
  <c r="V1062" i="1"/>
  <c r="U1062" i="1"/>
  <c r="V1061" i="1"/>
  <c r="U1061" i="1"/>
  <c r="V1060" i="1"/>
  <c r="U1060" i="1"/>
  <c r="V1059" i="1"/>
  <c r="U1059" i="1"/>
  <c r="V1057" i="1"/>
  <c r="U1057" i="1"/>
  <c r="V1056" i="1"/>
  <c r="U1056" i="1"/>
  <c r="V1055" i="1"/>
  <c r="U1055" i="1"/>
  <c r="V1054" i="1"/>
  <c r="U1054" i="1"/>
  <c r="V1052" i="1"/>
  <c r="U1052" i="1"/>
  <c r="V1051" i="1"/>
  <c r="U1051" i="1"/>
  <c r="V1050" i="1"/>
  <c r="U1050" i="1"/>
  <c r="V1049" i="1"/>
  <c r="U1049" i="1"/>
  <c r="V1048" i="1"/>
  <c r="U1048" i="1"/>
  <c r="V1047" i="1"/>
  <c r="U1047" i="1"/>
  <c r="V1046" i="1"/>
  <c r="U1046" i="1"/>
  <c r="V1045" i="1"/>
  <c r="U1045" i="1"/>
  <c r="V1044" i="1"/>
  <c r="U1044" i="1"/>
  <c r="V1043" i="1"/>
  <c r="U1043" i="1"/>
  <c r="V1042" i="1"/>
  <c r="U1042" i="1"/>
  <c r="V1041" i="1"/>
  <c r="U1041" i="1"/>
  <c r="V1040" i="1"/>
  <c r="U1040" i="1"/>
  <c r="V1039" i="1"/>
  <c r="U1039" i="1"/>
  <c r="V1038" i="1"/>
  <c r="U1038" i="1"/>
  <c r="V1036" i="1"/>
  <c r="U1036" i="1"/>
  <c r="V1035" i="1"/>
  <c r="U1035" i="1"/>
  <c r="V1033" i="1"/>
  <c r="U1033" i="1"/>
  <c r="V1032" i="1"/>
  <c r="U1032" i="1"/>
  <c r="V1031" i="1"/>
  <c r="U1031" i="1"/>
  <c r="V1030" i="1"/>
  <c r="U1030" i="1"/>
  <c r="V1029" i="1"/>
  <c r="U1029" i="1"/>
  <c r="V1028" i="1"/>
  <c r="U1028" i="1"/>
  <c r="V1027" i="1"/>
  <c r="U1027" i="1"/>
  <c r="V1026" i="1"/>
  <c r="U1026" i="1"/>
  <c r="V1024" i="1"/>
  <c r="U1024" i="1"/>
  <c r="V1023" i="1"/>
  <c r="U1023" i="1"/>
  <c r="V1022" i="1"/>
  <c r="U1022" i="1"/>
  <c r="V1021" i="1"/>
  <c r="U1021" i="1"/>
  <c r="V1020" i="1"/>
  <c r="U1020" i="1"/>
  <c r="V1019" i="1"/>
  <c r="U1019" i="1"/>
  <c r="V1017" i="1"/>
  <c r="U1017" i="1"/>
  <c r="V1014" i="1"/>
  <c r="U1014" i="1"/>
  <c r="V1013" i="1"/>
  <c r="U1013" i="1"/>
  <c r="V1012" i="1"/>
  <c r="U1012" i="1"/>
  <c r="V1010" i="1"/>
  <c r="U1010" i="1"/>
  <c r="V1009" i="1"/>
  <c r="U1009" i="1"/>
  <c r="V1008" i="1"/>
  <c r="U1008" i="1"/>
  <c r="V1007" i="1"/>
  <c r="U1007" i="1"/>
  <c r="V1006" i="1"/>
  <c r="U1006" i="1"/>
  <c r="V1005" i="1"/>
  <c r="U1005" i="1"/>
  <c r="V1002" i="1"/>
  <c r="U1002" i="1"/>
  <c r="V1001" i="1"/>
  <c r="U1001" i="1"/>
  <c r="V1000" i="1"/>
  <c r="U1000" i="1"/>
  <c r="V999" i="1"/>
  <c r="U999" i="1"/>
  <c r="V998" i="1"/>
  <c r="U998" i="1"/>
  <c r="V997" i="1"/>
  <c r="U997" i="1"/>
  <c r="V996" i="1"/>
  <c r="U996" i="1"/>
  <c r="V995" i="1"/>
  <c r="U995" i="1"/>
  <c r="V994" i="1"/>
  <c r="U994" i="1"/>
  <c r="V993" i="1"/>
  <c r="U993" i="1"/>
  <c r="V992" i="1"/>
  <c r="U992" i="1"/>
  <c r="V991" i="1"/>
  <c r="U991" i="1"/>
  <c r="V990" i="1"/>
  <c r="U990" i="1"/>
  <c r="V989" i="1"/>
  <c r="U989" i="1"/>
  <c r="V988" i="1"/>
  <c r="U988" i="1"/>
  <c r="V987" i="1"/>
  <c r="U987" i="1"/>
  <c r="V986" i="1"/>
  <c r="U986" i="1"/>
  <c r="V985" i="1"/>
  <c r="U985" i="1"/>
  <c r="V984" i="1"/>
  <c r="U984" i="1"/>
  <c r="V982" i="1"/>
  <c r="U982" i="1"/>
  <c r="V981" i="1"/>
  <c r="U981" i="1"/>
  <c r="V980" i="1"/>
  <c r="U980" i="1"/>
  <c r="V979" i="1"/>
  <c r="U979" i="1"/>
  <c r="V978" i="1"/>
  <c r="U978" i="1"/>
  <c r="V977" i="1"/>
  <c r="U977" i="1"/>
  <c r="V976" i="1"/>
  <c r="U976" i="1"/>
  <c r="V975" i="1"/>
  <c r="U975" i="1"/>
  <c r="V974" i="1"/>
  <c r="U974" i="1"/>
  <c r="V973" i="1"/>
  <c r="U973" i="1"/>
  <c r="V972" i="1"/>
  <c r="U972" i="1"/>
  <c r="V971" i="1"/>
  <c r="U971" i="1"/>
  <c r="V970" i="1"/>
  <c r="U970" i="1"/>
  <c r="V969" i="1"/>
  <c r="U969" i="1"/>
  <c r="V968" i="1"/>
  <c r="U968" i="1"/>
  <c r="V967" i="1"/>
  <c r="U967" i="1"/>
  <c r="V966" i="1"/>
  <c r="U966" i="1"/>
  <c r="V964" i="1"/>
  <c r="U964" i="1"/>
  <c r="V963" i="1"/>
  <c r="U963" i="1"/>
  <c r="V962" i="1"/>
  <c r="U962" i="1"/>
  <c r="V961" i="1"/>
  <c r="U961" i="1"/>
  <c r="V960" i="1"/>
  <c r="U960" i="1"/>
  <c r="V959" i="1"/>
  <c r="U959" i="1"/>
  <c r="V958" i="1"/>
  <c r="U958" i="1"/>
  <c r="V957" i="1"/>
  <c r="U957" i="1"/>
  <c r="V953" i="1"/>
  <c r="U953" i="1"/>
  <c r="V952" i="1"/>
  <c r="U952" i="1"/>
  <c r="V950" i="1"/>
  <c r="U950" i="1"/>
  <c r="V949" i="1"/>
  <c r="U949" i="1"/>
  <c r="V948" i="1"/>
  <c r="U948" i="1"/>
  <c r="V946" i="1"/>
  <c r="U946" i="1"/>
  <c r="V944" i="1"/>
  <c r="U944" i="1"/>
  <c r="V943" i="1"/>
  <c r="U943" i="1"/>
  <c r="V942" i="1"/>
  <c r="U942" i="1"/>
  <c r="V941" i="1"/>
  <c r="U941" i="1"/>
  <c r="V940" i="1"/>
  <c r="U940" i="1"/>
  <c r="V939" i="1"/>
  <c r="U939" i="1"/>
  <c r="V938" i="1"/>
  <c r="U938" i="1"/>
  <c r="V937" i="1"/>
  <c r="U937" i="1"/>
  <c r="V936" i="1"/>
  <c r="U936" i="1"/>
  <c r="V934" i="1"/>
  <c r="U934" i="1"/>
  <c r="V933" i="1"/>
  <c r="U933" i="1"/>
  <c r="V932" i="1"/>
  <c r="U932" i="1"/>
  <c r="V931" i="1"/>
  <c r="U931" i="1"/>
  <c r="V930" i="1"/>
  <c r="U930" i="1"/>
  <c r="V929" i="1"/>
  <c r="U929" i="1"/>
  <c r="V928" i="1"/>
  <c r="U928" i="1"/>
  <c r="V925" i="1"/>
  <c r="U925" i="1"/>
  <c r="V924" i="1"/>
  <c r="U924" i="1"/>
  <c r="V923" i="1"/>
  <c r="U923" i="1"/>
  <c r="V922" i="1"/>
  <c r="U922" i="1"/>
  <c r="V921" i="1"/>
  <c r="U921" i="1"/>
  <c r="V920" i="1"/>
  <c r="U920" i="1"/>
  <c r="V918" i="1"/>
  <c r="U918" i="1"/>
  <c r="V917" i="1"/>
  <c r="U917" i="1"/>
  <c r="V916" i="1"/>
  <c r="U916" i="1"/>
  <c r="V914" i="1"/>
  <c r="U914" i="1"/>
  <c r="V913" i="1"/>
  <c r="U913" i="1"/>
  <c r="V912" i="1"/>
  <c r="U912" i="1"/>
  <c r="V910" i="1"/>
  <c r="U910" i="1"/>
  <c r="V909" i="1"/>
  <c r="U909" i="1"/>
  <c r="V907" i="1"/>
  <c r="U907" i="1"/>
  <c r="V906" i="1"/>
  <c r="U906" i="1"/>
  <c r="V905" i="1"/>
  <c r="U905" i="1"/>
  <c r="V904" i="1"/>
  <c r="U904" i="1"/>
  <c r="V903" i="1"/>
  <c r="U903" i="1"/>
  <c r="V902" i="1"/>
  <c r="U902" i="1"/>
  <c r="V901" i="1"/>
  <c r="U901" i="1"/>
  <c r="V900" i="1"/>
  <c r="U900" i="1"/>
  <c r="V899" i="1"/>
  <c r="U899" i="1"/>
  <c r="V896" i="1"/>
  <c r="U896" i="1"/>
  <c r="V895" i="1"/>
  <c r="U895" i="1"/>
  <c r="V893" i="1"/>
  <c r="U893" i="1"/>
  <c r="V891" i="1"/>
  <c r="U891" i="1"/>
  <c r="V890" i="1"/>
  <c r="U890" i="1"/>
  <c r="V889" i="1"/>
  <c r="U889" i="1"/>
  <c r="V888" i="1"/>
  <c r="U888" i="1"/>
  <c r="V887" i="1"/>
  <c r="U887" i="1"/>
  <c r="V886" i="1"/>
  <c r="U886" i="1"/>
  <c r="V885" i="1"/>
  <c r="U885" i="1"/>
  <c r="V883" i="1"/>
  <c r="U883" i="1"/>
  <c r="V882" i="1"/>
  <c r="U882" i="1"/>
  <c r="V881" i="1"/>
  <c r="U881" i="1"/>
  <c r="V880" i="1"/>
  <c r="U880" i="1"/>
  <c r="V879" i="1"/>
  <c r="U879" i="1"/>
  <c r="V878" i="1"/>
  <c r="U878" i="1"/>
  <c r="V877" i="1"/>
  <c r="U877" i="1"/>
  <c r="V876" i="1"/>
  <c r="U876" i="1"/>
  <c r="V875" i="1"/>
  <c r="U875" i="1"/>
  <c r="V873" i="1"/>
  <c r="U873" i="1"/>
  <c r="V871" i="1"/>
  <c r="U871" i="1"/>
  <c r="V870" i="1"/>
  <c r="U870" i="1"/>
  <c r="V869" i="1"/>
  <c r="U869" i="1"/>
  <c r="V867" i="1"/>
  <c r="U867" i="1"/>
  <c r="V866" i="1"/>
  <c r="U866" i="1"/>
  <c r="V865" i="1"/>
  <c r="U865" i="1"/>
  <c r="V864" i="1"/>
  <c r="U864" i="1"/>
  <c r="V863" i="1"/>
  <c r="U863" i="1"/>
  <c r="V862" i="1"/>
  <c r="U862" i="1"/>
  <c r="V861" i="1"/>
  <c r="U861" i="1"/>
  <c r="V859" i="1"/>
  <c r="U859" i="1"/>
  <c r="V857" i="1"/>
  <c r="U857" i="1"/>
  <c r="V856" i="1"/>
  <c r="U856" i="1"/>
  <c r="V855" i="1"/>
  <c r="U855" i="1"/>
  <c r="V854" i="1"/>
  <c r="U854" i="1"/>
  <c r="V853" i="1"/>
  <c r="U853" i="1"/>
  <c r="V852" i="1"/>
  <c r="U852" i="1"/>
  <c r="V851" i="1"/>
  <c r="U851" i="1"/>
  <c r="V850" i="1"/>
  <c r="U850" i="1"/>
  <c r="V847" i="1"/>
  <c r="U847" i="1"/>
  <c r="V846" i="1"/>
  <c r="U846" i="1"/>
  <c r="V845" i="1"/>
  <c r="U845" i="1"/>
  <c r="V844" i="1"/>
  <c r="U844" i="1"/>
  <c r="V843" i="1"/>
  <c r="U843" i="1"/>
  <c r="V842" i="1"/>
  <c r="U842" i="1"/>
  <c r="V841" i="1"/>
  <c r="U841" i="1"/>
  <c r="V839" i="1"/>
  <c r="U839" i="1"/>
  <c r="V836" i="1"/>
  <c r="U836" i="1"/>
  <c r="V835" i="1"/>
  <c r="U835" i="1"/>
  <c r="V834" i="1"/>
  <c r="U834" i="1"/>
  <c r="V833" i="1"/>
  <c r="U833" i="1"/>
  <c r="V832" i="1"/>
  <c r="U832" i="1"/>
  <c r="V831" i="1"/>
  <c r="U831" i="1"/>
  <c r="V830" i="1"/>
  <c r="U830" i="1"/>
  <c r="V829" i="1"/>
  <c r="U829" i="1"/>
  <c r="V827" i="1"/>
  <c r="U827" i="1"/>
  <c r="V826" i="1"/>
  <c r="U826" i="1"/>
  <c r="V824" i="1"/>
  <c r="U824" i="1"/>
  <c r="V822" i="1"/>
  <c r="U822" i="1"/>
  <c r="V821" i="1"/>
  <c r="U821" i="1"/>
  <c r="V820" i="1"/>
  <c r="U820" i="1"/>
  <c r="V819" i="1"/>
  <c r="U819" i="1"/>
  <c r="V818" i="1"/>
  <c r="U818" i="1"/>
  <c r="V817" i="1"/>
  <c r="U817" i="1"/>
  <c r="V816" i="1"/>
  <c r="U816" i="1"/>
  <c r="V815" i="1"/>
  <c r="U815" i="1"/>
  <c r="V814" i="1"/>
  <c r="U814" i="1"/>
  <c r="V813" i="1"/>
  <c r="U813" i="1"/>
  <c r="V811" i="1"/>
  <c r="U811" i="1"/>
  <c r="V810" i="1"/>
  <c r="U810" i="1"/>
  <c r="V809" i="1"/>
  <c r="U809" i="1"/>
  <c r="V808" i="1"/>
  <c r="U808" i="1"/>
  <c r="V807" i="1"/>
  <c r="U807" i="1"/>
  <c r="V806" i="1"/>
  <c r="U806" i="1"/>
  <c r="V805" i="1"/>
  <c r="U805" i="1"/>
  <c r="V804" i="1"/>
  <c r="U804" i="1"/>
  <c r="V803" i="1"/>
  <c r="U803" i="1"/>
  <c r="V802" i="1"/>
  <c r="U802" i="1"/>
  <c r="V801" i="1"/>
  <c r="U801" i="1"/>
  <c r="V800" i="1"/>
  <c r="U800" i="1"/>
  <c r="V799" i="1"/>
  <c r="U799" i="1"/>
  <c r="V797" i="1"/>
  <c r="U797" i="1"/>
  <c r="V796" i="1"/>
  <c r="U796" i="1"/>
  <c r="V795" i="1"/>
  <c r="U795" i="1"/>
  <c r="V794" i="1"/>
  <c r="U794" i="1"/>
  <c r="V793" i="1"/>
  <c r="U793" i="1"/>
  <c r="V792" i="1"/>
  <c r="U792" i="1"/>
  <c r="V791" i="1"/>
  <c r="U791" i="1"/>
  <c r="V790" i="1"/>
  <c r="U790" i="1"/>
  <c r="V789" i="1"/>
  <c r="U789" i="1"/>
  <c r="V788" i="1"/>
  <c r="U788" i="1"/>
  <c r="V787" i="1"/>
  <c r="U787" i="1"/>
  <c r="V786" i="1"/>
  <c r="U786" i="1"/>
  <c r="V785" i="1"/>
  <c r="U785" i="1"/>
  <c r="V784" i="1"/>
  <c r="U784" i="1"/>
  <c r="V783" i="1"/>
  <c r="U783" i="1"/>
  <c r="V782" i="1"/>
  <c r="U782" i="1"/>
  <c r="V781" i="1"/>
  <c r="U781" i="1"/>
  <c r="V780" i="1"/>
  <c r="U780" i="1"/>
  <c r="V779" i="1"/>
  <c r="U779" i="1"/>
  <c r="V778" i="1"/>
  <c r="U778" i="1"/>
  <c r="V777" i="1"/>
  <c r="U777" i="1"/>
  <c r="V776" i="1"/>
  <c r="U776" i="1"/>
  <c r="V775" i="1"/>
  <c r="U775" i="1"/>
  <c r="V774" i="1"/>
  <c r="U774" i="1"/>
  <c r="V773" i="1"/>
  <c r="U773" i="1"/>
  <c r="V771" i="1"/>
  <c r="U771" i="1"/>
  <c r="V768" i="1"/>
  <c r="U768" i="1"/>
  <c r="V766" i="1"/>
  <c r="U766" i="1"/>
  <c r="V765" i="1"/>
  <c r="U765" i="1"/>
  <c r="V764" i="1"/>
  <c r="U764" i="1"/>
  <c r="V763" i="1"/>
  <c r="U763" i="1"/>
  <c r="V762" i="1"/>
  <c r="U762" i="1"/>
  <c r="V761" i="1"/>
  <c r="U761" i="1"/>
  <c r="V759" i="1"/>
  <c r="U759" i="1"/>
  <c r="V758" i="1"/>
  <c r="U758" i="1"/>
  <c r="V757" i="1"/>
  <c r="U757" i="1"/>
  <c r="V756" i="1"/>
  <c r="U756" i="1"/>
  <c r="V755" i="1"/>
  <c r="U755" i="1"/>
  <c r="V754" i="1"/>
  <c r="U754" i="1"/>
  <c r="V752" i="1"/>
  <c r="U752" i="1"/>
  <c r="V751" i="1"/>
  <c r="U751" i="1"/>
  <c r="V750" i="1"/>
  <c r="U750" i="1"/>
  <c r="V749" i="1"/>
  <c r="U749" i="1"/>
  <c r="V748" i="1"/>
  <c r="U748" i="1"/>
  <c r="V747" i="1"/>
  <c r="U747" i="1"/>
  <c r="V746" i="1"/>
  <c r="U746" i="1"/>
  <c r="V745" i="1"/>
  <c r="U745" i="1"/>
  <c r="V744" i="1"/>
  <c r="U744" i="1"/>
  <c r="V743" i="1"/>
  <c r="U743" i="1"/>
  <c r="V742" i="1"/>
  <c r="U742" i="1"/>
  <c r="V740" i="1"/>
  <c r="U740" i="1"/>
  <c r="V739" i="1"/>
  <c r="U739" i="1"/>
  <c r="V738" i="1"/>
  <c r="U738" i="1"/>
  <c r="V737" i="1"/>
  <c r="U737" i="1"/>
  <c r="V736" i="1"/>
  <c r="U736" i="1"/>
  <c r="V735" i="1"/>
  <c r="U735" i="1"/>
  <c r="V734" i="1"/>
  <c r="U734" i="1"/>
  <c r="V733" i="1"/>
  <c r="U733" i="1"/>
  <c r="V732" i="1"/>
  <c r="U732" i="1"/>
  <c r="V731" i="1"/>
  <c r="U731" i="1"/>
  <c r="V730" i="1"/>
  <c r="U730" i="1"/>
  <c r="V729" i="1"/>
  <c r="U729" i="1"/>
  <c r="V727" i="1"/>
  <c r="U727" i="1"/>
  <c r="V726" i="1"/>
  <c r="U726" i="1"/>
  <c r="V724" i="1"/>
  <c r="U724" i="1"/>
  <c r="V722" i="1"/>
  <c r="U722" i="1"/>
  <c r="V721" i="1"/>
  <c r="U721" i="1"/>
  <c r="V720" i="1"/>
  <c r="U720" i="1"/>
  <c r="V719" i="1"/>
  <c r="U719" i="1"/>
  <c r="V718" i="1"/>
  <c r="U718" i="1"/>
  <c r="V717" i="1"/>
  <c r="U717" i="1"/>
  <c r="V716" i="1"/>
  <c r="U716" i="1"/>
  <c r="V714" i="1"/>
  <c r="U714" i="1"/>
  <c r="V713" i="1"/>
  <c r="U713" i="1"/>
  <c r="V712" i="1"/>
  <c r="U712" i="1"/>
  <c r="V711" i="1"/>
  <c r="U711" i="1"/>
  <c r="V710" i="1"/>
  <c r="U710" i="1"/>
  <c r="V709" i="1"/>
  <c r="U709" i="1"/>
  <c r="V708" i="1"/>
  <c r="U708" i="1"/>
  <c r="V707" i="1"/>
  <c r="U707" i="1"/>
  <c r="V706" i="1"/>
  <c r="U706" i="1"/>
  <c r="V705" i="1"/>
  <c r="U705" i="1"/>
  <c r="V704" i="1"/>
  <c r="U704" i="1"/>
  <c r="V703" i="1"/>
  <c r="U703" i="1"/>
  <c r="V701" i="1"/>
  <c r="U701" i="1"/>
  <c r="V700" i="1"/>
  <c r="U700" i="1"/>
  <c r="V699" i="1"/>
  <c r="U699" i="1"/>
  <c r="V698" i="1"/>
  <c r="U698" i="1"/>
  <c r="V697" i="1"/>
  <c r="U697" i="1"/>
  <c r="V696" i="1"/>
  <c r="U696" i="1"/>
  <c r="V695" i="1"/>
  <c r="U695" i="1"/>
  <c r="V694" i="1"/>
  <c r="U694" i="1"/>
  <c r="V693" i="1"/>
  <c r="U693" i="1"/>
  <c r="V692" i="1"/>
  <c r="U692" i="1"/>
  <c r="V691" i="1"/>
  <c r="U691" i="1"/>
  <c r="V688" i="1"/>
  <c r="U688" i="1"/>
  <c r="V687" i="1"/>
  <c r="U687" i="1"/>
  <c r="V686" i="1"/>
  <c r="U686" i="1"/>
  <c r="V685" i="1"/>
  <c r="U685" i="1"/>
  <c r="V684" i="1"/>
  <c r="U684" i="1"/>
  <c r="V683" i="1"/>
  <c r="U683" i="1"/>
  <c r="V682" i="1"/>
  <c r="U682" i="1"/>
  <c r="V681" i="1"/>
  <c r="U681" i="1"/>
  <c r="V680" i="1"/>
  <c r="U680" i="1"/>
  <c r="V679" i="1"/>
  <c r="U679" i="1"/>
  <c r="V678" i="1"/>
  <c r="U678" i="1"/>
  <c r="V677" i="1"/>
  <c r="U677" i="1"/>
  <c r="V676" i="1"/>
  <c r="U676" i="1"/>
  <c r="V675" i="1"/>
  <c r="U675" i="1"/>
  <c r="V674" i="1"/>
  <c r="U674" i="1"/>
  <c r="V673" i="1"/>
  <c r="U673" i="1"/>
  <c r="V672" i="1"/>
  <c r="U672" i="1"/>
  <c r="V671" i="1"/>
  <c r="U671" i="1"/>
  <c r="V670" i="1"/>
  <c r="U670" i="1"/>
  <c r="V669" i="1"/>
  <c r="U669" i="1"/>
  <c r="V667" i="1"/>
  <c r="U667" i="1"/>
  <c r="V666" i="1"/>
  <c r="U666" i="1"/>
  <c r="V665" i="1"/>
  <c r="U665" i="1"/>
  <c r="V663" i="1"/>
  <c r="U663" i="1"/>
  <c r="V662" i="1"/>
  <c r="U662" i="1"/>
  <c r="V661" i="1"/>
  <c r="U661" i="1"/>
  <c r="V659" i="1"/>
  <c r="U659" i="1"/>
  <c r="V658" i="1"/>
  <c r="U658" i="1"/>
  <c r="V656" i="1"/>
  <c r="U656" i="1"/>
  <c r="V655" i="1"/>
  <c r="U655" i="1"/>
  <c r="V654" i="1"/>
  <c r="U654" i="1"/>
  <c r="V653" i="1"/>
  <c r="U653" i="1"/>
  <c r="V652" i="1"/>
  <c r="U652" i="1"/>
  <c r="V651" i="1"/>
  <c r="U651" i="1"/>
  <c r="V650" i="1"/>
  <c r="U650" i="1"/>
  <c r="V649" i="1"/>
  <c r="U649" i="1"/>
  <c r="V648" i="1"/>
  <c r="U648" i="1"/>
  <c r="V647" i="1"/>
  <c r="U647" i="1"/>
  <c r="V646" i="1"/>
  <c r="U646" i="1"/>
  <c r="V645" i="1"/>
  <c r="U645" i="1"/>
  <c r="V644" i="1"/>
  <c r="U644" i="1"/>
  <c r="V643" i="1"/>
  <c r="U643" i="1"/>
  <c r="V642" i="1"/>
  <c r="U642" i="1"/>
  <c r="V641" i="1"/>
  <c r="U641" i="1"/>
  <c r="V639" i="1"/>
  <c r="U639" i="1"/>
  <c r="V638" i="1"/>
  <c r="U638" i="1"/>
  <c r="V637" i="1"/>
  <c r="U637" i="1"/>
  <c r="V635" i="1"/>
  <c r="U635" i="1"/>
  <c r="V633" i="1"/>
  <c r="U633" i="1"/>
  <c r="V632" i="1"/>
  <c r="U632" i="1"/>
  <c r="V631" i="1"/>
  <c r="U631" i="1"/>
  <c r="V630" i="1"/>
  <c r="U630" i="1"/>
  <c r="V629" i="1"/>
  <c r="U629" i="1"/>
  <c r="V628" i="1"/>
  <c r="U628" i="1"/>
  <c r="V627" i="1"/>
  <c r="U627" i="1"/>
  <c r="V626" i="1"/>
  <c r="U626" i="1"/>
  <c r="V625" i="1"/>
  <c r="U625" i="1"/>
  <c r="V623" i="1"/>
  <c r="U623" i="1"/>
  <c r="V622" i="1"/>
  <c r="U622" i="1"/>
  <c r="V620" i="1"/>
  <c r="U620" i="1"/>
  <c r="V619" i="1"/>
  <c r="U619" i="1"/>
  <c r="V617" i="1"/>
  <c r="U617" i="1"/>
  <c r="V616" i="1"/>
  <c r="U616" i="1"/>
  <c r="V615" i="1"/>
  <c r="U615" i="1"/>
  <c r="V614" i="1"/>
  <c r="U614" i="1"/>
  <c r="V613" i="1"/>
  <c r="U613" i="1"/>
  <c r="V612" i="1"/>
  <c r="U612" i="1"/>
  <c r="V611" i="1"/>
  <c r="U611" i="1"/>
  <c r="V609" i="1"/>
  <c r="U609" i="1"/>
  <c r="V608" i="1"/>
  <c r="U608" i="1"/>
  <c r="V606" i="1"/>
  <c r="U606" i="1"/>
  <c r="V605" i="1"/>
  <c r="U605" i="1"/>
  <c r="V604" i="1"/>
  <c r="U604" i="1"/>
  <c r="V603" i="1"/>
  <c r="U603" i="1"/>
  <c r="V602" i="1"/>
  <c r="U602" i="1"/>
  <c r="V601" i="1"/>
  <c r="U601" i="1"/>
  <c r="V600" i="1"/>
  <c r="U600" i="1"/>
  <c r="V599" i="1"/>
  <c r="U599" i="1"/>
  <c r="V598" i="1"/>
  <c r="U598" i="1"/>
  <c r="V597" i="1"/>
  <c r="U597" i="1"/>
  <c r="V596" i="1"/>
  <c r="U596" i="1"/>
  <c r="V595" i="1"/>
  <c r="U595" i="1"/>
  <c r="V594" i="1"/>
  <c r="U594" i="1"/>
  <c r="V593" i="1"/>
  <c r="U593" i="1"/>
  <c r="V592" i="1"/>
  <c r="U592" i="1"/>
  <c r="V590" i="1"/>
  <c r="U590" i="1"/>
  <c r="V589" i="1"/>
  <c r="U589" i="1"/>
  <c r="V588" i="1"/>
  <c r="U588" i="1"/>
  <c r="V587" i="1"/>
  <c r="U587" i="1"/>
  <c r="V586" i="1"/>
  <c r="U586" i="1"/>
  <c r="V585" i="1"/>
  <c r="U585" i="1"/>
  <c r="V584" i="1"/>
  <c r="U584" i="1"/>
  <c r="V583" i="1"/>
  <c r="U583" i="1"/>
  <c r="V581" i="1"/>
  <c r="U581" i="1"/>
  <c r="V580" i="1"/>
  <c r="U580" i="1"/>
  <c r="V579" i="1"/>
  <c r="U579" i="1"/>
  <c r="V578" i="1"/>
  <c r="U578" i="1"/>
  <c r="V577" i="1"/>
  <c r="U577" i="1"/>
  <c r="V576" i="1"/>
  <c r="U576" i="1"/>
  <c r="V575" i="1"/>
  <c r="U575" i="1"/>
  <c r="V574" i="1"/>
  <c r="U574" i="1"/>
  <c r="V573" i="1"/>
  <c r="U573" i="1"/>
  <c r="V572" i="1"/>
  <c r="U572" i="1"/>
  <c r="V569" i="1"/>
  <c r="U569" i="1"/>
  <c r="V568" i="1"/>
  <c r="U568" i="1"/>
  <c r="V567" i="1"/>
  <c r="U567" i="1"/>
  <c r="V566" i="1"/>
  <c r="U566" i="1"/>
  <c r="V565" i="1"/>
  <c r="U565" i="1"/>
  <c r="V564" i="1"/>
  <c r="U564" i="1"/>
  <c r="V563" i="1"/>
  <c r="U563" i="1"/>
  <c r="V561" i="1"/>
  <c r="U561" i="1"/>
  <c r="V560" i="1"/>
  <c r="U560" i="1"/>
  <c r="V559" i="1"/>
  <c r="U559" i="1"/>
  <c r="V558" i="1"/>
  <c r="U558" i="1"/>
  <c r="V557" i="1"/>
  <c r="U557" i="1"/>
  <c r="V556" i="1"/>
  <c r="U556" i="1"/>
  <c r="V555" i="1"/>
  <c r="U555" i="1"/>
  <c r="V554" i="1"/>
  <c r="U554" i="1"/>
  <c r="V553" i="1"/>
  <c r="U553" i="1"/>
  <c r="V552" i="1"/>
  <c r="U552" i="1"/>
  <c r="V551" i="1"/>
  <c r="U551" i="1"/>
  <c r="V550" i="1"/>
  <c r="U550" i="1"/>
  <c r="V546" i="1"/>
  <c r="U546" i="1"/>
  <c r="V545" i="1"/>
  <c r="U545" i="1"/>
  <c r="V543" i="1"/>
  <c r="U543" i="1"/>
  <c r="V542" i="1"/>
  <c r="U542" i="1"/>
  <c r="V541" i="1"/>
  <c r="U541" i="1"/>
  <c r="V540" i="1"/>
  <c r="U540" i="1"/>
  <c r="V539" i="1"/>
  <c r="U539" i="1"/>
  <c r="V538" i="1"/>
  <c r="U538" i="1"/>
  <c r="V537" i="1"/>
  <c r="U537" i="1"/>
  <c r="V536" i="1"/>
  <c r="U536" i="1"/>
  <c r="V535" i="1"/>
  <c r="U535" i="1"/>
  <c r="V533" i="1"/>
  <c r="U533" i="1"/>
  <c r="V532" i="1"/>
  <c r="U532" i="1"/>
  <c r="V531" i="1"/>
  <c r="U531" i="1"/>
  <c r="V529" i="1"/>
  <c r="U529" i="1"/>
  <c r="V528" i="1"/>
  <c r="U528" i="1"/>
  <c r="V527" i="1"/>
  <c r="U527" i="1"/>
  <c r="V526" i="1"/>
  <c r="U526" i="1"/>
  <c r="V522" i="1"/>
  <c r="U522" i="1"/>
  <c r="V521" i="1"/>
  <c r="U521" i="1"/>
  <c r="V519" i="1"/>
  <c r="U519" i="1"/>
  <c r="V518" i="1"/>
  <c r="U518" i="1"/>
  <c r="V517" i="1"/>
  <c r="U517" i="1"/>
  <c r="V516" i="1"/>
  <c r="U516" i="1"/>
  <c r="V515" i="1"/>
  <c r="U515" i="1"/>
  <c r="V514" i="1"/>
  <c r="U514" i="1"/>
  <c r="V513" i="1"/>
  <c r="U513" i="1"/>
  <c r="V512" i="1"/>
  <c r="U512" i="1"/>
  <c r="V511" i="1"/>
  <c r="U511" i="1"/>
  <c r="V510" i="1"/>
  <c r="U510" i="1"/>
  <c r="V509" i="1"/>
  <c r="U509" i="1"/>
  <c r="V508" i="1"/>
  <c r="U508" i="1"/>
  <c r="V507" i="1"/>
  <c r="U507" i="1"/>
  <c r="V506" i="1"/>
  <c r="U506" i="1"/>
  <c r="V505" i="1"/>
  <c r="U505" i="1"/>
  <c r="V504" i="1"/>
  <c r="U504" i="1"/>
  <c r="V502" i="1"/>
  <c r="U502" i="1"/>
  <c r="V501" i="1"/>
  <c r="U501" i="1"/>
  <c r="V500" i="1"/>
  <c r="U500" i="1"/>
  <c r="V499" i="1"/>
  <c r="U499" i="1"/>
  <c r="V498" i="1"/>
  <c r="U498" i="1"/>
  <c r="V496" i="1"/>
  <c r="U496" i="1"/>
  <c r="V494" i="1"/>
  <c r="U494" i="1"/>
  <c r="V493" i="1"/>
  <c r="U493" i="1"/>
  <c r="V492" i="1"/>
  <c r="U492" i="1"/>
  <c r="V490" i="1"/>
  <c r="U490" i="1"/>
  <c r="V489" i="1"/>
  <c r="U489" i="1"/>
  <c r="V487" i="1"/>
  <c r="U487" i="1"/>
  <c r="V486" i="1"/>
  <c r="U486" i="1"/>
  <c r="V485" i="1"/>
  <c r="U485" i="1"/>
  <c r="V484" i="1"/>
  <c r="U484" i="1"/>
  <c r="V482" i="1"/>
  <c r="U482" i="1"/>
  <c r="V481" i="1"/>
  <c r="U481" i="1"/>
  <c r="V480" i="1"/>
  <c r="U480" i="1"/>
  <c r="V479" i="1"/>
  <c r="U479" i="1"/>
  <c r="V477" i="1"/>
  <c r="U477" i="1"/>
  <c r="V476" i="1"/>
  <c r="U476" i="1"/>
  <c r="V475" i="1"/>
  <c r="U475" i="1"/>
  <c r="V474" i="1"/>
  <c r="U474" i="1"/>
  <c r="V471" i="1"/>
  <c r="U471" i="1"/>
  <c r="V470" i="1"/>
  <c r="U470" i="1"/>
  <c r="V468" i="1"/>
  <c r="U468" i="1"/>
  <c r="V466" i="1"/>
  <c r="U466" i="1"/>
  <c r="V465" i="1"/>
  <c r="U465" i="1"/>
  <c r="V463" i="1"/>
  <c r="U463" i="1"/>
  <c r="V462" i="1"/>
  <c r="U462" i="1"/>
  <c r="V461" i="1"/>
  <c r="U461" i="1"/>
  <c r="V460" i="1"/>
  <c r="U460" i="1"/>
  <c r="V459" i="1"/>
  <c r="U459" i="1"/>
  <c r="V456" i="1"/>
  <c r="U456" i="1"/>
  <c r="V455" i="1"/>
  <c r="U455" i="1"/>
  <c r="V454" i="1"/>
  <c r="U454" i="1"/>
  <c r="V453" i="1"/>
  <c r="U453" i="1"/>
  <c r="V452" i="1"/>
  <c r="U452" i="1"/>
  <c r="V451" i="1"/>
  <c r="U451" i="1"/>
  <c r="V450" i="1"/>
  <c r="U450" i="1"/>
  <c r="V449" i="1"/>
  <c r="U449" i="1"/>
  <c r="V448" i="1"/>
  <c r="U448" i="1"/>
  <c r="V447" i="1"/>
  <c r="U447" i="1"/>
  <c r="V446" i="1"/>
  <c r="U446" i="1"/>
  <c r="V445" i="1"/>
  <c r="U445" i="1"/>
  <c r="V442" i="1"/>
  <c r="U442" i="1"/>
  <c r="V440" i="1"/>
  <c r="U440" i="1"/>
  <c r="V439" i="1"/>
  <c r="U439" i="1"/>
  <c r="V438" i="1"/>
  <c r="U438" i="1"/>
  <c r="V437" i="1"/>
  <c r="U437" i="1"/>
  <c r="V436" i="1"/>
  <c r="U436" i="1"/>
  <c r="V435" i="1"/>
  <c r="U435" i="1"/>
  <c r="V434" i="1"/>
  <c r="U434" i="1"/>
  <c r="V433" i="1"/>
  <c r="U433" i="1"/>
  <c r="V432" i="1"/>
  <c r="U432" i="1"/>
  <c r="V431" i="1"/>
  <c r="U431" i="1"/>
  <c r="V430" i="1"/>
  <c r="U430" i="1"/>
  <c r="V429" i="1"/>
  <c r="U429" i="1"/>
  <c r="V428" i="1"/>
  <c r="U428" i="1"/>
  <c r="V427" i="1"/>
  <c r="U427" i="1"/>
  <c r="V426" i="1"/>
  <c r="U426" i="1"/>
  <c r="V425" i="1"/>
  <c r="U425" i="1"/>
  <c r="V424" i="1"/>
  <c r="U424" i="1"/>
  <c r="V423" i="1"/>
  <c r="U423" i="1"/>
  <c r="V422" i="1"/>
  <c r="U422" i="1"/>
  <c r="V421" i="1"/>
  <c r="U421" i="1"/>
  <c r="V420" i="1"/>
  <c r="U420" i="1"/>
  <c r="V419" i="1"/>
  <c r="U419" i="1"/>
  <c r="V418" i="1"/>
  <c r="U418" i="1"/>
  <c r="V417" i="1"/>
  <c r="U417" i="1"/>
  <c r="V416" i="1"/>
  <c r="U416" i="1"/>
  <c r="V415" i="1"/>
  <c r="U415" i="1"/>
  <c r="V414" i="1"/>
  <c r="U414" i="1"/>
  <c r="V413" i="1"/>
  <c r="U413" i="1"/>
  <c r="V412" i="1"/>
  <c r="U412" i="1"/>
  <c r="V410" i="1"/>
  <c r="U410" i="1"/>
  <c r="V409" i="1"/>
  <c r="U409" i="1"/>
  <c r="V408" i="1"/>
  <c r="U408" i="1"/>
  <c r="V406" i="1"/>
  <c r="U406" i="1"/>
  <c r="V404" i="1"/>
  <c r="U404" i="1"/>
  <c r="V403" i="1"/>
  <c r="U403" i="1"/>
  <c r="V401" i="1"/>
  <c r="U401" i="1"/>
  <c r="V400" i="1"/>
  <c r="U400" i="1"/>
  <c r="V398" i="1"/>
  <c r="U398" i="1"/>
  <c r="V396" i="1"/>
  <c r="U396" i="1"/>
  <c r="V394" i="1"/>
  <c r="U394" i="1"/>
  <c r="V393" i="1"/>
  <c r="U393" i="1"/>
  <c r="V391" i="1"/>
  <c r="U391" i="1"/>
  <c r="V389" i="1"/>
  <c r="U389" i="1"/>
  <c r="V388" i="1"/>
  <c r="U388" i="1"/>
  <c r="V387" i="1"/>
  <c r="U387" i="1"/>
  <c r="V386" i="1"/>
  <c r="U386" i="1"/>
  <c r="V382" i="1"/>
  <c r="U382" i="1"/>
  <c r="V381" i="1"/>
  <c r="U381" i="1"/>
  <c r="V380" i="1"/>
  <c r="U380" i="1"/>
  <c r="V379" i="1"/>
  <c r="U379" i="1"/>
  <c r="V378" i="1"/>
  <c r="U378" i="1"/>
  <c r="V377" i="1"/>
  <c r="U377" i="1"/>
  <c r="V376" i="1"/>
  <c r="U376" i="1"/>
  <c r="V375" i="1"/>
  <c r="U375" i="1"/>
  <c r="V374" i="1"/>
  <c r="U374" i="1"/>
  <c r="V372" i="1"/>
  <c r="U372" i="1"/>
  <c r="V371" i="1"/>
  <c r="U371" i="1"/>
  <c r="V370" i="1"/>
  <c r="U370" i="1"/>
  <c r="V369" i="1"/>
  <c r="U369" i="1"/>
  <c r="V368" i="1"/>
  <c r="U368" i="1"/>
  <c r="V367" i="1"/>
  <c r="U367" i="1"/>
  <c r="V366" i="1"/>
  <c r="U366" i="1"/>
  <c r="V365" i="1"/>
  <c r="U365" i="1"/>
  <c r="V363" i="1"/>
  <c r="U363" i="1"/>
  <c r="V362" i="1"/>
  <c r="U362" i="1"/>
  <c r="V361" i="1"/>
  <c r="U361" i="1"/>
  <c r="V359" i="1"/>
  <c r="U359" i="1"/>
  <c r="V358" i="1"/>
  <c r="U358" i="1"/>
  <c r="V357" i="1"/>
  <c r="U357" i="1"/>
  <c r="V356" i="1"/>
  <c r="U356" i="1"/>
  <c r="V355" i="1"/>
  <c r="U355" i="1"/>
  <c r="V353" i="1"/>
  <c r="U353" i="1"/>
  <c r="V352" i="1"/>
  <c r="U352" i="1"/>
  <c r="V351" i="1"/>
  <c r="U351" i="1"/>
  <c r="V348" i="1"/>
  <c r="U348" i="1"/>
  <c r="V347" i="1"/>
  <c r="U347" i="1"/>
  <c r="V345" i="1"/>
  <c r="U345" i="1"/>
  <c r="V344" i="1"/>
  <c r="U344" i="1"/>
  <c r="V342" i="1"/>
  <c r="U342" i="1"/>
  <c r="V341" i="1"/>
  <c r="U341" i="1"/>
  <c r="V340" i="1"/>
  <c r="U340" i="1"/>
  <c r="V339" i="1"/>
  <c r="U339" i="1"/>
  <c r="V338" i="1"/>
  <c r="U338" i="1"/>
  <c r="V336" i="1"/>
  <c r="U336" i="1"/>
  <c r="V335" i="1"/>
  <c r="U335" i="1"/>
  <c r="V334" i="1"/>
  <c r="U334" i="1"/>
  <c r="V333" i="1"/>
  <c r="U333" i="1"/>
  <c r="V332" i="1"/>
  <c r="U332" i="1"/>
  <c r="V331" i="1"/>
  <c r="U331" i="1"/>
  <c r="V330" i="1"/>
  <c r="U330" i="1"/>
  <c r="V329" i="1"/>
  <c r="U329" i="1"/>
  <c r="V328" i="1"/>
  <c r="U328" i="1"/>
  <c r="V327" i="1"/>
  <c r="U327" i="1"/>
  <c r="V326" i="1"/>
  <c r="U326" i="1"/>
  <c r="V325" i="1"/>
  <c r="U325" i="1"/>
  <c r="V324" i="1"/>
  <c r="U324" i="1"/>
  <c r="V323" i="1"/>
  <c r="U323" i="1"/>
  <c r="V322" i="1"/>
  <c r="U322" i="1"/>
  <c r="V321" i="1"/>
  <c r="U321" i="1"/>
  <c r="V320" i="1"/>
  <c r="U320" i="1"/>
  <c r="V319" i="1"/>
  <c r="U319" i="1"/>
  <c r="V318" i="1"/>
  <c r="U318" i="1"/>
  <c r="V317" i="1"/>
  <c r="U317" i="1"/>
  <c r="V316" i="1"/>
  <c r="U316" i="1"/>
  <c r="V314" i="1"/>
  <c r="U314" i="1"/>
  <c r="V313" i="1"/>
  <c r="U313" i="1"/>
  <c r="V312" i="1"/>
  <c r="U312" i="1"/>
  <c r="V311" i="1"/>
  <c r="U311" i="1"/>
  <c r="V310" i="1"/>
  <c r="U310" i="1"/>
  <c r="V309" i="1"/>
  <c r="U309" i="1"/>
  <c r="V308" i="1"/>
  <c r="U308" i="1"/>
  <c r="V307" i="1"/>
  <c r="U307" i="1"/>
  <c r="V306" i="1"/>
  <c r="U306" i="1"/>
  <c r="V305" i="1"/>
  <c r="U305" i="1"/>
  <c r="V304" i="1"/>
  <c r="U304" i="1"/>
  <c r="V303" i="1"/>
  <c r="U303" i="1"/>
  <c r="V302" i="1"/>
  <c r="U302" i="1"/>
  <c r="V300" i="1"/>
  <c r="U300" i="1"/>
  <c r="V299" i="1"/>
  <c r="U299" i="1"/>
  <c r="V298" i="1"/>
  <c r="U298" i="1"/>
  <c r="V297" i="1"/>
  <c r="U297" i="1"/>
  <c r="V296" i="1"/>
  <c r="U296" i="1"/>
  <c r="V295" i="1"/>
  <c r="U295" i="1"/>
  <c r="V294" i="1"/>
  <c r="U294" i="1"/>
  <c r="V293" i="1"/>
  <c r="U293" i="1"/>
  <c r="V292" i="1"/>
  <c r="U292" i="1"/>
  <c r="V291" i="1"/>
  <c r="U291" i="1"/>
  <c r="V290" i="1"/>
  <c r="U290" i="1"/>
  <c r="V289" i="1"/>
  <c r="U289" i="1"/>
  <c r="V288" i="1"/>
  <c r="U288" i="1"/>
  <c r="V287" i="1"/>
  <c r="U287" i="1"/>
  <c r="V286" i="1"/>
  <c r="U286" i="1"/>
  <c r="V285" i="1"/>
  <c r="U285" i="1"/>
  <c r="V284" i="1"/>
  <c r="U284" i="1"/>
  <c r="V282" i="1"/>
  <c r="U282" i="1"/>
  <c r="V281" i="1"/>
  <c r="U281" i="1"/>
  <c r="V280" i="1"/>
  <c r="U280" i="1"/>
  <c r="V279" i="1"/>
  <c r="U279" i="1"/>
  <c r="V278" i="1"/>
  <c r="U278" i="1"/>
  <c r="V276" i="1"/>
  <c r="U276" i="1"/>
  <c r="V275" i="1"/>
  <c r="U275" i="1"/>
  <c r="V274" i="1"/>
  <c r="U274" i="1"/>
  <c r="V273" i="1"/>
  <c r="U273" i="1"/>
  <c r="V272" i="1"/>
  <c r="U272" i="1"/>
  <c r="V271" i="1"/>
  <c r="U271" i="1"/>
  <c r="V269" i="1"/>
  <c r="U269" i="1"/>
  <c r="V267" i="1"/>
  <c r="U267" i="1"/>
  <c r="V266" i="1"/>
  <c r="U266" i="1"/>
  <c r="V265" i="1"/>
  <c r="U265" i="1"/>
  <c r="V264" i="1"/>
  <c r="U264" i="1"/>
  <c r="V263" i="1"/>
  <c r="U263" i="1"/>
  <c r="V262" i="1"/>
  <c r="U262" i="1"/>
  <c r="V261" i="1"/>
  <c r="U261" i="1"/>
  <c r="V259" i="1"/>
  <c r="U259" i="1"/>
  <c r="V258" i="1"/>
  <c r="U258" i="1"/>
  <c r="V257" i="1"/>
  <c r="U257" i="1"/>
  <c r="V256" i="1"/>
  <c r="U256" i="1"/>
  <c r="V255" i="1"/>
  <c r="U255" i="1"/>
  <c r="V254" i="1"/>
  <c r="U254" i="1"/>
  <c r="V253" i="1"/>
  <c r="U253" i="1"/>
  <c r="V252" i="1"/>
  <c r="U252" i="1"/>
  <c r="V251" i="1"/>
  <c r="U251" i="1"/>
  <c r="V248" i="1"/>
  <c r="U248" i="1"/>
  <c r="V247" i="1"/>
  <c r="U247" i="1"/>
  <c r="V246" i="1"/>
  <c r="U246" i="1"/>
  <c r="V245" i="1"/>
  <c r="U245" i="1"/>
  <c r="V244" i="1"/>
  <c r="U244" i="1"/>
  <c r="V243" i="1"/>
  <c r="U243" i="1"/>
  <c r="V242" i="1"/>
  <c r="U242" i="1"/>
  <c r="V241" i="1"/>
  <c r="U241" i="1"/>
  <c r="V240" i="1"/>
  <c r="U240" i="1"/>
  <c r="V239" i="1"/>
  <c r="U239" i="1"/>
  <c r="V238" i="1"/>
  <c r="U238" i="1"/>
  <c r="V237" i="1"/>
  <c r="U237" i="1"/>
  <c r="V236" i="1"/>
  <c r="U236" i="1"/>
  <c r="V235" i="1"/>
  <c r="U235" i="1"/>
  <c r="V234" i="1"/>
  <c r="U234" i="1"/>
  <c r="V233" i="1"/>
  <c r="U233" i="1"/>
  <c r="V232" i="1"/>
  <c r="U232" i="1"/>
  <c r="V231" i="1"/>
  <c r="U231" i="1"/>
  <c r="V229" i="1"/>
  <c r="U229" i="1"/>
  <c r="V228" i="1"/>
  <c r="U228" i="1"/>
  <c r="V225" i="1"/>
  <c r="U225" i="1"/>
  <c r="V223" i="1"/>
  <c r="U223" i="1"/>
  <c r="V221" i="1"/>
  <c r="U221" i="1"/>
  <c r="V220" i="1"/>
  <c r="U220" i="1"/>
  <c r="V219" i="1"/>
  <c r="U219" i="1"/>
  <c r="V218" i="1"/>
  <c r="U218" i="1"/>
  <c r="V216" i="1"/>
  <c r="U216" i="1"/>
  <c r="V215" i="1"/>
  <c r="U215" i="1"/>
  <c r="V214" i="1"/>
  <c r="U214" i="1"/>
  <c r="V212" i="1"/>
  <c r="U212" i="1"/>
  <c r="V211" i="1"/>
  <c r="U211" i="1"/>
  <c r="V210" i="1"/>
  <c r="U210" i="1"/>
  <c r="V209" i="1"/>
  <c r="U209" i="1"/>
  <c r="V207" i="1"/>
  <c r="U207" i="1"/>
  <c r="V206" i="1"/>
  <c r="U206" i="1"/>
  <c r="V205" i="1"/>
  <c r="U205" i="1"/>
  <c r="V203" i="1"/>
  <c r="U203" i="1"/>
  <c r="V202" i="1"/>
  <c r="U202" i="1"/>
  <c r="V201" i="1"/>
  <c r="U201" i="1"/>
  <c r="V200" i="1"/>
  <c r="U200" i="1"/>
  <c r="V199" i="1"/>
  <c r="U199" i="1"/>
  <c r="V198" i="1"/>
  <c r="U198" i="1"/>
  <c r="V197" i="1"/>
  <c r="U197" i="1"/>
  <c r="V196" i="1"/>
  <c r="U196" i="1"/>
  <c r="V195" i="1"/>
  <c r="U195" i="1"/>
  <c r="V194" i="1"/>
  <c r="U194" i="1"/>
  <c r="V193" i="1"/>
  <c r="U193" i="1"/>
  <c r="V192" i="1"/>
  <c r="U192" i="1"/>
  <c r="V191" i="1"/>
  <c r="U191" i="1"/>
  <c r="V189" i="1"/>
  <c r="U189" i="1"/>
  <c r="V187" i="1"/>
  <c r="U187" i="1"/>
  <c r="V186" i="1"/>
  <c r="U186" i="1"/>
  <c r="V185" i="1"/>
  <c r="U185" i="1"/>
  <c r="V184" i="1"/>
  <c r="U184" i="1"/>
  <c r="V183" i="1"/>
  <c r="U183" i="1"/>
  <c r="V182" i="1"/>
  <c r="U182" i="1"/>
  <c r="V181" i="1"/>
  <c r="U181" i="1"/>
  <c r="V180" i="1"/>
  <c r="U180" i="1"/>
  <c r="V179" i="1"/>
  <c r="U179" i="1"/>
  <c r="V178" i="1"/>
  <c r="U178" i="1"/>
  <c r="V177" i="1"/>
  <c r="U177" i="1"/>
  <c r="V176" i="1"/>
  <c r="U176" i="1"/>
  <c r="V174" i="1"/>
  <c r="U174" i="1"/>
  <c r="V173" i="1"/>
  <c r="U173" i="1"/>
  <c r="V172" i="1"/>
  <c r="U172" i="1"/>
  <c r="V171" i="1"/>
  <c r="U171" i="1"/>
  <c r="V170" i="1"/>
  <c r="U170" i="1"/>
  <c r="V169" i="1"/>
  <c r="U169" i="1"/>
  <c r="V168" i="1"/>
  <c r="U168" i="1"/>
  <c r="V167" i="1"/>
  <c r="U167" i="1"/>
  <c r="V166" i="1"/>
  <c r="U166" i="1"/>
  <c r="V165" i="1"/>
  <c r="U165" i="1"/>
  <c r="V164" i="1"/>
  <c r="U164" i="1"/>
  <c r="V163" i="1"/>
  <c r="U163" i="1"/>
  <c r="V162" i="1"/>
  <c r="U162" i="1"/>
  <c r="V161" i="1"/>
  <c r="U161" i="1"/>
  <c r="V160" i="1"/>
  <c r="U160" i="1"/>
  <c r="V159" i="1"/>
  <c r="U159" i="1"/>
  <c r="V158" i="1"/>
  <c r="U158" i="1"/>
  <c r="V157" i="1"/>
  <c r="U157" i="1"/>
  <c r="V156" i="1"/>
  <c r="U156" i="1"/>
  <c r="V155" i="1"/>
  <c r="U155" i="1"/>
  <c r="V154" i="1"/>
  <c r="U154" i="1"/>
  <c r="V152" i="1"/>
  <c r="U152" i="1"/>
  <c r="V151" i="1"/>
  <c r="U151" i="1"/>
  <c r="V150" i="1"/>
  <c r="U150" i="1"/>
  <c r="V149" i="1"/>
  <c r="U149" i="1"/>
  <c r="V146" i="1"/>
  <c r="U146" i="1"/>
  <c r="V144" i="1"/>
  <c r="U144" i="1"/>
  <c r="V143" i="1"/>
  <c r="U143" i="1"/>
  <c r="V142" i="1"/>
  <c r="U142" i="1"/>
  <c r="V141" i="1"/>
  <c r="U141" i="1"/>
  <c r="V140" i="1"/>
  <c r="U140" i="1"/>
  <c r="V139" i="1"/>
  <c r="U139" i="1"/>
  <c r="V136" i="1"/>
  <c r="U136" i="1"/>
  <c r="V135" i="1"/>
  <c r="U135" i="1"/>
  <c r="V134" i="1"/>
  <c r="U134" i="1"/>
  <c r="V132" i="1"/>
  <c r="U132" i="1"/>
  <c r="V131" i="1"/>
  <c r="U131" i="1"/>
  <c r="V130" i="1"/>
  <c r="U130" i="1"/>
  <c r="V129" i="1"/>
  <c r="U129" i="1"/>
  <c r="V126" i="1"/>
  <c r="U126" i="1"/>
  <c r="V125" i="1"/>
  <c r="U125" i="1"/>
  <c r="V123" i="1"/>
  <c r="U123" i="1"/>
  <c r="V122" i="1"/>
  <c r="U122" i="1"/>
  <c r="V121" i="1"/>
  <c r="U121" i="1"/>
  <c r="V120" i="1"/>
  <c r="U120" i="1"/>
  <c r="V118" i="1"/>
  <c r="U118" i="1"/>
  <c r="V117" i="1"/>
  <c r="U117" i="1"/>
  <c r="V116" i="1"/>
  <c r="U116" i="1"/>
  <c r="V115" i="1"/>
  <c r="U115" i="1"/>
  <c r="V114" i="1"/>
  <c r="U114" i="1"/>
  <c r="V113" i="1"/>
  <c r="U113" i="1"/>
  <c r="V112" i="1"/>
  <c r="U112" i="1"/>
  <c r="V111" i="1"/>
  <c r="U111" i="1"/>
  <c r="V110" i="1"/>
  <c r="U110" i="1"/>
  <c r="V109" i="1"/>
  <c r="U109" i="1"/>
  <c r="V108" i="1"/>
  <c r="U108" i="1"/>
  <c r="V107" i="1"/>
  <c r="U107" i="1"/>
  <c r="V105" i="1"/>
  <c r="U105" i="1"/>
  <c r="V104" i="1"/>
  <c r="U104" i="1"/>
  <c r="V103" i="1"/>
  <c r="U103" i="1"/>
  <c r="V102" i="1"/>
  <c r="U102" i="1"/>
  <c r="V101" i="1"/>
  <c r="U101" i="1"/>
  <c r="V100" i="1"/>
  <c r="U100" i="1"/>
  <c r="V99" i="1"/>
  <c r="U99" i="1"/>
  <c r="V98" i="1"/>
  <c r="U98" i="1"/>
  <c r="V97" i="1"/>
  <c r="U97" i="1"/>
  <c r="V96" i="1"/>
  <c r="U96" i="1"/>
  <c r="V95" i="1"/>
  <c r="U95" i="1"/>
  <c r="V94" i="1"/>
  <c r="U94" i="1"/>
  <c r="V93" i="1"/>
  <c r="U93" i="1"/>
  <c r="V92" i="1"/>
  <c r="U92" i="1"/>
  <c r="V91" i="1"/>
  <c r="U91" i="1"/>
  <c r="V90" i="1"/>
  <c r="U90" i="1"/>
  <c r="V89" i="1"/>
  <c r="U89" i="1"/>
  <c r="V88" i="1"/>
  <c r="U88" i="1"/>
  <c r="V86" i="1"/>
  <c r="U86" i="1"/>
  <c r="V85" i="1"/>
  <c r="U85" i="1"/>
  <c r="V84" i="1"/>
  <c r="U84" i="1"/>
  <c r="V83" i="1"/>
  <c r="U83" i="1"/>
  <c r="V82" i="1"/>
  <c r="U82" i="1"/>
  <c r="V81" i="1"/>
  <c r="U81" i="1"/>
  <c r="V80" i="1"/>
  <c r="U80" i="1"/>
  <c r="V77" i="1"/>
  <c r="U77" i="1"/>
  <c r="V76" i="1"/>
  <c r="U76" i="1"/>
  <c r="V75" i="1"/>
  <c r="U75" i="1"/>
  <c r="V74" i="1"/>
  <c r="U74" i="1"/>
  <c r="V73" i="1"/>
  <c r="U73" i="1"/>
  <c r="V72" i="1"/>
  <c r="U72" i="1"/>
  <c r="V71" i="1"/>
  <c r="U71" i="1"/>
  <c r="V70" i="1"/>
  <c r="U70" i="1"/>
  <c r="V69" i="1"/>
  <c r="U69" i="1"/>
  <c r="V68" i="1"/>
  <c r="U68" i="1"/>
  <c r="V67" i="1"/>
  <c r="U67" i="1"/>
  <c r="V63" i="1"/>
  <c r="U63" i="1"/>
  <c r="V62" i="1"/>
  <c r="U62" i="1"/>
  <c r="V60" i="1"/>
  <c r="U60" i="1"/>
  <c r="V59" i="1"/>
  <c r="U59" i="1"/>
  <c r="V58" i="1"/>
  <c r="U58" i="1"/>
  <c r="V57" i="1"/>
  <c r="U57" i="1"/>
  <c r="V56" i="1"/>
  <c r="U56" i="1"/>
  <c r="V55" i="1"/>
  <c r="U55" i="1"/>
  <c r="V54" i="1"/>
  <c r="U54" i="1"/>
  <c r="V53" i="1"/>
  <c r="U53" i="1"/>
  <c r="V52" i="1"/>
  <c r="U52" i="1"/>
  <c r="V51" i="1"/>
  <c r="U51" i="1"/>
  <c r="V50" i="1"/>
  <c r="U50" i="1"/>
  <c r="V49" i="1"/>
  <c r="U49" i="1"/>
  <c r="V48" i="1"/>
  <c r="U48" i="1"/>
  <c r="V47" i="1"/>
  <c r="U47" i="1"/>
  <c r="V46" i="1"/>
  <c r="U46" i="1"/>
  <c r="V45" i="1"/>
  <c r="U45" i="1"/>
  <c r="V44" i="1"/>
  <c r="U44" i="1"/>
  <c r="V43" i="1"/>
  <c r="U43" i="1"/>
  <c r="V42" i="1"/>
  <c r="U42" i="1"/>
  <c r="V41" i="1"/>
  <c r="U41" i="1"/>
  <c r="V40" i="1"/>
  <c r="U40" i="1"/>
  <c r="V39" i="1"/>
  <c r="U39" i="1"/>
  <c r="V38" i="1"/>
  <c r="U38" i="1"/>
  <c r="V37" i="1"/>
  <c r="U37" i="1"/>
  <c r="V36" i="1"/>
  <c r="U36" i="1"/>
  <c r="V35" i="1"/>
  <c r="U35" i="1"/>
  <c r="V34" i="1"/>
  <c r="U34" i="1"/>
  <c r="V33" i="1"/>
  <c r="U33" i="1"/>
  <c r="V32" i="1"/>
  <c r="U32" i="1"/>
  <c r="V30" i="1"/>
  <c r="U30" i="1"/>
  <c r="V29" i="1"/>
  <c r="U29" i="1"/>
  <c r="V28" i="1"/>
  <c r="U28" i="1"/>
  <c r="V27" i="1"/>
  <c r="U27" i="1"/>
  <c r="V26" i="1"/>
  <c r="U26" i="1"/>
  <c r="V24" i="1"/>
  <c r="U24" i="1"/>
  <c r="V23" i="1"/>
  <c r="U23" i="1"/>
  <c r="V22" i="1"/>
  <c r="U22" i="1"/>
  <c r="V20" i="1"/>
  <c r="U20" i="1"/>
  <c r="V19" i="1"/>
  <c r="U19" i="1"/>
  <c r="V18" i="1"/>
  <c r="U18" i="1"/>
  <c r="V17" i="1"/>
  <c r="U17" i="1"/>
  <c r="V16" i="1"/>
  <c r="U16" i="1"/>
  <c r="V15" i="1"/>
  <c r="U15" i="1"/>
  <c r="V14" i="1"/>
  <c r="U14" i="1"/>
  <c r="V13" i="1"/>
  <c r="U13" i="1"/>
  <c r="V12" i="1"/>
  <c r="U12" i="1"/>
  <c r="V11" i="1"/>
  <c r="U11" i="1"/>
  <c r="V10" i="1"/>
  <c r="U10" i="1"/>
  <c r="V7" i="1"/>
  <c r="U7" i="1"/>
  <c r="V6" i="1"/>
  <c r="U6" i="1"/>
  <c r="V4" i="1"/>
  <c r="U4" i="1"/>
  <c r="V3" i="1"/>
  <c r="U3" i="1"/>
  <c r="V2" i="1"/>
  <c r="U2" i="1"/>
  <c r="E474" i="8"/>
  <c r="D474" i="8"/>
  <c r="E473" i="8"/>
  <c r="D473" i="8"/>
  <c r="E472" i="8"/>
  <c r="D472" i="8"/>
  <c r="E471" i="8"/>
  <c r="D471" i="8"/>
  <c r="E470" i="8"/>
  <c r="D470" i="8"/>
  <c r="E466" i="8"/>
  <c r="D466" i="8"/>
  <c r="E465" i="8"/>
  <c r="D465" i="8"/>
  <c r="E464" i="8"/>
  <c r="D464" i="8"/>
  <c r="E207" i="12" l="1"/>
  <c r="E54" i="10"/>
  <c r="E58" i="10"/>
  <c r="E57" i="10"/>
  <c r="E55" i="10"/>
  <c r="E355" i="11"/>
  <c r="E356" i="11"/>
  <c r="E352" i="11"/>
  <c r="E354" i="11" s="1"/>
  <c r="F465" i="8"/>
  <c r="F472" i="8"/>
  <c r="F466" i="8"/>
  <c r="F473" i="8"/>
  <c r="F470" i="8"/>
  <c r="F474" i="8"/>
  <c r="F464" i="8"/>
  <c r="F471" i="8"/>
  <c r="E459" i="8"/>
  <c r="D459" i="8"/>
  <c r="E458" i="8"/>
  <c r="D458" i="8"/>
  <c r="E59" i="10" l="1"/>
  <c r="E56" i="10"/>
  <c r="E357" i="11"/>
  <c r="E217" i="12"/>
  <c r="E218" i="12"/>
  <c r="E214" i="12"/>
  <c r="E213" i="12"/>
  <c r="F458" i="8"/>
  <c r="F459" i="8"/>
  <c r="F460" i="8" s="1"/>
  <c r="E453" i="8"/>
  <c r="D453" i="8"/>
  <c r="E452" i="8"/>
  <c r="D452" i="8"/>
  <c r="E447" i="8"/>
  <c r="D447" i="8"/>
  <c r="E446" i="8"/>
  <c r="D446" i="8"/>
  <c r="E60" i="10" l="1"/>
  <c r="D448" i="8"/>
  <c r="E448" i="8"/>
  <c r="F453" i="8"/>
  <c r="F452" i="8"/>
  <c r="F447" i="8"/>
  <c r="F446" i="8"/>
  <c r="F454" i="8" l="1"/>
  <c r="F448" i="8"/>
  <c r="F439" i="8"/>
  <c r="F438" i="8"/>
  <c r="F434" i="8"/>
  <c r="F433" i="8"/>
  <c r="F440" i="8" l="1"/>
  <c r="F435" i="8"/>
  <c r="F441" i="8" s="1"/>
  <c r="F429" i="8"/>
  <c r="F428" i="8"/>
  <c r="F430" i="8" l="1"/>
  <c r="T1182" i="1" l="1"/>
  <c r="T562" i="1"/>
  <c r="T222" i="1"/>
  <c r="T66" i="1"/>
  <c r="T1335" i="1"/>
  <c r="T772" i="1"/>
  <c r="T1427" i="1"/>
  <c r="T1422" i="1"/>
  <c r="T1420" i="1"/>
  <c r="T1415" i="1"/>
  <c r="T1409" i="1"/>
  <c r="T1404" i="1"/>
  <c r="T1399" i="1"/>
  <c r="T1391" i="1"/>
  <c r="T1387" i="1"/>
  <c r="T1379" i="1"/>
  <c r="T1376" i="1"/>
  <c r="T1363" i="1"/>
  <c r="T1356" i="1"/>
  <c r="T1345" i="1"/>
  <c r="T1343" i="1"/>
  <c r="T1339" i="1"/>
  <c r="T1330" i="1"/>
  <c r="T1329" i="1"/>
  <c r="T1328" i="1"/>
  <c r="T1324" i="1"/>
  <c r="T1322" i="1"/>
  <c r="T1316" i="1"/>
  <c r="T1311" i="1"/>
  <c r="T1307" i="1"/>
  <c r="T1303" i="1"/>
  <c r="T1297" i="1"/>
  <c r="T1295" i="1"/>
  <c r="T1291" i="1"/>
  <c r="T1286" i="1"/>
  <c r="T1280" i="1"/>
  <c r="T1276" i="1"/>
  <c r="T1275" i="1"/>
  <c r="T1265" i="1"/>
  <c r="T1263" i="1"/>
  <c r="T1252" i="1"/>
  <c r="T1251" i="1"/>
  <c r="T1249" i="1"/>
  <c r="T1246" i="1"/>
  <c r="T1243" i="1"/>
  <c r="T1242" i="1"/>
  <c r="T1238" i="1"/>
  <c r="T1237" i="1"/>
  <c r="T1216" i="1"/>
  <c r="T1221" i="1"/>
  <c r="T1220" i="1"/>
  <c r="T1215" i="1"/>
  <c r="T1210" i="1"/>
  <c r="T1207" i="1"/>
  <c r="T1203" i="1"/>
  <c r="T1202" i="1"/>
  <c r="T1197" i="1"/>
  <c r="T1195" i="1"/>
  <c r="T1179" i="1"/>
  <c r="T1165" i="1"/>
  <c r="T1155" i="1"/>
  <c r="T1150" i="1"/>
  <c r="T1148" i="1"/>
  <c r="T1146" i="1"/>
  <c r="T1144" i="1"/>
  <c r="T1141" i="1"/>
  <c r="T1136" i="1"/>
  <c r="T1130" i="1"/>
  <c r="T1129" i="1"/>
  <c r="T1127" i="1"/>
  <c r="T1122" i="1"/>
  <c r="T1118" i="1"/>
  <c r="T1111" i="1"/>
  <c r="T1109" i="1"/>
  <c r="T1107" i="1"/>
  <c r="T1102" i="1"/>
  <c r="T1095" i="1"/>
  <c r="T1087" i="1"/>
  <c r="T1084" i="1"/>
  <c r="T1080" i="1"/>
  <c r="T1063" i="1"/>
  <c r="T1058" i="1"/>
  <c r="T1053" i="1"/>
  <c r="T1037" i="1"/>
  <c r="T1034" i="1"/>
  <c r="T1025" i="1"/>
  <c r="T1018" i="1"/>
  <c r="T1016" i="1"/>
  <c r="T1015" i="1"/>
  <c r="T1011" i="1"/>
  <c r="T1004" i="1"/>
  <c r="T1003" i="1"/>
  <c r="T983" i="1"/>
  <c r="T965" i="1"/>
  <c r="T956" i="1"/>
  <c r="T955" i="1"/>
  <c r="T954" i="1"/>
  <c r="T951" i="1"/>
  <c r="T947" i="1"/>
  <c r="T945" i="1"/>
  <c r="T935" i="1"/>
  <c r="T927" i="1"/>
  <c r="T926" i="1"/>
  <c r="T919" i="1"/>
  <c r="T915" i="1"/>
  <c r="T911" i="1"/>
  <c r="T908" i="1"/>
  <c r="T898" i="1"/>
  <c r="T897" i="1"/>
  <c r="T894" i="1"/>
  <c r="T892" i="1"/>
  <c r="T884" i="1"/>
  <c r="T874" i="1"/>
  <c r="T872" i="1"/>
  <c r="T868" i="1"/>
  <c r="T860" i="1"/>
  <c r="T858" i="1"/>
  <c r="T849" i="1"/>
  <c r="T848" i="1"/>
  <c r="T840" i="1"/>
  <c r="T838" i="1"/>
  <c r="T837" i="1"/>
  <c r="T828" i="1"/>
  <c r="T825" i="1"/>
  <c r="T823" i="1"/>
  <c r="T812" i="1"/>
  <c r="T798" i="1"/>
  <c r="T770" i="1"/>
  <c r="T769" i="1"/>
  <c r="T767" i="1"/>
  <c r="T760" i="1"/>
  <c r="T753" i="1"/>
  <c r="T741" i="1"/>
  <c r="T728" i="1"/>
  <c r="T725" i="1"/>
  <c r="T723" i="1"/>
  <c r="T715" i="1"/>
  <c r="T702" i="1"/>
  <c r="T690" i="1"/>
  <c r="T689" i="1"/>
  <c r="T668" i="1"/>
  <c r="T664" i="1"/>
  <c r="T660" i="1"/>
  <c r="T657" i="1"/>
  <c r="T640" i="1"/>
  <c r="T636" i="1"/>
  <c r="T634" i="1"/>
  <c r="T624" i="1"/>
  <c r="T621" i="1"/>
  <c r="T610" i="1"/>
  <c r="T591" i="1"/>
  <c r="T582" i="1"/>
  <c r="T571" i="1"/>
  <c r="T570" i="1"/>
  <c r="T549" i="1"/>
  <c r="T548" i="1"/>
  <c r="T547" i="1"/>
  <c r="T544" i="1"/>
  <c r="T534" i="1"/>
  <c r="T530" i="1"/>
  <c r="T525" i="1"/>
  <c r="T524" i="1"/>
  <c r="T523" i="1"/>
  <c r="T520" i="1"/>
  <c r="T503" i="1"/>
  <c r="T497" i="1"/>
  <c r="T495" i="1"/>
  <c r="T491" i="1"/>
  <c r="T488" i="1"/>
  <c r="T483" i="1"/>
  <c r="T478" i="1"/>
  <c r="T473" i="1"/>
  <c r="T472" i="1"/>
  <c r="T469" i="1"/>
  <c r="T467" i="1"/>
  <c r="T464" i="1"/>
  <c r="T458" i="1"/>
  <c r="T457" i="1"/>
  <c r="T444" i="1"/>
  <c r="T443" i="1"/>
  <c r="T441" i="1"/>
  <c r="T411" i="1"/>
  <c r="T407" i="1"/>
  <c r="T405" i="1"/>
  <c r="T402" i="1"/>
  <c r="T399" i="1"/>
  <c r="T397" i="1"/>
  <c r="T395" i="1"/>
  <c r="T392" i="1"/>
  <c r="T390" i="1"/>
  <c r="T385" i="1"/>
  <c r="T384" i="1"/>
  <c r="T383" i="1"/>
  <c r="T373" i="1"/>
  <c r="T364" i="1"/>
  <c r="T360" i="1"/>
  <c r="T354" i="1"/>
  <c r="T350" i="1"/>
  <c r="T349" i="1"/>
  <c r="T346" i="1"/>
  <c r="T343" i="1"/>
  <c r="T337" i="1"/>
  <c r="T315" i="1"/>
  <c r="T301" i="1"/>
  <c r="T283" i="1"/>
  <c r="T277" i="1"/>
  <c r="T270" i="1"/>
  <c r="T268" i="1"/>
  <c r="T260" i="1"/>
  <c r="T250" i="1"/>
  <c r="T249" i="1"/>
  <c r="T230" i="1"/>
  <c r="T227" i="1"/>
  <c r="T226" i="1"/>
  <c r="T224" i="1"/>
  <c r="T213" i="1"/>
  <c r="T208" i="1"/>
  <c r="T204" i="1"/>
  <c r="T190" i="1"/>
  <c r="T188" i="1"/>
  <c r="T175" i="1"/>
  <c r="T153" i="1"/>
  <c r="T148" i="1"/>
  <c r="T147" i="1"/>
  <c r="T145" i="1"/>
  <c r="T138" i="1"/>
  <c r="T137" i="1"/>
  <c r="T133" i="1"/>
  <c r="T128" i="1"/>
  <c r="T127" i="1"/>
  <c r="T124" i="1"/>
  <c r="T106" i="1"/>
  <c r="T87" i="1"/>
  <c r="T79" i="1"/>
  <c r="T78" i="1"/>
  <c r="T65" i="1"/>
  <c r="T64" i="1"/>
  <c r="T61" i="1"/>
  <c r="T31" i="1"/>
  <c r="T25" i="1"/>
  <c r="T21" i="1"/>
  <c r="T9" i="1"/>
  <c r="T8" i="1"/>
  <c r="T5" i="1"/>
  <c r="E1434" i="1"/>
  <c r="E1433" i="1"/>
  <c r="U825" i="1"/>
  <c r="V767" i="1"/>
  <c r="U525" i="1"/>
  <c r="U954" i="1"/>
  <c r="V690" i="1"/>
  <c r="V702" i="1"/>
  <c r="U65" i="1"/>
  <c r="U1084" i="1"/>
  <c r="V384" i="1"/>
  <c r="U926" i="1"/>
  <c r="V725" i="1"/>
  <c r="U399" i="1"/>
  <c r="U78" i="1"/>
  <c r="U1343" i="1"/>
  <c r="U530" i="1"/>
  <c r="U1422" i="1"/>
  <c r="V1263" i="1"/>
  <c r="U1251" i="1"/>
  <c r="U1409" i="1"/>
  <c r="U562" i="1"/>
  <c r="U1427" i="1"/>
  <c r="V1311" i="1"/>
  <c r="V1053" i="1"/>
  <c r="V25" i="1"/>
  <c r="V133" i="1"/>
  <c r="V1363" i="1"/>
  <c r="U1363" i="1"/>
  <c r="U127" i="1"/>
  <c r="U1391" i="1"/>
  <c r="V1291" i="1"/>
  <c r="V1136" i="1"/>
  <c r="U798" i="1"/>
  <c r="U61" i="1"/>
  <c r="U1307" i="1"/>
  <c r="U227" i="1"/>
  <c r="V78" i="1"/>
  <c r="U947" i="1"/>
  <c r="V1286" i="1"/>
  <c r="V534" i="1"/>
  <c r="U473" i="1"/>
  <c r="U1148" i="1"/>
  <c r="V926" i="1"/>
  <c r="U908" i="1"/>
  <c r="V1345" i="1"/>
  <c r="U1150" i="1"/>
  <c r="V897" i="1"/>
  <c r="V1058" i="1"/>
  <c r="V1111" i="1"/>
  <c r="V1265" i="1"/>
  <c r="V1165" i="1"/>
  <c r="U383" i="1"/>
  <c r="U145" i="1"/>
  <c r="U1011" i="1"/>
  <c r="V954" i="1"/>
  <c r="V956" i="1"/>
  <c r="V64" i="1"/>
  <c r="V443" i="1"/>
  <c r="U983" i="1"/>
  <c r="U457" i="1"/>
  <c r="V548" i="1"/>
  <c r="U1127" i="1"/>
  <c r="V444" i="1"/>
  <c r="U1379" i="1"/>
  <c r="U823" i="1"/>
  <c r="U213" i="1"/>
  <c r="U1136" i="1"/>
  <c r="U1252" i="1"/>
  <c r="V524" i="1"/>
  <c r="U1335" i="1"/>
  <c r="U270" i="1"/>
  <c r="V1335" i="1"/>
  <c r="V1129" i="1"/>
  <c r="U467" i="1"/>
  <c r="V1246" i="1"/>
  <c r="U9" i="1"/>
  <c r="V610" i="1"/>
  <c r="V1329" i="1"/>
  <c r="V222" i="1"/>
  <c r="V570" i="1"/>
  <c r="U1109" i="1"/>
  <c r="V87" i="1"/>
  <c r="U349" i="1"/>
  <c r="V1207" i="1"/>
  <c r="V689" i="1"/>
  <c r="V965" i="1"/>
  <c r="V1243" i="1"/>
  <c r="V1148" i="1"/>
  <c r="U858" i="1"/>
  <c r="U1246" i="1"/>
  <c r="V458" i="1"/>
  <c r="U1107" i="1"/>
  <c r="U488" i="1"/>
  <c r="V872" i="1"/>
  <c r="V277" i="1"/>
  <c r="V147" i="1"/>
  <c r="U384" i="1"/>
  <c r="U769" i="1"/>
  <c r="U838" i="1"/>
  <c r="U523" i="1"/>
  <c r="U1141" i="1"/>
  <c r="U402" i="1"/>
  <c r="V723" i="1"/>
  <c r="V812" i="1"/>
  <c r="V1025" i="1"/>
  <c r="U315" i="1"/>
  <c r="U1015" i="1"/>
  <c r="V911" i="1"/>
  <c r="V402" i="1"/>
  <c r="U1144" i="1"/>
  <c r="U25" i="1"/>
  <c r="U1130" i="1"/>
  <c r="U1146" i="1"/>
  <c r="V405" i="1"/>
  <c r="V224" i="1"/>
  <c r="V1339" i="1"/>
  <c r="V1330" i="1"/>
  <c r="V860" i="1"/>
  <c r="U208" i="1"/>
  <c r="V849" i="1"/>
  <c r="V1018" i="1"/>
  <c r="U222" i="1"/>
  <c r="U106" i="1"/>
  <c r="U1265" i="1"/>
  <c r="U491" i="1"/>
  <c r="V634" i="1"/>
  <c r="V874" i="1"/>
  <c r="U188" i="1"/>
  <c r="V1242" i="1"/>
  <c r="V823" i="1"/>
  <c r="U1275" i="1"/>
  <c r="U741" i="1"/>
  <c r="V31" i="1"/>
  <c r="U21" i="1"/>
  <c r="U965" i="1"/>
  <c r="V1420" i="1"/>
  <c r="V472" i="1"/>
  <c r="V227" i="1"/>
  <c r="V1404" i="1"/>
  <c r="V503" i="1"/>
  <c r="U1210" i="1"/>
  <c r="U911" i="1"/>
  <c r="V148" i="1"/>
  <c r="V1376" i="1"/>
  <c r="U897" i="1"/>
  <c r="V138" i="1"/>
  <c r="V1034" i="1"/>
  <c r="U411" i="1"/>
  <c r="U668" i="1"/>
  <c r="V457" i="1"/>
  <c r="V349" i="1"/>
  <c r="U444" i="1"/>
  <c r="V1102" i="1"/>
  <c r="U728" i="1"/>
  <c r="V124" i="1"/>
  <c r="U1276" i="1"/>
  <c r="V1303" i="1"/>
  <c r="V1107" i="1"/>
  <c r="V315" i="1"/>
  <c r="U1018" i="1"/>
  <c r="V668" i="1"/>
  <c r="V571" i="1"/>
  <c r="V1238" i="1"/>
  <c r="V1316" i="1"/>
  <c r="V488" i="1"/>
  <c r="U503" i="1"/>
  <c r="V364" i="1"/>
  <c r="V1399" i="1"/>
  <c r="U1080" i="1"/>
  <c r="U1058" i="1"/>
  <c r="U549" i="1"/>
  <c r="U354" i="1"/>
  <c r="U1111" i="1"/>
  <c r="V497" i="1"/>
  <c r="V530" i="1"/>
  <c r="V204" i="1"/>
  <c r="V137" i="1"/>
  <c r="U723" i="1"/>
  <c r="U472" i="1"/>
  <c r="V441" i="1"/>
  <c r="U1339" i="1"/>
  <c r="U725" i="1"/>
  <c r="U64" i="1"/>
  <c r="U469" i="1"/>
  <c r="U951" i="1"/>
  <c r="U190" i="1"/>
  <c r="V1409" i="1"/>
  <c r="U1155" i="1"/>
  <c r="V407" i="1"/>
  <c r="V1063" i="1"/>
  <c r="V1415" i="1"/>
  <c r="U478" i="1"/>
  <c r="U1063" i="1"/>
  <c r="V640" i="1"/>
  <c r="V346" i="1"/>
  <c r="U260" i="1"/>
  <c r="U137" i="1"/>
  <c r="U230" i="1"/>
  <c r="U495" i="1"/>
  <c r="U392" i="1"/>
  <c r="U1280" i="1"/>
  <c r="U350" i="1"/>
  <c r="U1122" i="1"/>
  <c r="V520" i="1"/>
  <c r="U1415" i="1"/>
  <c r="V1202" i="1"/>
  <c r="V153" i="1"/>
  <c r="U153" i="1"/>
  <c r="U1356" i="1"/>
  <c r="U148" i="1"/>
  <c r="U828" i="1"/>
  <c r="U1376" i="1"/>
  <c r="V469" i="1"/>
  <c r="V127" i="1"/>
  <c r="U79" i="1"/>
  <c r="V1003" i="1"/>
  <c r="V753" i="1"/>
  <c r="U1037" i="1"/>
  <c r="U1053" i="1"/>
  <c r="U1311" i="1"/>
  <c r="U915" i="1"/>
  <c r="V61" i="1"/>
  <c r="U1420" i="1"/>
  <c r="V544" i="1"/>
  <c r="V1004" i="1"/>
  <c r="V175" i="1"/>
  <c r="U497" i="1"/>
  <c r="U1328" i="1"/>
  <c r="U702" i="1"/>
  <c r="V770" i="1"/>
  <c r="V1356" i="1"/>
  <c r="U1249" i="1"/>
  <c r="V5" i="1"/>
  <c r="U860" i="1"/>
  <c r="U760" i="1"/>
  <c r="U812" i="1"/>
  <c r="U250" i="1"/>
  <c r="V1087" i="1"/>
  <c r="U640" i="1"/>
  <c r="U1203" i="1"/>
  <c r="V919" i="1"/>
  <c r="V1197" i="1"/>
  <c r="V1251" i="1"/>
  <c r="U1263" i="1"/>
  <c r="V9" i="1"/>
  <c r="U360" i="1"/>
  <c r="V1307" i="1"/>
  <c r="U1182" i="1"/>
  <c r="V383" i="1"/>
  <c r="V547" i="1"/>
  <c r="U1207" i="1"/>
  <c r="V858" i="1"/>
  <c r="V1150" i="1"/>
  <c r="U1303" i="1"/>
  <c r="V798" i="1"/>
  <c r="V226" i="1"/>
  <c r="V1203" i="1"/>
  <c r="V392" i="1"/>
  <c r="V955" i="1"/>
  <c r="V354" i="1"/>
  <c r="U919" i="1"/>
  <c r="U443" i="1"/>
  <c r="U301" i="1"/>
  <c r="V838" i="1"/>
  <c r="U927" i="1"/>
  <c r="U548" i="1"/>
  <c r="V549" i="1"/>
  <c r="V1179" i="1"/>
  <c r="V621" i="1"/>
  <c r="U128" i="1"/>
  <c r="V828" i="1"/>
  <c r="V1095" i="1"/>
  <c r="V260" i="1"/>
  <c r="U1220" i="1"/>
  <c r="V467" i="1"/>
  <c r="V1182" i="1"/>
  <c r="V523" i="1"/>
  <c r="V741" i="1"/>
  <c r="V343" i="1"/>
  <c r="U226" i="1"/>
  <c r="V213" i="1"/>
  <c r="U660" i="1"/>
  <c r="U1286" i="1"/>
  <c r="V636" i="1"/>
  <c r="U268" i="1"/>
  <c r="U1238" i="1"/>
  <c r="V1130" i="1"/>
  <c r="V473" i="1"/>
  <c r="U1221" i="1"/>
  <c r="U849" i="1"/>
  <c r="V464" i="1"/>
  <c r="U657" i="1"/>
  <c r="V1146" i="1"/>
  <c r="U373" i="1"/>
  <c r="U1297" i="1"/>
  <c r="U524" i="1"/>
  <c r="V1084" i="1"/>
  <c r="U767" i="1"/>
  <c r="U837" i="1"/>
  <c r="V1011" i="1"/>
  <c r="V1275" i="1"/>
  <c r="V884" i="1"/>
  <c r="U772" i="1"/>
  <c r="U624" i="1"/>
  <c r="V1252" i="1"/>
  <c r="U124" i="1"/>
  <c r="V268" i="1"/>
  <c r="V837" i="1"/>
  <c r="U770" i="1"/>
  <c r="V1118" i="1"/>
  <c r="U848" i="1"/>
  <c r="V1220" i="1"/>
  <c r="V848" i="1"/>
  <c r="V1280" i="1"/>
  <c r="V1324" i="1"/>
  <c r="U955" i="1"/>
  <c r="V728" i="1"/>
  <c r="V397" i="1"/>
  <c r="U582" i="1"/>
  <c r="U1129" i="1"/>
  <c r="U1291" i="1"/>
  <c r="U1215" i="1"/>
  <c r="U346" i="1"/>
  <c r="U715" i="1"/>
  <c r="V491" i="1"/>
  <c r="V483" i="1"/>
  <c r="U1237" i="1"/>
  <c r="U1324" i="1"/>
  <c r="V715" i="1"/>
  <c r="U1202" i="1"/>
  <c r="U1295" i="1"/>
  <c r="U1095" i="1"/>
  <c r="V562" i="1"/>
  <c r="U224" i="1"/>
  <c r="V190" i="1"/>
  <c r="V1422" i="1"/>
  <c r="V1141" i="1"/>
  <c r="V128" i="1"/>
  <c r="V249" i="1"/>
  <c r="U8" i="1"/>
  <c r="V898" i="1"/>
  <c r="V945" i="1"/>
  <c r="U689" i="1"/>
  <c r="V892" i="1"/>
  <c r="V772" i="1"/>
  <c r="V270" i="1"/>
  <c r="V1144" i="1"/>
  <c r="U1016" i="1"/>
  <c r="V350" i="1"/>
  <c r="U458" i="1"/>
  <c r="U534" i="1"/>
  <c r="V825" i="1"/>
  <c r="U874" i="1"/>
  <c r="V525" i="1"/>
  <c r="V591" i="1"/>
  <c r="V657" i="1"/>
  <c r="U868" i="1"/>
  <c r="U1118" i="1"/>
  <c r="U277" i="1"/>
  <c r="V1427" i="1"/>
  <c r="V1322" i="1"/>
  <c r="V478" i="1"/>
  <c r="U1197" i="1"/>
  <c r="V951" i="1"/>
  <c r="V399" i="1"/>
  <c r="U1399" i="1"/>
  <c r="V1016" i="1"/>
  <c r="U1330" i="1"/>
  <c r="V840" i="1"/>
  <c r="V395" i="1"/>
  <c r="U1195" i="1"/>
  <c r="U1179" i="1"/>
  <c r="U1216" i="1"/>
  <c r="U1102" i="1"/>
  <c r="V1080" i="1"/>
  <c r="V760" i="1"/>
  <c r="V1155" i="1"/>
  <c r="U1404" i="1"/>
  <c r="V915" i="1"/>
  <c r="U621" i="1"/>
  <c r="U364" i="1"/>
  <c r="U1003" i="1"/>
  <c r="U872" i="1"/>
  <c r="U1345" i="1"/>
  <c r="U884" i="1"/>
  <c r="U1034" i="1"/>
  <c r="V1195" i="1"/>
  <c r="U343" i="1"/>
  <c r="U1087" i="1"/>
  <c r="V1216" i="1"/>
  <c r="U520" i="1"/>
  <c r="U753" i="1"/>
  <c r="U610" i="1"/>
  <c r="V1249" i="1"/>
  <c r="V1297" i="1"/>
  <c r="V1343" i="1"/>
  <c r="U249" i="1"/>
  <c r="U395" i="1"/>
  <c r="V1122" i="1"/>
  <c r="V1391" i="1"/>
  <c r="U892" i="1"/>
  <c r="U636" i="1"/>
  <c r="V1237" i="1"/>
  <c r="V1127" i="1"/>
  <c r="U337" i="1"/>
  <c r="V250" i="1"/>
  <c r="U133" i="1"/>
  <c r="V106" i="1"/>
  <c r="U690" i="1"/>
  <c r="U945" i="1"/>
  <c r="V582" i="1"/>
  <c r="V1379" i="1"/>
  <c r="V1015" i="1"/>
  <c r="U441" i="1"/>
  <c r="U138" i="1"/>
  <c r="V8" i="1"/>
  <c r="U935" i="1"/>
  <c r="U147" i="1"/>
  <c r="V1387" i="1"/>
  <c r="V894" i="1"/>
  <c r="U464" i="1"/>
  <c r="V1276" i="1"/>
  <c r="U894" i="1"/>
  <c r="U1243" i="1"/>
  <c r="V208" i="1"/>
  <c r="V390" i="1"/>
  <c r="V65" i="1"/>
  <c r="V624" i="1"/>
  <c r="V495" i="1"/>
  <c r="V868" i="1"/>
  <c r="U283" i="1"/>
  <c r="V947" i="1"/>
  <c r="U634" i="1"/>
  <c r="U571" i="1"/>
  <c r="V66" i="1"/>
  <c r="V411" i="1"/>
  <c r="U1004" i="1"/>
  <c r="V337" i="1"/>
  <c r="U405" i="1"/>
  <c r="V230" i="1"/>
  <c r="U1329" i="1"/>
  <c r="V385" i="1"/>
  <c r="V927" i="1"/>
  <c r="U547" i="1"/>
  <c r="U591" i="1"/>
  <c r="U390" i="1"/>
  <c r="V79" i="1"/>
  <c r="U483" i="1"/>
  <c r="V188" i="1"/>
  <c r="U544" i="1"/>
  <c r="V301" i="1"/>
  <c r="U1025" i="1"/>
  <c r="V1215" i="1"/>
  <c r="V283" i="1"/>
  <c r="V1221" i="1"/>
  <c r="V1037" i="1"/>
  <c r="V1210" i="1"/>
  <c r="V983" i="1"/>
  <c r="U1322" i="1"/>
  <c r="U1316" i="1"/>
  <c r="U956" i="1"/>
  <c r="V1295" i="1"/>
  <c r="U1165" i="1"/>
  <c r="U175" i="1"/>
  <c r="U5" i="1"/>
  <c r="V373" i="1"/>
  <c r="U87" i="1"/>
  <c r="V769" i="1"/>
  <c r="U1242" i="1"/>
  <c r="U31" i="1"/>
  <c r="U397" i="1"/>
  <c r="V664" i="1"/>
  <c r="V660" i="1"/>
  <c r="U204" i="1"/>
  <c r="U1387" i="1"/>
  <c r="V1328" i="1"/>
  <c r="U385" i="1"/>
  <c r="U664" i="1"/>
  <c r="U66" i="1"/>
  <c r="U840" i="1"/>
  <c r="U407" i="1"/>
  <c r="V145" i="1"/>
  <c r="V360" i="1"/>
  <c r="V935" i="1"/>
  <c r="V1109" i="1"/>
  <c r="V21" i="1"/>
  <c r="V908" i="1"/>
  <c r="U898" i="1"/>
  <c r="U57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Jonathan Wilken</author>
    <author>tc={4469A2CE-C781-428E-B596-32F14B0FCB63}</author>
    <author>tc={FF58B91B-7703-43CB-B55B-9B80B00F0FA1}</author>
  </authors>
  <commentList>
    <comment ref="B1" authorId="0" shapeId="0" xr:uid="{DB3A0770-668F-46B3-B206-A6B91B783A64}">
      <text>
        <r>
          <rPr>
            <b/>
            <sz val="9"/>
            <color indexed="81"/>
            <rFont val="Tahoma"/>
            <family val="2"/>
          </rPr>
          <t>Jonathan Wilken:</t>
        </r>
        <r>
          <rPr>
            <sz val="9"/>
            <color indexed="81"/>
            <rFont val="Tahoma"/>
            <family val="2"/>
          </rPr>
          <t xml:space="preserve">
Page.Column.line range of autograph reading</t>
        </r>
      </text>
    </comment>
    <comment ref="C1" authorId="0" shapeId="0" xr:uid="{60F7A310-F13A-4D6D-B12D-A2B9220653C9}">
      <text>
        <r>
          <rPr>
            <b/>
            <sz val="9"/>
            <color indexed="81"/>
            <rFont val="Tahoma"/>
            <family val="2"/>
          </rPr>
          <t>Jonathan Wilken:</t>
        </r>
        <r>
          <rPr>
            <sz val="9"/>
            <color indexed="81"/>
            <rFont val="Tahoma"/>
            <family val="2"/>
          </rPr>
          <t xml:space="preserve">
Page.Column.line range of apograph reading</t>
        </r>
      </text>
    </comment>
    <comment ref="D1" authorId="0" shapeId="0" xr:uid="{22EEA28A-3D56-47E3-A067-3F45D0ED74B0}">
      <text>
        <r>
          <rPr>
            <b/>
            <sz val="9"/>
            <color indexed="81"/>
            <rFont val="Tahoma"/>
            <family val="2"/>
          </rPr>
          <t>Jonathan Wilken:</t>
        </r>
        <r>
          <rPr>
            <sz val="9"/>
            <color indexed="81"/>
            <rFont val="Tahoma"/>
            <family val="2"/>
          </rPr>
          <t xml:space="preserve">
Reading from autograph (i.e., the older MS that was copied)</t>
        </r>
      </text>
    </comment>
    <comment ref="E1" authorId="0" shapeId="0" xr:uid="{C2483C6E-6061-4FA9-A36A-F44511FC11EA}">
      <text>
        <r>
          <rPr>
            <b/>
            <sz val="9"/>
            <color indexed="81"/>
            <rFont val="Tahoma"/>
            <family val="2"/>
          </rPr>
          <t>Jonathan Wilken:</t>
        </r>
        <r>
          <rPr>
            <sz val="9"/>
            <color indexed="81"/>
            <rFont val="Tahoma"/>
            <family val="2"/>
          </rPr>
          <t xml:space="preserve">
Reading from apograph (i.e., younger copy)</t>
        </r>
      </text>
    </comment>
    <comment ref="F1" authorId="0" shapeId="0" xr:uid="{7FB45C3F-C9F3-4630-AB59-81350F464EE1}">
      <text>
        <r>
          <rPr>
            <b/>
            <sz val="9"/>
            <color indexed="81"/>
            <rFont val="Tahoma"/>
            <family val="2"/>
          </rPr>
          <t>Jonathan Wilken:</t>
        </r>
        <r>
          <rPr>
            <sz val="9"/>
            <color indexed="81"/>
            <rFont val="Tahoma"/>
            <family val="2"/>
          </rPr>
          <t xml:space="preserve">
Potential reasons why this reading should not be included in data analysis</t>
        </r>
      </text>
    </comment>
    <comment ref="G1" authorId="0" shapeId="0" xr:uid="{8667FED8-8966-42B1-9E72-CD5FE8E93CDC}">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H1" authorId="0" shapeId="0" xr:uid="{516CC20B-8489-40B1-A3F5-2189943141C9}">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J1" authorId="0" shapeId="0" xr:uid="{4AF855D0-55D4-4A07-8E32-F7CF5A8DE3F8}">
      <text>
        <r>
          <rPr>
            <b/>
            <sz val="9"/>
            <color indexed="81"/>
            <rFont val="Tahoma"/>
            <family val="2"/>
          </rPr>
          <t>Jonathan Wilken:</t>
        </r>
        <r>
          <rPr>
            <sz val="9"/>
            <color indexed="81"/>
            <rFont val="Tahoma"/>
            <family val="2"/>
          </rPr>
          <t xml:space="preserve">
Add, omit, transposition, substitution, combo</t>
        </r>
      </text>
    </comment>
    <comment ref="K1" authorId="0" shapeId="0" xr:uid="{D9C55E61-E65B-401D-B594-33B9A37EDBFA}">
      <text>
        <r>
          <rPr>
            <b/>
            <sz val="9"/>
            <color indexed="81"/>
            <rFont val="Tahoma"/>
            <family val="2"/>
          </rPr>
          <t>Jonathan Wilken:</t>
        </r>
        <r>
          <rPr>
            <sz val="9"/>
            <color indexed="81"/>
            <rFont val="Tahoma"/>
            <family val="2"/>
          </rPr>
          <t xml:space="preserve">
For add/omits. Should only be used if complete phrases &gt;= 1. Set to 0 for &lt; 1.
</t>
        </r>
      </text>
    </comment>
    <comment ref="L1" authorId="0" shapeId="0" xr:uid="{6ED491E4-865A-485F-867D-1B38D5518FAC}">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M1" authorId="0" shapeId="0" xr:uid="{7675D1B6-2D45-42A6-8C59-AE34E0F1D2EC}">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N1" authorId="0" shapeId="0" xr:uid="{CC0094A8-CBA6-4316-B14C-C25E50BAD050}">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O1" authorId="0" shapeId="0" xr:uid="{7A4C459F-FE4C-424F-A04B-3ED4354F581D}">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P1" authorId="0" shapeId="0" xr:uid="{59C3D033-5EEB-469D-A9FD-78587C194046}">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Q1" authorId="0" shapeId="0" xr:uid="{450FDB13-D9D0-4B21-9F7A-BBE07F219466}">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R1" authorId="0" shapeId="0" xr:uid="{282300C1-B0CF-49D7-B44D-5210ACCBFD73}">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S1" authorId="0" shapeId="0" xr:uid="{5932CA6B-9F29-4117-AB84-0E43A2EC052D}">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T1" authorId="0" shapeId="0" xr:uid="{96174470-2F3F-4D67-A476-1612F77C80FD}">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U1" authorId="1" shapeId="0" xr:uid="{4469A2CE-C781-428E-B596-32F14B0FCB63}">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V1" authorId="2" shapeId="0" xr:uid="{FF58B91B-7703-43CB-B55B-9B80B00F0FA1}">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Y1" authorId="0" shapeId="0" xr:uid="{D148779F-F26E-4048-A76E-411D7112DA11}">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F5DDBDFD-CAAB-4CBF-8C6D-786B41AD89C5}">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1A603010-DD6B-40A2-8390-F8C71D330D8A}">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9C5163B1-ADC3-48C6-B3E7-3BB84E77929D}">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C175389A-42D6-44B8-977C-59C31F71CAB2}">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22146FC5-DC5C-4E42-851B-82226ECC40C8}">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FA902A6F-281E-406C-89CF-151420238415}">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Jonathan Wilken</author>
    <author>tc={F1B49C04-FF8B-4BE6-AC09-A75BBFE05B2A}</author>
    <author>tc={01BAF4CB-54B8-4B6D-9EC0-5A84EF528B8D}</author>
  </authors>
  <commentList>
    <comment ref="B1" authorId="0" shapeId="0" xr:uid="{D1BD637F-6F7B-429C-9D69-5712367E95D7}">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27159242-34A9-4243-90DB-12A7C678F799}">
      <text>
        <r>
          <rPr>
            <b/>
            <sz val="9"/>
            <color indexed="81"/>
            <rFont val="Tahoma"/>
            <family val="2"/>
          </rPr>
          <t>Jonathan Wilken:</t>
        </r>
        <r>
          <rPr>
            <sz val="9"/>
            <color indexed="81"/>
            <rFont val="Tahoma"/>
            <family val="2"/>
          </rPr>
          <t xml:space="preserve">
Reading from apograph (i.e., younger copy)</t>
        </r>
      </text>
    </comment>
    <comment ref="D1" authorId="0" shapeId="0" xr:uid="{62E1EABD-4E09-46EA-AD3D-C7D279E5A816}">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3CAD8AEE-4370-4D4C-9FDE-8ED72904A337}">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E0C3AAED-534C-4445-AB05-42131D3BF7BF}">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0E764691-913E-4077-BE7B-30F8DA3A71F8}">
      <text>
        <r>
          <rPr>
            <b/>
            <sz val="9"/>
            <color indexed="81"/>
            <rFont val="Tahoma"/>
            <family val="2"/>
          </rPr>
          <t>Jonathan Wilken:</t>
        </r>
        <r>
          <rPr>
            <sz val="9"/>
            <color indexed="81"/>
            <rFont val="Tahoma"/>
            <family val="2"/>
          </rPr>
          <t xml:space="preserve">
Add, omit, transposition, substitution, combo</t>
        </r>
      </text>
    </comment>
    <comment ref="H1" authorId="0" shapeId="0" xr:uid="{89E20488-61B1-43D4-9BBD-D195A35F8A50}">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F173AA22-ADDD-45D3-A64D-B6E05F3741C3}">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64592543-FC83-4E6F-AE1A-58D51551B920}">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6DC31B4B-A169-4273-90E4-10479450D4DC}">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84C3F814-E78C-4CA1-A93E-2CD4C550366F}">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FBD71593-482B-48F0-89AD-490A320D19FD}">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A36E2B54-40C3-487E-84D0-5C92C50D8BEA}">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B6877533-5D77-4E94-919E-6B5FE880C4CE}">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076686D7-3406-4C8E-9FE0-9ECA6B1110F5}">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A5EF8289-9FB5-4DC5-A042-D138296F217C}">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F1B49C04-FF8B-4BE6-AC09-A75BBFE05B2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01BAF4CB-54B8-4B6D-9EC0-5A84EF528B8D}">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V1" authorId="0" shapeId="0" xr:uid="{6758292B-97EB-460D-B8DB-69EBF5AF110A}">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W1" authorId="0" shapeId="0" xr:uid="{C132E57A-187C-45DA-B634-67B312947D76}">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X1" authorId="0" shapeId="0" xr:uid="{863DCD12-6D70-406B-B152-BA5C3672B965}">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Y1" authorId="0" shapeId="0" xr:uid="{80D065D8-EE0F-40A9-9E46-A82F50B9467B}">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A1" authorId="0" shapeId="0" xr:uid="{0C988E81-1178-4814-BC8E-E4D9FB2F6B71}">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B1" authorId="0" shapeId="0" xr:uid="{6854ED2C-7505-45C2-B0B3-44472EDD4E7D}">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C1" authorId="0" shapeId="0" xr:uid="{04AFA94B-4C92-48AD-877D-B1B028D98AC1}">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Jonathan Wilken</author>
    <author>tc={EFF4362C-0902-4F88-9416-92BFED71DEC1}</author>
    <author>tc={AF490CE7-2AAE-4429-A6F9-49A07E3E6C24}</author>
    <author>tc={06531ED3-1A27-49B2-A092-4C135DF4CCAB}</author>
    <author>tc={1DD5A022-92DE-4008-B4F6-E6D88DCAD0FD}</author>
    <author>tc={8624815B-0D45-4767-B8F7-BAD764A58E81}</author>
    <author>tc={3969B985-A5D6-41C4-9D9C-9FE123BB1BD7}</author>
    <author>tc={44DFB14A-D433-4673-81B5-F6C644197960}</author>
    <author>tc={E3E9994C-7B8C-4489-A724-99548A2C524B}</author>
    <author>tc={3054C45E-80C6-4A00-A16F-C89AAC9557AD}</author>
    <author>tc={8D386170-B07C-44D5-B718-FBB0505B0639}</author>
    <author>tc={5CCFD4E7-FB30-4525-9B23-E6936EDEB8C1}</author>
    <author>tc={A5BA62E1-194D-41D5-BDC7-AD711C620448}</author>
    <author>tc={5BD7E019-56EB-4E1D-9A6D-6B88A92F54ED}</author>
    <author>tc={1AC616C9-139D-4ECE-84E5-6F67B6B3B67F}</author>
    <author>tc={7DC7E8FA-D750-444B-9B78-E0BA1D3C352B}</author>
    <author>tc={0DB0483C-23D7-4D10-AFB4-87D7534A5575}</author>
    <author>tc={B26DE5FB-9735-4E3D-B429-BE62D9691611}</author>
    <author>tc={FC31FACC-9E2B-413C-9F70-69F0A3475C5B}</author>
    <author>tc={16E077A0-4358-4CDB-8B34-9C40D1D725B5}</author>
    <author>tc={CC2F2DE6-7AA6-4D93-88E7-521ABD7E7633}</author>
    <author>tc={5C6D16BD-762D-4A02-B20E-34C5C8F14172}</author>
    <author>tc={85AE711B-35BE-4C59-B853-D4660D563048}</author>
    <author>tc={F7D4A10F-915B-4B0C-8304-15F36EFDD122}</author>
    <author>tc={8057357F-374D-484B-9D6F-76B656657A53}</author>
    <author>tc={AFC2E347-9E04-4990-8FE7-25D222D156EA}</author>
    <author>tc={083B4592-F18F-4A5E-974B-A05B7D101790}</author>
    <author>tc={DBF4ED0C-E573-4F63-9462-FC48827A8003}</author>
    <author>tc={4931B396-80A4-4399-84E2-2ABB4ABE7AAA}</author>
    <author>tc={5A97EDD6-A7BE-4845-9587-EE836D51314C}</author>
    <author>tc={ED117B38-FDF5-4A7C-8362-31FCF7E069F9}</author>
    <author>tc={E8456308-49F6-41D7-8218-C33478DD337C}</author>
    <author>tc={9701CE2C-8A3A-48DF-AA0E-DC369584A17B}</author>
    <author>tc={B2F84F79-A6F0-49CD-89F9-819ADF3D1810}</author>
    <author>tc={0617342F-77EC-432F-AEA5-4B22DE6870E9}</author>
    <author>tc={CAD4022F-16DF-41A2-A3EB-090B39D73636}</author>
    <author>tc={D23DADE6-A6CC-41C5-B528-C542F2DCDFBB}</author>
    <author>tc={90BDEF5B-13BB-498B-BA55-0988E86A3F7F}</author>
    <author>tc={DFDDC1BC-9724-4293-B6F2-12FE7CD69CEE}</author>
    <author>tc={B8DB7AD6-745D-46E3-87CA-E4F6C6352578}</author>
    <author>tc={D92C63E3-5A42-445B-A3EA-2697A85A04AE}</author>
    <author>tc={A59DB67A-31EB-4D94-A7C0-AD44A4A0731A}</author>
    <author>tc={B194B228-7857-440D-AEFF-3E3FA7A25916}</author>
    <author>tc={F28A0927-C328-4735-9637-CEFFAC6AFA81}</author>
    <author>tc={30C9B186-4E1D-4EFF-B6E1-8FAFC8AC9EC7}</author>
    <author>tc={94CDA1BA-C183-4CC5-A73E-0F261BF55A93}</author>
  </authors>
  <commentList>
    <comment ref="B1" authorId="0" shapeId="0" xr:uid="{0FBED217-D463-4820-99D7-98AE323982E7}">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87529FF4-06AF-4AD8-91E8-82A433276542}">
      <text>
        <r>
          <rPr>
            <b/>
            <sz val="9"/>
            <color indexed="81"/>
            <rFont val="Tahoma"/>
            <family val="2"/>
          </rPr>
          <t>Jonathan Wilken:</t>
        </r>
        <r>
          <rPr>
            <sz val="9"/>
            <color indexed="81"/>
            <rFont val="Tahoma"/>
            <family val="2"/>
          </rPr>
          <t xml:space="preserve">
Reading from apograph (i.e., younger copy)</t>
        </r>
      </text>
    </comment>
    <comment ref="D1" authorId="0" shapeId="0" xr:uid="{39C07F5A-3338-4D66-A8D0-291F01711602}">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35EEA8D4-8459-49DE-B614-6778F9FC2FBB}">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D387DFE9-D230-4694-8AFE-20C384EE503F}">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133E8604-6EAB-4ED7-861E-7480967EB54F}">
      <text>
        <r>
          <rPr>
            <b/>
            <sz val="9"/>
            <color indexed="81"/>
            <rFont val="Tahoma"/>
            <family val="2"/>
          </rPr>
          <t>Jonathan Wilken:</t>
        </r>
        <r>
          <rPr>
            <sz val="9"/>
            <color indexed="81"/>
            <rFont val="Tahoma"/>
            <family val="2"/>
          </rPr>
          <t xml:space="preserve">
Add, omit, transposition, substitution, combo</t>
        </r>
      </text>
    </comment>
    <comment ref="H1" authorId="0" shapeId="0" xr:uid="{535E073C-EF02-4F11-81F1-48C3AFD32E9C}">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8730091C-4805-4E18-901D-E0D447C326AA}">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6BA7D3CA-7490-4C22-9E85-D0368E676585}">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8E231ADC-B6BF-456D-8DC3-146E50C62DC8}">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252301CD-2EB8-4957-9E87-5C36E86B7EC7}">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9CAB61FB-3D9E-4B82-810D-509F76E59F5F}">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0B7CF64A-B858-4F6B-AC01-C0C1553E08B5}">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58B39748-5710-4A85-B6AB-D1E9E51CE019}">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B6C06F3F-E78B-4964-A8D7-FE6AFB714498}">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EFF4362C-0902-4F88-9416-92BFED71DEC1}">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1CA82E71-A2FC-4C1F-A5ED-7C9DF5EAFD88}">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AF490CE7-2AAE-4429-A6F9-49A07E3E6C24}">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06531ED3-1A27-49B2-A092-4C135DF4CCAB}">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2C76CECE-D38B-4F9E-8C78-D5CC88DF3E2D}">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D885E821-B7B9-46E7-8995-AD3299F94F12}">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3A8ECD6C-4022-4DAC-9CA6-F3048EC9ECBA}">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E905B10F-0A41-404E-B227-73AF944DFAF8}">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58E735EB-A260-49FC-AA5B-021D51D4233B}">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18435A0F-4D89-4E1F-87C2-4A85C34E602C}">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B10AAB40-BD54-49F1-BAF6-90616574FA60}">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F428" authorId="4" shapeId="0" xr:uid="{1DD5A022-92DE-4008-B4F6-E6D88DCAD0FD}">
      <text>
        <t>[Threaded comment]
Your version of Excel allows you to read this threaded comment; however, any edits to it will get removed if the file is opened in a newer version of Excel. Learn more: https://go.microsoft.com/fwlink/?linkid=870924
Comment:
    Raw number of additions</t>
      </text>
    </comment>
    <comment ref="B429" authorId="5" shapeId="0" xr:uid="{8624815B-0D45-4767-B8F7-BAD764A58E81}">
      <text>
        <t>[Threaded comment]
Your version of Excel allows you to read this threaded comment; however, any edits to it will get removed if the file is opened in a newer version of Excel. Learn more: https://go.microsoft.com/fwlink/?linkid=870924
Comment:
    "Low Meaning" words</t>
      </text>
    </comment>
    <comment ref="C429" authorId="6" shapeId="0" xr:uid="{3969B985-A5D6-41C4-9D9C-9FE123BB1BD7}">
      <text>
        <t>[Threaded comment]
Your version of Excel allows you to read this threaded comment; however, any edits to it will get removed if the file is opened in a newer version of Excel. Learn more: https://go.microsoft.com/fwlink/?linkid=870924
Comment:
    "High Meaning" words</t>
      </text>
    </comment>
    <comment ref="F429" authorId="7" shapeId="0" xr:uid="{44DFB14A-D433-4673-81B5-F6C644197960}">
      <text>
        <t>[Threaded comment]
Your version of Excel allows you to read this threaded comment; however, any edits to it will get removed if the file is opened in a newer version of Excel. Learn more: https://go.microsoft.com/fwlink/?linkid=870924
Comment:
    Raw number of omissions</t>
      </text>
    </comment>
    <comment ref="F430" authorId="8" shapeId="0" xr:uid="{E3E9994C-7B8C-4489-A724-99548A2C524B}">
      <text>
        <t>[Threaded comment]
Your version of Excel allows you to read this threaded comment; however, any edits to it will get removed if the file is opened in a newer version of Excel. Learn more: https://go.microsoft.com/fwlink/?linkid=870924
Comment:
    % of add-omits that are additions</t>
      </text>
    </comment>
    <comment ref="F433" authorId="9" shapeId="0" xr:uid="{3054C45E-80C6-4A00-A16F-C89AAC9557AD}">
      <text>
        <t>[Threaded comment]
Your version of Excel allows you to read this threaded comment; however, any edits to it will get removed if the file is opened in a newer version of Excel. Learn more: https://go.microsoft.com/fwlink/?linkid=870924
Comment:
    Raw number of additions of "low meaning" words. See LM column for included word types (and adjust equation as necessary)</t>
      </text>
    </comment>
    <comment ref="F434" authorId="10" shapeId="0" xr:uid="{8D386170-B07C-44D5-B718-FBB0505B0639}">
      <text>
        <t>[Threaded comment]
Your version of Excel allows you to read this threaded comment; however, any edits to it will get removed if the file is opened in a newer version of Excel. Learn more: https://go.microsoft.com/fwlink/?linkid=870924
Comment:
    Raw number of omissions of "low meaning" words. See LM column for included word types (and adjust equation as necessary)</t>
      </text>
    </comment>
    <comment ref="F435" authorId="11" shapeId="0" xr:uid="{5CCFD4E7-FB30-4525-9B23-E6936EDEB8C1}">
      <text>
        <t>[Threaded comment]
Your version of Excel allows you to read this threaded comment; however, any edits to it will get removed if the file is opened in a newer version of Excel. Learn more: https://go.microsoft.com/fwlink/?linkid=870924
Comment:
    Addition rate for "low meaning" words. See LM column for included word types (and adjust equation as necessary)</t>
      </text>
    </comment>
    <comment ref="F438" authorId="12" shapeId="0" xr:uid="{A5BA62E1-194D-41D5-BDC7-AD711C620448}">
      <text>
        <t>[Threaded comment]
Your version of Excel allows you to read this threaded comment; however, any edits to it will get removed if the file is opened in a newer version of Excel. Learn more: https://go.microsoft.com/fwlink/?linkid=870924
Comment:
    Raw number of additions of "high meaning" words. See HM column for included word types (and adjust equation as necessary)</t>
      </text>
    </comment>
    <comment ref="F439" authorId="13" shapeId="0" xr:uid="{5BD7E019-56EB-4E1D-9A6D-6B88A92F54ED}">
      <text>
        <t>[Threaded comment]
Your version of Excel allows you to read this threaded comment; however, any edits to it will get removed if the file is opened in a newer version of Excel. Learn more: https://go.microsoft.com/fwlink/?linkid=870924
Comment:
    Raw number of omissions of "high meaning" words. See HM column for included word types (and adjust equation as necessary)</t>
      </text>
    </comment>
    <comment ref="F440" authorId="14" shapeId="0" xr:uid="{1AC616C9-139D-4ECE-84E5-6F67B6B3B67F}">
      <text>
        <t>[Threaded comment]
Your version of Excel allows you to read this threaded comment; however, any edits to it will get removed if the file is opened in a newer version of Excel. Learn more: https://go.microsoft.com/fwlink/?linkid=870924
Comment:
    Addition rate for "high meaning" words. See HM column for included word types (and adjust equation as necessary)</t>
      </text>
    </comment>
    <comment ref="D446" authorId="15" shapeId="0" xr:uid="{7DC7E8FA-D750-444B-9B78-E0BA1D3C352B}">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446" authorId="16" shapeId="0" xr:uid="{0DB0483C-23D7-4D10-AFB4-87D7534A5575}">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F446" authorId="17" shapeId="0" xr:uid="{B26DE5FB-9735-4E3D-B429-BE62D9691611}">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additions. I.e., a percent frequency indicating how often an addition generates visual cues</t>
      </text>
    </comment>
    <comment ref="D447" authorId="18" shapeId="0" xr:uid="{FC31FACC-9E2B-413C-9F70-69F0A3475C5B}">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E447" authorId="19" shapeId="0" xr:uid="{16E077A0-4358-4CDB-8B34-9C40D1D725B5}">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F447" authorId="20" shapeId="0" xr:uid="{CC2F2DE6-7AA6-4D93-88E7-521ABD7E7633}">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omissions. I.e., the percentage of omissions that could plausibly be due to visual cues</t>
      </text>
    </comment>
    <comment ref="D448" authorId="21" shapeId="0" xr:uid="{5C6D16BD-762D-4A02-B20E-34C5C8F14172}">
      <text>
        <t>[Threaded comment]
Your version of Excel allows you to read this threaded comment; however, any edits to it will get removed if the file is opened in a newer version of Excel. Learn more: https://go.microsoft.com/fwlink/?linkid=870924
Comment:
    The total number of add-omits that involve visual cues</t>
      </text>
    </comment>
    <comment ref="E448" authorId="22" shapeId="0" xr:uid="{85AE711B-35BE-4C59-B853-D4660D563048}">
      <text>
        <t>[Threaded comment]
Your version of Excel allows you to read this threaded comment; however, any edits to it will get removed if the file is opened in a newer version of Excel. Learn more: https://go.microsoft.com/fwlink/?linkid=870924
Comment:
    The total number of add-omits that involve NO visual cues (given the definition of this project, i.e., 3-character minimum similarity in critical regions)</t>
      </text>
    </comment>
    <comment ref="F448" authorId="23" shapeId="0" xr:uid="{F7D4A10F-915B-4B0C-8304-15F36EFDD122}">
      <text>
        <t>[Threaded comment]
Your version of Excel allows you to read this threaded comment; however, any edits to it will get removed if the file is opened in a newer version of Excel. Learn more: https://go.microsoft.com/fwlink/?linkid=870924
Comment:
    The percentage of all add-omits that involve visual cues</t>
      </text>
    </comment>
    <comment ref="D452" authorId="24" shapeId="0" xr:uid="{8057357F-374D-484B-9D6F-76B656657A53}">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E452" authorId="25" shapeId="0" xr:uid="{AFC2E347-9E04-4990-8FE7-25D222D156EA}">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D453" authorId="26" shapeId="0" xr:uid="{083B4592-F18F-4A5E-974B-A05B7D101790}">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453" authorId="27" shapeId="0" xr:uid="{DBF4ED0C-E573-4F63-9462-FC48827A8003}">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D458" authorId="28" shapeId="0" xr:uid="{4931B396-80A4-4399-84E2-2ABB4ABE7AAA}">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additions. I.e., the number of additions that do not result in dittography</t>
      </text>
    </comment>
    <comment ref="E458" authorId="29" shapeId="0" xr:uid="{5A97EDD6-A7BE-4845-9587-EE836D51314C}">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omissions. I.e., the number of omissions that did not undo a dittographic reading</t>
      </text>
    </comment>
    <comment ref="D459" authorId="30" shapeId="0" xr:uid="{ED117B38-FDF5-4A7C-8362-31FCF7E069F9}">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additions. I.e., the number of additions that result in dittography</t>
      </text>
    </comment>
    <comment ref="E459" authorId="31" shapeId="0" xr:uid="{E8456308-49F6-41D7-8218-C33478DD337C}">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omissions. I.e., the number omissions where the omitted word(s) is/are dittographies</t>
      </text>
    </comment>
    <comment ref="D464" authorId="32" shapeId="0" xr:uid="{9701CE2C-8A3A-48DF-AA0E-DC369584A17B}">
      <text>
        <t>[Threaded comment]
Your version of Excel allows you to read this threaded comment; however, any edits to it will get removed if the file is opened in a newer version of Excel. Learn more: https://go.microsoft.com/fwlink/?linkid=870924
Comment:
    Additions of one word</t>
      </text>
    </comment>
    <comment ref="E464" authorId="33" shapeId="0" xr:uid="{B2F84F79-A6F0-49CD-89F9-819ADF3D1810}">
      <text>
        <t>[Threaded comment]
Your version of Excel allows you to read this threaded comment; however, any edits to it will get removed if the file is opened in a newer version of Excel. Learn more: https://go.microsoft.com/fwlink/?linkid=870924
Comment:
    Omissions of one word</t>
      </text>
    </comment>
    <comment ref="F464" authorId="34" shapeId="0" xr:uid="{0617342F-77EC-432F-AEA5-4B22DE6870E9}">
      <text>
        <t>[Threaded comment]
Your version of Excel allows you to read this threaded comment; however, any edits to it will get removed if the file is opened in a newer version of Excel. Learn more: https://go.microsoft.com/fwlink/?linkid=870924
Comment:
    Add ratio for single-word variants</t>
      </text>
    </comment>
    <comment ref="D465" authorId="35" shapeId="0" xr:uid="{CAD4022F-16DF-41A2-A3EB-090B39D73636}">
      <text>
        <t>[Threaded comment]
Your version of Excel allows you to read this threaded comment; however, any edits to it will get removed if the file is opened in a newer version of Excel. Learn more: https://go.microsoft.com/fwlink/?linkid=870924
Comment:
    Additions of 2-3 words</t>
      </text>
    </comment>
    <comment ref="E465" authorId="36" shapeId="0" xr:uid="{D23DADE6-A6CC-41C5-B528-C542F2DCDFBB}">
      <text>
        <t>[Threaded comment]
Your version of Excel allows you to read this threaded comment; however, any edits to it will get removed if the file is opened in a newer version of Excel. Learn more: https://go.microsoft.com/fwlink/?linkid=870924
Comment:
    Omissions of 2-3 words</t>
      </text>
    </comment>
    <comment ref="F465" authorId="37" shapeId="0" xr:uid="{90BDEF5B-13BB-498B-BA55-0988E86A3F7F}">
      <text>
        <t>[Threaded comment]
Your version of Excel allows you to read this threaded comment; however, any edits to it will get removed if the file is opened in a newer version of Excel. Learn more: https://go.microsoft.com/fwlink/?linkid=870924
Comment:
    Add ratio for variants of 2-3 words</t>
      </text>
    </comment>
    <comment ref="D466" authorId="38" shapeId="0" xr:uid="{DFDDC1BC-9724-4293-B6F2-12FE7CD69CEE}">
      <text>
        <t>[Threaded comment]
Your version of Excel allows you to read this threaded comment; however, any edits to it will get removed if the file is opened in a newer version of Excel. Learn more: https://go.microsoft.com/fwlink/?linkid=870924
Comment:
    Additions of 4 or more words</t>
      </text>
    </comment>
    <comment ref="E466" authorId="39" shapeId="0" xr:uid="{B8DB7AD6-745D-46E3-87CA-E4F6C6352578}">
      <text>
        <t>[Threaded comment]
Your version of Excel allows you to read this threaded comment; however, any edits to it will get removed if the file is opened in a newer version of Excel. Learn more: https://go.microsoft.com/fwlink/?linkid=870924
Comment:
    Omissions of 4 or more words</t>
      </text>
    </comment>
    <comment ref="F466" authorId="40" shapeId="0" xr:uid="{D92C63E3-5A42-445B-A3EA-2697A85A04AE}">
      <text>
        <t>[Threaded comment]
Your version of Excel allows you to read this threaded comment; however, any edits to it will get removed if the file is opened in a newer version of Excel. Learn more: https://go.microsoft.com/fwlink/?linkid=870924
Comment:
    Add ratio for variants of 4 or more words</t>
      </text>
    </comment>
    <comment ref="C469" authorId="41" shapeId="0" xr:uid="{A59DB67A-31EB-4D94-A7C0-AD44A4A0731A}">
      <text>
        <t>[Threaded comment]
Your version of Excel allows you to read this threaded comment; however, any edits to it will get removed if the file is opened in a newer version of Excel. Learn more: https://go.microsoft.com/fwlink/?linkid=870924
Comment:
    Number of words added or omitted</t>
      </text>
    </comment>
    <comment ref="D469" authorId="42" shapeId="0" xr:uid="{B194B228-7857-440D-AEFF-3E3FA7A25916}">
      <text>
        <t>[Threaded comment]
Your version of Excel allows you to read this threaded comment; however, any edits to it will get removed if the file is opened in a newer version of Excel. Learn more: https://go.microsoft.com/fwlink/?linkid=870924
Comment:
    Number of additions involving the number of words specified in the "Length" column</t>
      </text>
    </comment>
    <comment ref="E469" authorId="43" shapeId="0" xr:uid="{F28A0927-C328-4735-9637-CEFFAC6AFA81}">
      <text>
        <t>[Threaded comment]
Your version of Excel allows you to read this threaded comment; however, any edits to it will get removed if the file is opened in a newer version of Excel. Learn more: https://go.microsoft.com/fwlink/?linkid=870924
Comment:
    Number of omissions involving the number of words specified in the "Length" column</t>
      </text>
    </comment>
    <comment ref="F469" authorId="44" shapeId="0" xr:uid="{30C9B186-4E1D-4EFF-B6E1-8FAFC8AC9EC7}">
      <text>
        <t>[Threaded comment]
Your version of Excel allows you to read this threaded comment; however, any edits to it will get removed if the file is opened in a newer version of Excel. Learn more: https://go.microsoft.com/fwlink/?linkid=870924
Comment:
    The addition rate for add-omits involving the number of words indicated in the "Length" column</t>
      </text>
    </comment>
    <comment ref="E477" authorId="45" shapeId="0" xr:uid="{94CDA1BA-C183-4CC5-A73E-0F261BF55A93}">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Jonathan Wilken</author>
    <author>tc={D37440EE-A7AF-48B5-8B60-88566E43D342}</author>
    <author>tc={060ADEA6-A055-46F0-853E-4537956710A6}</author>
    <author>tc={96285A9D-2CE7-48A8-A45C-EED364C08B8E}</author>
    <author>tc={9859F1A1-55A0-46CF-8EB3-2FE63090E929}</author>
    <author>tc={8EF82B3B-FE5D-43ED-BC6A-1A9C94FC949A}</author>
    <author>tc={ACD5FC32-961C-4A39-A845-7EE995464D7A}</author>
    <author>tc={7BFB92EC-873E-4AEB-96BD-300BA243BFCA}</author>
    <author>tc={C57903CE-9E40-43CA-87C9-D69F7F1F2037}</author>
    <author>tc={29DC1AB1-1F07-47F9-954D-D87315010908}</author>
    <author>tc={D13313EB-E8E9-4522-BCCE-0018367E512E}</author>
    <author>tc={9573C3D6-F968-437B-BF66-7D895F0CF4EA}</author>
    <author>tc={E29C7C51-4A1B-454B-BC72-A9E75EA48580}</author>
    <author>tc={9CB22238-CDC0-4970-B1BF-614D9F75D2A9}</author>
    <author>tc={36DD9F07-B002-4BEE-8621-68BA0AD09802}</author>
  </authors>
  <commentList>
    <comment ref="B1" authorId="0" shapeId="0" xr:uid="{FF21F734-C6B7-4FC6-875C-096E2D3F7299}">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C33FC626-F4A9-4496-A755-711E4833814B}">
      <text>
        <r>
          <rPr>
            <b/>
            <sz val="9"/>
            <color indexed="81"/>
            <rFont val="Tahoma"/>
            <family val="2"/>
          </rPr>
          <t>Jonathan Wilken:</t>
        </r>
        <r>
          <rPr>
            <sz val="9"/>
            <color indexed="81"/>
            <rFont val="Tahoma"/>
            <family val="2"/>
          </rPr>
          <t xml:space="preserve">
Reading from apograph (i.e., younger copy)</t>
        </r>
      </text>
    </comment>
    <comment ref="D1" authorId="0" shapeId="0" xr:uid="{459323B8-B410-4A08-BD76-419758D5956C}">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EC3EBA5B-863B-4459-9348-C6E08F041491}">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45916DAA-3BAF-4A2D-9455-0367116C4BF8}">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CF1D81CA-BB8B-461A-88C9-4423F2044AF0}">
      <text>
        <r>
          <rPr>
            <b/>
            <sz val="9"/>
            <color indexed="81"/>
            <rFont val="Tahoma"/>
            <family val="2"/>
          </rPr>
          <t>Jonathan Wilken:</t>
        </r>
        <r>
          <rPr>
            <sz val="9"/>
            <color indexed="81"/>
            <rFont val="Tahoma"/>
            <family val="2"/>
          </rPr>
          <t xml:space="preserve">
Add, omit, transposition, substitution, combo</t>
        </r>
      </text>
    </comment>
    <comment ref="H1" authorId="0" shapeId="0" xr:uid="{FB888606-672C-4C3D-9A6F-32963293E202}">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77C9D0AE-09B0-4DE4-B19F-22DC45FFDAE2}">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164BEF03-F7BE-427D-A05C-AA381053A83B}">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B87345A5-86B3-4F8D-B72C-B9197123B3AD}">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DD746E5D-C872-4AB5-9217-0DAB270B39E0}">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1D91A1E9-DA87-4944-835E-1D3A033496A5}">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0EF47218-5020-4FE8-8441-B078D9C1485E}">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EBF33C5A-CA27-4E04-A186-F92458EE9702}">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C5CAB9D3-399A-4609-8BE2-DEFFDA504624}">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D37440EE-A7AF-48B5-8B60-88566E43D342}">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98A1D3CB-5D27-4D03-B1BE-30D1964E142E}">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060ADEA6-A055-46F0-853E-4537956710A6}">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96285A9D-2CE7-48A8-A45C-EED364C08B8E}">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85CB8D0A-FC91-4A63-8F6C-37BEBDB416F5}">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47A97702-4C69-420D-9B98-7B1169ECB288}">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2A1B5931-9539-4638-B08C-E0ACD5E975DA}">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48A8782F-4660-4579-B611-DFD7E9948C2A}">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C613D995-2F18-41CA-B079-AAA21713E82A}">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8A1A420D-7CE0-484C-A127-C39220FBC7AC}">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EA6E3C8F-FF3A-4A13-83A0-86DEA4CAC6B4}">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348" authorId="4" shapeId="0" xr:uid="{9859F1A1-55A0-46CF-8EB3-2FE63090E929}">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349" authorId="5" shapeId="0" xr:uid="{8EF82B3B-FE5D-43ED-BC6A-1A9C94FC949A}">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352" authorId="6" shapeId="0" xr:uid="{ACD5FC32-961C-4A39-A845-7EE995464D7A}">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353" authorId="7" shapeId="0" xr:uid="{7BFB92EC-873E-4AEB-96BD-300BA243BFCA}">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354" authorId="8" shapeId="0" xr:uid="{C57903CE-9E40-43CA-87C9-D69F7F1F2037}">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355" authorId="9" shapeId="0" xr:uid="{29DC1AB1-1F07-47F9-954D-D87315010908}">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356" authorId="10" shapeId="0" xr:uid="{D13313EB-E8E9-4522-BCCE-0018367E512E}">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357" authorId="11" shapeId="0" xr:uid="{9573C3D6-F968-437B-BF66-7D895F0CF4EA}">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360" authorId="12" shapeId="0" xr:uid="{E29C7C51-4A1B-454B-BC72-A9E75EA48580}">
      <text>
        <t>[Threaded comment]
Your version of Excel allows you to read this threaded comment; however, any edits to it will get removed if the file is opened in a newer version of Excel. Learn more: https://go.microsoft.com/fwlink/?linkid=870924
Comment:
    Articular additions: the number of additions of an article</t>
      </text>
    </comment>
    <comment ref="D361" authorId="13" shapeId="0" xr:uid="{9CB22238-CDC0-4970-B1BF-614D9F75D2A9}">
      <text>
        <t>[Threaded comment]
Your version of Excel allows you to read this threaded comment; however, any edits to it will get removed if the file is opened in a newer version of Excel. Learn more: https://go.microsoft.com/fwlink/?linkid=870924
Comment:
    Articular omissions: the number of omissions of an article</t>
      </text>
    </comment>
    <comment ref="D362" authorId="14" shapeId="0" xr:uid="{36DD9F07-B002-4BEE-8621-68BA0AD09802}">
      <text>
        <t>[Threaded comment]
Your version of Excel allows you to read this threaded comment; however, any edits to it will get removed if the file is opened in a newer version of Excel. Learn more: https://go.microsoft.com/fwlink/?linkid=870924
Comment:
    Articular add ratio: the add ratio for the definite article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Jonathan Wilken</author>
    <author>tc={2073CAAF-1D48-4F2A-A4B2-7D9394FECE36}</author>
    <author>tc={19CBA369-BD79-4808-8FED-29E79DC05E21}</author>
    <author>tc={24B06C99-909F-45F2-9AC6-93323BDBBC47}</author>
    <author>tc={47D2ABC6-6E77-4542-AA89-F14D03C3DB09}</author>
    <author>tc={01924AE9-EF14-4715-81E1-3246F1F04CC6}</author>
    <author>tc={3928D7CE-443B-47A6-ACFC-5D0887F74855}</author>
    <author>tc={19963976-45ED-45F1-B5EB-B36E98B2A19F}</author>
    <author>tc={CD0C56A7-79D2-4C22-BE45-EC032CA570BA}</author>
    <author>tc={A88A94C2-06F0-4361-9AFB-63EAAD0B398D}</author>
    <author>tc={1156DF9B-87E6-4254-B523-E817DB8A9A38}</author>
    <author>tc={1C4BF7CC-BAC5-4A64-9841-0595F99C8949}</author>
    <author>tc={E895FA75-5E85-4B4C-A752-493AEBB3C010}</author>
  </authors>
  <commentList>
    <comment ref="B1" authorId="0" shapeId="0" xr:uid="{202DEF75-0354-4EC2-BD74-6263F0027D7B}">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8ADC9B19-2C32-4EC3-918E-471957316793}">
      <text>
        <r>
          <rPr>
            <b/>
            <sz val="9"/>
            <color indexed="81"/>
            <rFont val="Tahoma"/>
            <family val="2"/>
          </rPr>
          <t>Jonathan Wilken:</t>
        </r>
        <r>
          <rPr>
            <sz val="9"/>
            <color indexed="81"/>
            <rFont val="Tahoma"/>
            <family val="2"/>
          </rPr>
          <t xml:space="preserve">
Reading from apograph (i.e., younger copy)</t>
        </r>
      </text>
    </comment>
    <comment ref="D1" authorId="0" shapeId="0" xr:uid="{EB57FE2C-33F5-4A05-BC4D-496760EED047}">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F87D87F5-341B-4321-869C-E1D5FDFE8F88}">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8C60C1F7-A227-4455-B2C6-0415B4C29FD1}">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A75A619B-17AC-4B54-80F0-4620C1F9A0F9}">
      <text>
        <r>
          <rPr>
            <b/>
            <sz val="9"/>
            <color indexed="81"/>
            <rFont val="Tahoma"/>
            <family val="2"/>
          </rPr>
          <t>Jonathan Wilken:</t>
        </r>
        <r>
          <rPr>
            <sz val="9"/>
            <color indexed="81"/>
            <rFont val="Tahoma"/>
            <family val="2"/>
          </rPr>
          <t xml:space="preserve">
Add, omit, transposition, substitution, combo</t>
        </r>
      </text>
    </comment>
    <comment ref="H1" authorId="0" shapeId="0" xr:uid="{B8214A89-9501-465A-A161-82741D4CE152}">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8965E421-9604-45FC-93D9-706761D0CF7C}">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38E96827-3D7F-43A3-9671-505F7CAA16C8}">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16CF6D28-79D5-4C10-B881-DA07A7AA2BA6}">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DDBEF58A-E0FB-4F1B-B283-A5433BABDC34}">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65D55644-EB3A-4397-9F65-717308C9B3E5}">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1B3EF9F9-7AA8-425E-A6DC-19BBB01BA786}">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0C6E1680-CC79-4B22-B3A8-D310A1B3B923}">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8B7F93D3-2BCD-4397-A986-013BCAFEC440}">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2073CAAF-1D48-4F2A-A4B2-7D9394FECE36}">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BBB1AFC9-4311-4734-A7F3-2B6DB70471EB}">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19CBA369-BD79-4808-8FED-29E79DC05E21}">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24B06C99-909F-45F2-9AC6-93323BDBBC47}">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ECDE947F-FE10-4E8D-8D50-57BD057343FF}">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765549FE-D979-433A-B483-617D22C955A0}">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971D4CDF-4614-41D1-83FB-840D1DAB5EE8}">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1EB54431-F084-452F-9C1E-82A78D327206}">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FFDFB403-8A85-4F50-AA97-8EF39A37B8BD}">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64441EB0-1AD3-4BD8-95DD-43D169338834}">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BD7F8488-349C-490B-9B40-A16CC40466AE}">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50" authorId="4" shapeId="0" xr:uid="{47D2ABC6-6E77-4542-AA89-F14D03C3DB09}">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51" authorId="5" shapeId="0" xr:uid="{01924AE9-EF14-4715-81E1-3246F1F04CC6}">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54" authorId="6" shapeId="0" xr:uid="{3928D7CE-443B-47A6-ACFC-5D0887F74855}">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55" authorId="7" shapeId="0" xr:uid="{19963976-45ED-45F1-B5EB-B36E98B2A19F}">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56" authorId="8" shapeId="0" xr:uid="{CD0C56A7-79D2-4C22-BE45-EC032CA570BA}">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57" authorId="9" shapeId="0" xr:uid="{A88A94C2-06F0-4361-9AFB-63EAAD0B398D}">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58" authorId="10" shapeId="0" xr:uid="{1156DF9B-87E6-4254-B523-E817DB8A9A38}">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59" authorId="11" shapeId="0" xr:uid="{1C4BF7CC-BAC5-4A64-9841-0595F99C8949}">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60" authorId="12" shapeId="0" xr:uid="{E895FA75-5E85-4B4C-A752-493AEBB3C010}">
      <text>
        <t>[Threaded comment]
Your version of Excel allows you to read this threaded comment; however, any edits to it will get removed if the file is opened in a newer version of Excel. Learn more: https://go.microsoft.com/fwlink/?linkid=870924
Comment:
    The difference in add ratio based on word frequency category. If scribes exhibit preference for the familiar, the HF add ratio should usually be higher than the LF add ratio (thus, the Add Ratio Difference should be positive)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Jonathan Wilken</author>
    <author>tc={6CDE1754-9B3B-46DD-A301-22CCEDB4B72C}</author>
    <author>tc={F5DB5B3B-790C-4FA1-8161-5DCD0BDAB66D}</author>
    <author>tc={48B9F24C-B23C-4A02-A97D-03C0CEF156D3}</author>
    <author>tc={7C0C4652-2DC2-4764-A08E-F3135199A3C8}</author>
    <author>tc={7F03F6D4-D4EA-4597-8260-5297B93ADFD2}</author>
    <author>tc={93775A89-9A35-4497-9B6E-15ED3AB9FC44}</author>
    <author>tc={5E6C0C60-36BF-48F6-A11E-A52061406E7A}</author>
    <author>tc={AC1411A3-7865-4E16-85CF-D162863A691A}</author>
    <author>tc={78A44135-A171-4B79-B129-15143CDFC067}</author>
    <author>tc={5C41239E-7DE4-4689-AD59-1395B7888224}</author>
    <author>tc={7E6D0416-D2C0-494C-B821-E332E1F7F0E8}</author>
    <author>tc={B908F3C1-E6EA-451D-BA78-25F591FEA95C}</author>
    <author>tc={6A337821-E6E4-450C-BE37-FD95DF987551}</author>
    <author>tc={FE8DFD63-4B94-4130-9B27-89303EEDEF6D}</author>
    <author>tc={956B31C7-D1D2-4BAD-8D8D-41FF60DFF3B8}</author>
  </authors>
  <commentList>
    <comment ref="B1" authorId="0" shapeId="0" xr:uid="{9379100A-6634-41C2-B1C9-C5E02742D4CB}">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52592DC5-27FC-4B16-B1FF-AF583D4C0926}">
      <text>
        <r>
          <rPr>
            <b/>
            <sz val="9"/>
            <color indexed="81"/>
            <rFont val="Tahoma"/>
            <family val="2"/>
          </rPr>
          <t>Jonathan Wilken:</t>
        </r>
        <r>
          <rPr>
            <sz val="9"/>
            <color indexed="81"/>
            <rFont val="Tahoma"/>
            <family val="2"/>
          </rPr>
          <t xml:space="preserve">
Reading from apograph (i.e., younger copy)</t>
        </r>
      </text>
    </comment>
    <comment ref="D1" authorId="0" shapeId="0" xr:uid="{B2553145-899E-431E-BEF6-1CBFCB15ECA4}">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659ABEA4-AF5F-4D5F-89E2-99ED50796DF9}">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E0A2ECD3-DEDA-4CDB-BF53-8663383AF148}">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23D09EE8-6CCD-4001-AA47-2991706902EA}">
      <text>
        <r>
          <rPr>
            <b/>
            <sz val="9"/>
            <color indexed="81"/>
            <rFont val="Tahoma"/>
            <family val="2"/>
          </rPr>
          <t>Jonathan Wilken:</t>
        </r>
        <r>
          <rPr>
            <sz val="9"/>
            <color indexed="81"/>
            <rFont val="Tahoma"/>
            <family val="2"/>
          </rPr>
          <t xml:space="preserve">
Add, omit, transposition, substitution, combo</t>
        </r>
      </text>
    </comment>
    <comment ref="H1" authorId="0" shapeId="0" xr:uid="{AE31DB30-F948-4445-A7C2-87066C38B57A}">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D7BCB295-C3C1-465A-8D60-D3425A0DFF0A}">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2595E3F2-7826-462F-8F77-E7697B2110CD}">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42EB2B92-60BD-4B64-AAC9-D25706FC523F}">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204618A8-3398-4998-B9D3-F2F015232294}">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DFD14EC7-75CE-4390-9434-AD74071C4401}">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06844A07-C9C6-4A77-9671-4E8D5BBA5956}">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A3750E80-6265-4630-94D4-95975228967E}">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C00F9A8D-1192-4D4D-AAEE-D279648477AC}">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43C49106-7E61-4F82-B2DA-6A300A6E8176}">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6CDE1754-9B3B-46DD-A301-22CCEDB4B72C}">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F5DB5B3B-790C-4FA1-8161-5DCD0BDAB66D}">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T1" authorId="3" shapeId="0" xr:uid="{48B9F24C-B23C-4A02-A97D-03C0CEF156D3}">
      <text>
        <t>[Threaded comment]
Your version of Excel allows you to read this threaded comment; however, any edits to it will get removed if the file is opened in a newer version of Excel. Learn more: https://go.microsoft.com/fwlink/?linkid=870924
Comment:
    Frequency occurrence of autograph reading per 10,000 words of text</t>
      </text>
    </comment>
    <comment ref="U1" authorId="4" shapeId="0" xr:uid="{7C0C4652-2DC2-4764-A08E-F3135199A3C8}">
      <text>
        <t>[Threaded comment]
Your version of Excel allows you to read this threaded comment; however, any edits to it will get removed if the file is opened in a newer version of Excel. Learn more: https://go.microsoft.com/fwlink/?linkid=870924
Comment:
    Frequency occurrence of apograph reading per 10,000 words of text</t>
      </text>
    </comment>
    <comment ref="V1" authorId="5" shapeId="0" xr:uid="{7F03F6D4-D4EA-4597-8260-5297B93ADFD2}">
      <text>
        <t>[Threaded comment]
Your version of Excel allows you to read this threaded comment; however, any edits to it will get removed if the file is opened in a newer version of Excel. Learn more: https://go.microsoft.com/fwlink/?linkid=870924
Comment:
    Difference in the P10K frequency of the autograph and apograph readings. Difference = apograph - autograph. Thus, positive values indicate the apograph reading was a more common/frequent word; negative values indicate the apograph reading was a less common/frequent word</t>
      </text>
    </comment>
    <comment ref="Y1" authorId="0" shapeId="0" xr:uid="{8282C862-5AAF-4859-BA63-B5095F4CA7B2}">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FF72012F-7E4C-4ABA-983B-079CFA1C50F3}">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B65CDC6A-9444-4ABB-920F-C5EB4CB56D6B}">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C7A8A0AD-C9C4-4E8D-9D19-729C3A6732CC}">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3DE9D238-625E-47C2-B4A0-AAB10BA9905A}">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1CC948C1-B258-4550-A8A1-509024CB38E2}">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4348811F-4A38-489D-9A0A-C2BD29F04D72}">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202" authorId="6" shapeId="0" xr:uid="{93775A89-9A35-4497-9B6E-15ED3AB9FC44}">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205" authorId="7" shapeId="0" xr:uid="{5E6C0C60-36BF-48F6-A11E-A52061406E7A}">
      <text>
        <t>[Threaded comment]
Your version of Excel allows you to read this threaded comment; however, any edits to it will get removed if the file is opened in a newer version of Excel. Learn more: https://go.microsoft.com/fwlink/?linkid=870924
Comment:
    Number of variants where the scribe used a more common/frequent word in place of a less common/frequent word</t>
      </text>
    </comment>
    <comment ref="D206" authorId="8" shapeId="0" xr:uid="{AC1411A3-7865-4E16-85CF-D162863A691A}">
      <text>
        <t>[Threaded comment]
Your version of Excel allows you to read this threaded comment; however, any edits to it will get removed if the file is opened in a newer version of Excel. Learn more: https://go.microsoft.com/fwlink/?linkid=870924
Comment:
    Number of variants where the scribe used a less common/frequent word in place of a more  common/frequent word</t>
      </text>
    </comment>
    <comment ref="D207" authorId="9" shapeId="0" xr:uid="{78A44135-A171-4B79-B129-15143CDFC067}">
      <text>
        <t>[Threaded comment]
Your version of Excel allows you to read this threaded comment; however, any edits to it will get removed if the file is opened in a newer version of Excel. Learn more: https://go.microsoft.com/fwlink/?linkid=870924
Comment:
    Probability based on 2-tailed sign test: probability of obtaining a result as extreme as or more extreme than that shown above</t>
      </text>
    </comment>
    <comment ref="D209" authorId="10" shapeId="0" xr:uid="{5C41239E-7DE4-4689-AD59-1395B7888224}">
      <text>
        <t>[Threaded comment]
Your version of Excel allows you to read this threaded comment; however, any edits to it will get removed if the file is opened in a newer version of Excel. Learn more: https://go.microsoft.com/fwlink/?linkid=870924
Comment:
    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
      </text>
    </comment>
    <comment ref="D210" authorId="11" shapeId="0" xr:uid="{7E6D0416-D2C0-494C-B821-E332E1F7F0E8}">
      <text>
        <t>[Threaded comment]
Your version of Excel allows you to read this threaded comment; however, any edits to it will get removed if the file is opened in a newer version of Excel. Learn more: https://go.microsoft.com/fwlink/?linkid=870924
Comment:
    Standard deviation of the word frequency difference for substitutions</t>
      </text>
    </comment>
    <comment ref="D213" authorId="12" shapeId="0" xr:uid="{B908F3C1-E6EA-451D-BA78-25F591FEA95C}">
      <text>
        <t>[Threaded comment]
Your version of Excel allows you to read this threaded comment; however, any edits to it will get removed if the file is opened in a newer version of Excel. Learn more: https://go.microsoft.com/fwlink/?linkid=870924
Comment:
    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
      </text>
    </comment>
    <comment ref="D214" authorId="13" shapeId="0" xr:uid="{6A337821-E6E4-450C-BE37-FD95DF987551}">
      <text>
        <t>[Threaded comment]
Your version of Excel allows you to read this threaded comment; however, any edits to it will get removed if the file is opened in a newer version of Excel. Learn more: https://go.microsoft.com/fwlink/?linkid=870924
Comment:
    Standard deviation of the change in word frequency, using the frequency measure of "occurrences per 10,000 words"</t>
      </text>
    </comment>
    <comment ref="D217" authorId="14" shapeId="0" xr:uid="{FE8DFD63-4B94-4130-9B27-89303EEDEF6D}">
      <text>
        <t>[Threaded comment]
Your version of Excel allows you to read this threaded comment; however, any edits to it will get removed if the file is opened in a newer version of Excel. Learn more: https://go.microsoft.com/fwlink/?linkid=870924
Comment:
    Total number of substitutions for which a word frequency difference could be calculated</t>
      </text>
    </comment>
    <comment ref="D218" authorId="15" shapeId="0" xr:uid="{956B31C7-D1D2-4BAD-8D8D-41FF60DFF3B8}">
      <text>
        <t>[Threaded comment]
Your version of Excel allows you to read this threaded comment; however, any edits to it will get removed if the file is opened in a newer version of Excel. Learn more: https://go.microsoft.com/fwlink/?linkid=870924
Comment:
    The standard deviation of word frequency difference scores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Jonathan Wilken</author>
    <author>tc={32780330-F70C-44DE-8422-42389BF23748}</author>
    <author>tc={B88CA047-3EC1-48EA-BAD1-535AEA7976A5}</author>
    <author>tc={D85EA8A1-E4FE-44CB-823D-F2676939FD6C}</author>
    <author>tc={D5F23F6D-5C12-4B37-8C07-2AECAB206A4F}</author>
    <author>tc={E757AEC0-40EE-4AC5-8E84-A9DE95750570}</author>
  </authors>
  <commentList>
    <comment ref="B1" authorId="0" shapeId="0" xr:uid="{9229E289-06FF-46F0-8861-7D5689E8DE0D}">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AC119E74-2204-40B3-9D6E-7A1178EA134F}">
      <text>
        <r>
          <rPr>
            <b/>
            <sz val="9"/>
            <color indexed="81"/>
            <rFont val="Tahoma"/>
            <family val="2"/>
          </rPr>
          <t>Jonathan Wilken:</t>
        </r>
        <r>
          <rPr>
            <sz val="9"/>
            <color indexed="81"/>
            <rFont val="Tahoma"/>
            <family val="2"/>
          </rPr>
          <t xml:space="preserve">
Reading from apograph (i.e., younger copy)</t>
        </r>
      </text>
    </comment>
    <comment ref="D1" authorId="0" shapeId="0" xr:uid="{6EF80288-D2C1-45B2-BB25-E3F4C364B3E4}">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9CA19AC3-85D6-4349-B36E-AE50C048C4B3}">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3C1242D3-A768-4435-BC70-8FEC98A80263}">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H1" authorId="0" shapeId="0" xr:uid="{56A50304-741A-4F83-8F10-86BA5C52A501}">
      <text>
        <r>
          <rPr>
            <b/>
            <sz val="9"/>
            <color indexed="81"/>
            <rFont val="Tahoma"/>
            <family val="2"/>
          </rPr>
          <t>Jonathan Wilken:</t>
        </r>
        <r>
          <rPr>
            <sz val="9"/>
            <color indexed="81"/>
            <rFont val="Tahoma"/>
            <family val="2"/>
          </rPr>
          <t xml:space="preserve">
Add, omit, transposition, substitution, combo</t>
        </r>
      </text>
    </comment>
    <comment ref="I1" authorId="0" shapeId="0" xr:uid="{A3AE13D0-0F06-4563-8421-ECDB9A876F09}">
      <text>
        <r>
          <rPr>
            <b/>
            <sz val="9"/>
            <color indexed="81"/>
            <rFont val="Tahoma"/>
            <family val="2"/>
          </rPr>
          <t>Jonathan Wilken:</t>
        </r>
        <r>
          <rPr>
            <sz val="9"/>
            <color indexed="81"/>
            <rFont val="Tahoma"/>
            <family val="2"/>
          </rPr>
          <t xml:space="preserve">
For add/omits. Should only be used if complete phrases &gt;= 1. Set to 0 for &lt; 1.
</t>
        </r>
      </text>
    </comment>
    <comment ref="J1" authorId="0" shapeId="0" xr:uid="{C687BD3B-797B-4BC0-BFCF-14B23CF88E41}">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K1" authorId="0" shapeId="0" xr:uid="{D94C98A1-AFF3-40C3-B0ED-97ADF83C9B76}">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L1" authorId="0" shapeId="0" xr:uid="{6DE68485-461E-4373-9A82-471F63FFD38D}">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M1" authorId="0" shapeId="0" xr:uid="{5F1A81FC-AD44-44BD-A806-D38808B6187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N1" authorId="0" shapeId="0" xr:uid="{4B6D0A4C-15E4-408D-9938-C7604EC89763}">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O1" authorId="0" shapeId="0" xr:uid="{8903A1EE-BF14-4113-A160-0889C1CBEA81}">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P1" authorId="0" shapeId="0" xr:uid="{A2A03EE2-CADB-41C1-BA05-1DE9799FE771}">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Q1" authorId="0" shapeId="0" xr:uid="{8E75831F-B208-4FC8-B7B1-F536F4B3019A}">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83057027-5029-4CFE-A5D7-532E6D2ACB30}">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32780330-F70C-44DE-8422-42389BF23748}">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B88CA047-3EC1-48EA-BAD1-535AEA7976A5}">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A43C04D0-46E2-4005-AF7D-0D94A2D10864}">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E449AA25-E548-4200-BA07-4FFC6B1104A8}">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980CD863-40FD-492D-9C4A-BB7427FCEB90}">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B9F19728-2012-4853-8826-E92090D72A0B}">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2375C770-9EAD-416E-AB91-DA71A1D4D67C}">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D06CE030-9F28-4A17-B039-578404F91BD3}">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8A8B1069-1C09-4A92-BFDB-70F3CBE96F30}">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6" authorId="3" shapeId="0" xr:uid="{D85EA8A1-E4FE-44CB-823D-F2676939FD6C}">
      <text>
        <t>[Threaded comment]
Your version of Excel allows you to read this threaded comment; however, any edits to it will get removed if the file is opened in a newer version of Excel. Learn more: https://go.microsoft.com/fwlink/?linkid=870924
Comment:
    The number of variants that harmonized to parallel phrases in the near context</t>
      </text>
    </comment>
    <comment ref="D17" authorId="4" shapeId="0" xr:uid="{D5F23F6D-5C12-4B37-8C07-2AECAB206A4F}">
      <text>
        <t>[Threaded comment]
Your version of Excel allows you to read this threaded comment; however, any edits to it will get removed if the file is opened in a newer version of Excel. Learn more: https://go.microsoft.com/fwlink/?linkid=870924
Comment:
    The number of variants that disharmonized from  parallel phrases in the near context</t>
      </text>
    </comment>
    <comment ref="D18" authorId="5" shapeId="0" xr:uid="{E757AEC0-40EE-4AC5-8E84-A9DE95750570}">
      <text>
        <t>[Threaded comment]
Your version of Excel allows you to read this threaded comment; however, any edits to it will get removed if the file is opened in a newer version of Excel. Learn more: https://go.microsoft.com/fwlink/?linkid=870924
Comment:
    The ratio of harmonizations to disharmonizations; = harmonizations / (harmonizations + disharmonizations)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tc={E9B04B87-4630-4AEB-98C3-90A1ADB33E3C}</author>
    <author>tc={DDF49F32-7B0D-443F-A736-08FF654C7391}</author>
    <author>tc={F8BAC8CC-8A2E-45C2-8F32-E582690507B3}</author>
    <author>tc={2F8FE9E8-48BE-4935-B2D3-C536960DE66F}</author>
    <author>tc={9C099AFA-AE7C-4B6F-AA00-DE11B12077C9}</author>
  </authors>
  <commentList>
    <comment ref="A1" authorId="0" shapeId="0" xr:uid="{E9B04B87-4630-4AEB-98C3-90A1ADB33E3C}">
      <text>
        <t>[Threaded comment]
Your version of Excel allows you to read this threaded comment; however, any edits to it will get removed if the file is opened in a newer version of Excel. Learn more: https://go.microsoft.com/fwlink/?linkid=870924
Comment:
    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
      </text>
    </comment>
    <comment ref="A2" authorId="1" shapeId="0" xr:uid="{DDF49F32-7B0D-443F-A736-08FF654C7391}">
      <text>
        <t>[Threaded comment]
Your version of Excel allows you to read this threaded comment; however, any edits to it will get removed if the file is opened in a newer version of Excel. Learn more: https://go.microsoft.com/fwlink/?linkid=870924
Comment:
    The number of total deviations from the exemplar. Includes itacisms, orthographic changes, nonsense readings etc.</t>
      </text>
    </comment>
    <comment ref="A3" authorId="2" shapeId="0" xr:uid="{F8BAC8CC-8A2E-45C2-8F32-E582690507B3}">
      <text>
        <t>[Threaded comment]
Your version of Excel allows you to read this threaded comment; however, any edits to it will get removed if the file is opened in a newer version of Excel. Learn more: https://go.microsoft.com/fwlink/?linkid=870924
Comment:
    The number of "meaningful" variants produced by the scribe. Should be based on the "general filters" page, with those readings excluded that have not been deemed fit for analysis (e.g., nonsense readings and corrections thereof, itacisms etc.)</t>
      </text>
    </comment>
    <comment ref="A5" authorId="3" shapeId="0" xr:uid="{2F8FE9E8-48BE-4935-B2D3-C536960DE66F}">
      <text>
        <t>[Threaded comment]
Your version of Excel allows you to read this threaded comment; however, any edits to it will get removed if the file is opened in a newer version of Excel. Learn more: https://go.microsoft.com/fwlink/?linkid=870924
Comment:
    The rate of error generation per 1000 words in the apograph. Figure includes itacisms, orthographic changes, nonsense readings etc.</t>
      </text>
    </comment>
    <comment ref="A6" authorId="4" shapeId="0" xr:uid="{9C099AFA-AE7C-4B6F-AA00-DE11B12077C9}">
      <text>
        <t>[Threaded comment]
Your version of Excel allows you to read this threaded comment; however, any edits to it will get removed if the file is opened in a newer version of Excel. Learn more: https://go.microsoft.com/fwlink/?linkid=870924
Comment:
    Frequency of "meaningful" errors per 1000 words in the apograph. "Meaningful" errors are defined by the general filters applied to the raw data. (Here, this means the exclusion of such readings as itacisms, orthographic changes, variants involving nonsense readings etc.)</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Jonathan Wilken</author>
    <author>tc={3BDFE5A2-79FD-4705-8AAE-F69A7720A496}</author>
    <author>tc={6CF8BA94-376E-407E-8EE9-8069D7FB0B0C}</author>
    <author>tc={00BB909F-F8EB-4F42-8FC1-AF73714E9016}</author>
    <author>tc={FBB570B9-D7F0-4B97-B428-E3110389E227}</author>
  </authors>
  <commentList>
    <comment ref="A1" authorId="0" shapeId="0" xr:uid="{A40DCD4E-9B3F-4482-8F4B-D581858682AD}">
      <text>
        <r>
          <rPr>
            <b/>
            <sz val="9"/>
            <color indexed="81"/>
            <rFont val="Tahoma"/>
            <family val="2"/>
          </rPr>
          <t>Jonathan Wilken:</t>
        </r>
        <r>
          <rPr>
            <sz val="9"/>
            <color indexed="81"/>
            <rFont val="Tahoma"/>
            <family val="2"/>
          </rPr>
          <t xml:space="preserve">
Potential reasons why this reading should not be included in data analysis</t>
        </r>
      </text>
    </comment>
    <comment ref="B1" authorId="0" shapeId="0" xr:uid="{AD90EDD3-2CC2-437D-8820-E6F474CC2A55}">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C1" authorId="0" shapeId="0" xr:uid="{BB983153-8341-41D6-B669-6FE3EDA6DD5D}">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D1" authorId="0" shapeId="0" xr:uid="{DA79DF75-3AAF-4B39-B4A5-79B7D100E213}">
      <text>
        <r>
          <rPr>
            <b/>
            <sz val="9"/>
            <color indexed="81"/>
            <rFont val="Tahoma"/>
            <family val="2"/>
          </rPr>
          <t>Jonathan Wilken:</t>
        </r>
        <r>
          <rPr>
            <sz val="9"/>
            <color indexed="81"/>
            <rFont val="Tahoma"/>
            <family val="2"/>
          </rPr>
          <t xml:space="preserve">
Add, omit, transposition, substitution, combo</t>
        </r>
      </text>
    </comment>
    <comment ref="K3" authorId="1" shapeId="0" xr:uid="{3BDFE5A2-79FD-4705-8AAE-F69A7720A496}">
      <text>
        <t>[Threaded comment]
Your version of Excel allows you to read this threaded comment; however, any edits to it will get removed if the file is opened in a newer version of Excel. Learn more: https://go.microsoft.com/fwlink/?linkid=870924
Comment:
    The apograph reading is singular and the autograph reading is not. The singular readings method would detect this variant</t>
      </text>
    </comment>
    <comment ref="K4" authorId="2" shapeId="0" xr:uid="{6CF8BA94-376E-407E-8EE9-8069D7FB0B0C}">
      <text>
        <t>[Threaded comment]
Your version of Excel allows you to read this threaded comment; however, any edits to it will get removed if the file is opened in a newer version of Excel. Learn more: https://go.microsoft.com/fwlink/?linkid=870924
Comment:
    That is, the autograph contains a singular reading and the apograph followed it</t>
      </text>
    </comment>
    <comment ref="K5" authorId="3" shapeId="0" xr:uid="{00BB909F-F8EB-4F42-8FC1-AF73714E9016}">
      <text>
        <t>[Threaded comment]
Your version of Excel allows you to read this threaded comment; however, any edits to it will get removed if the file is opened in a newer version of Excel. Learn more: https://go.microsoft.com/fwlink/?linkid=870924
Comment:
    The apograph reading is not singular: other witnesses contain the same reading. These are real variants produced by the apograph scribe, but the singular readings method would not detect them</t>
      </text>
    </comment>
    <comment ref="M13" authorId="4" shapeId="0" xr:uid="{FBB570B9-D7F0-4B97-B428-E3110389E227}">
      <text>
        <t>[Threaded comment]
Your version of Excel allows you to read this threaded comment; however, any edits to it will get removed if the file is opened in a newer version of Excel. Learn more: https://go.microsoft.com/fwlink/?linkid=870924
Comment:
    For words which have multiple common forms not impacting their inflection (e.g., ουκ-ουχ-ου, επι-επ-εφ)</t>
      </text>
    </comment>
  </commentList>
</comments>
</file>

<file path=xl/sharedStrings.xml><?xml version="1.0" encoding="utf-8"?>
<sst xmlns="http://schemas.openxmlformats.org/spreadsheetml/2006/main" count="22236" uniqueCount="3738">
  <si>
    <t>Verse Ref</t>
  </si>
  <si>
    <t>Phys Loc 1</t>
  </si>
  <si>
    <t>Phys Loc 2</t>
  </si>
  <si>
    <t>Basic Type</t>
  </si>
  <si>
    <t>Harmonizing</t>
  </si>
  <si>
    <t>Autograph</t>
  </si>
  <si>
    <t>Apograph</t>
  </si>
  <si>
    <t>Detail</t>
  </si>
  <si>
    <t>Exclusion grounds</t>
  </si>
  <si>
    <t>Corrector followed</t>
  </si>
  <si>
    <t>Apograph corrected</t>
  </si>
  <si>
    <t>Autograph unclear</t>
  </si>
  <si>
    <t>Autograph unclear (but clear enough)</t>
  </si>
  <si>
    <t>Autograph unclear (Apograph reading likely)</t>
  </si>
  <si>
    <t>Damage to autograph</t>
  </si>
  <si>
    <t>Not a variant: autograph transcript error</t>
  </si>
  <si>
    <t>Not a variant: apograph transcript error</t>
  </si>
  <si>
    <t>Apograph unclear</t>
  </si>
  <si>
    <t>Marked Regularization?</t>
  </si>
  <si>
    <t>Yes</t>
  </si>
  <si>
    <t>No</t>
  </si>
  <si>
    <t>Yes, but still an error</t>
  </si>
  <si>
    <t>Yes, partially</t>
  </si>
  <si>
    <t>Yes, to another error</t>
  </si>
  <si>
    <t>Addition</t>
  </si>
  <si>
    <t>Omission</t>
  </si>
  <si>
    <t>Transposition</t>
  </si>
  <si>
    <t>Multiple</t>
  </si>
  <si>
    <t>Apograph unclear (but clear enough)</t>
  </si>
  <si>
    <t>Apograph unclear (Autograph reading likely)</t>
  </si>
  <si>
    <t>Unclear due to correction</t>
  </si>
  <si>
    <t>Autograph transcript error, but still a variant</t>
  </si>
  <si>
    <t>Apograph transcript error, but still a variant</t>
  </si>
  <si>
    <t>Both transcripts in error, but still a variant</t>
  </si>
  <si>
    <t>Not a variant: error in both transcripts</t>
  </si>
  <si>
    <t>Not a variant, but correction is</t>
  </si>
  <si>
    <t>Other</t>
  </si>
  <si>
    <t>TReub.1.1</t>
  </si>
  <si>
    <t>TReub.1.3</t>
  </si>
  <si>
    <t>TReub.1.5</t>
  </si>
  <si>
    <t>TReub.1.7</t>
  </si>
  <si>
    <t>TReub.1.8</t>
  </si>
  <si>
    <t>ημην</t>
  </si>
  <si>
    <t>ημεν</t>
  </si>
  <si>
    <t>TReub.2.3</t>
  </si>
  <si>
    <t>TReub.2.4</t>
  </si>
  <si>
    <t>TReub.2.9</t>
  </si>
  <si>
    <t>TReub.3.1</t>
  </si>
  <si>
    <t>TReub.3.3</t>
  </si>
  <si>
    <t>απληστειας</t>
  </si>
  <si>
    <t>απληστιας</t>
  </si>
  <si>
    <t>TReub.3.4</t>
  </si>
  <si>
    <t>μαγγανιας</t>
  </si>
  <si>
    <t>μαγγανειας</t>
  </si>
  <si>
    <t>περιεργειας</t>
  </si>
  <si>
    <t>περιεργιας</t>
  </si>
  <si>
    <t>TReub.3.5</t>
  </si>
  <si>
    <t>υπερηφανειας</t>
  </si>
  <si>
    <t>υπερηφανιας</t>
  </si>
  <si>
    <t>TReub.3.6</t>
  </si>
  <si>
    <t>γριπισματα</t>
  </si>
  <si>
    <t>γρυπισματα</t>
  </si>
  <si>
    <t>δολολειψιας</t>
  </si>
  <si>
    <t>δολολεψιας</t>
  </si>
  <si>
    <t>TReub.3.9</t>
  </si>
  <si>
    <t>φυλαξει</t>
  </si>
  <si>
    <t>φυλαξεται</t>
  </si>
  <si>
    <t>TReub.3.13</t>
  </si>
  <si>
    <t>TReub.3.14</t>
  </si>
  <si>
    <t>καταλειπων</t>
  </si>
  <si>
    <t>κατιλιπων</t>
  </si>
  <si>
    <t>TReub.3.15</t>
  </si>
  <si>
    <t>TReub.4.1</t>
  </si>
  <si>
    <t>μοχθωντες</t>
  </si>
  <si>
    <t>μοχθουντες</t>
  </si>
  <si>
    <t>TReub.4.4</t>
  </si>
  <si>
    <t>παρεφυλαξαμην</t>
  </si>
  <si>
    <t>παρεφυλαξαμεν</t>
  </si>
  <si>
    <t>TReub.4.7</t>
  </si>
  <si>
    <t>απωλεσεν</t>
  </si>
  <si>
    <t>απωλησεν</t>
  </si>
  <si>
    <t>TReub.4.8</t>
  </si>
  <si>
    <t>εκαθαιρισεν</t>
  </si>
  <si>
    <t>εκαθαρισεν</t>
  </si>
  <si>
    <t>TReub.4.11</t>
  </si>
  <si>
    <t>TReub.5.1</t>
  </si>
  <si>
    <t>επισπασονται</t>
  </si>
  <si>
    <t>επισπαζονται</t>
  </si>
  <si>
    <t>TReub.5.3</t>
  </si>
  <si>
    <t>TReub.5.5</t>
  </si>
  <si>
    <t>TReub.5.6</t>
  </si>
  <si>
    <t>εγγρηγορους</t>
  </si>
  <si>
    <t>εγρηγορους</t>
  </si>
  <si>
    <t>TReub.5.7</t>
  </si>
  <si>
    <t>εγγρηγορες</t>
  </si>
  <si>
    <t>εγρηγορες</t>
  </si>
  <si>
    <t>TReub.6.1</t>
  </si>
  <si>
    <t>φυλασσεσθε</t>
  </si>
  <si>
    <t>φυλασσασθε</t>
  </si>
  <si>
    <t>φυλασσετε</t>
  </si>
  <si>
    <t>θηλειας</t>
  </si>
  <si>
    <t>θελειας</t>
  </si>
  <si>
    <t>TReub.6.2</t>
  </si>
  <si>
    <t>TReub.6.5</t>
  </si>
  <si>
    <t>ζηλωσατε</t>
  </si>
  <si>
    <t>ζηλωσητε</t>
  </si>
  <si>
    <t>ζητησατε</t>
  </si>
  <si>
    <t>ζητησετε</t>
  </si>
  <si>
    <t>TReub.6.6</t>
  </si>
  <si>
    <t>TReub.6.7</t>
  </si>
  <si>
    <t>εδωκεν</t>
  </si>
  <si>
    <t>TReub.6.8</t>
  </si>
  <si>
    <t>διαστελλει</t>
  </si>
  <si>
    <t>διαστελει</t>
  </si>
  <si>
    <t>TReub.6.10</t>
  </si>
  <si>
    <t>δεξησθε</t>
  </si>
  <si>
    <t>δεξεσθε</t>
  </si>
  <si>
    <t>TReub.6.12</t>
  </si>
  <si>
    <t>προσκυνησατε</t>
  </si>
  <si>
    <t>προσκυνησετε</t>
  </si>
  <si>
    <t>TReub.7.2</t>
  </si>
  <si>
    <t>TSim.1.1</t>
  </si>
  <si>
    <t>TSim.2.2</t>
  </si>
  <si>
    <t>εγεννηθην</t>
  </si>
  <si>
    <t>εγενηθην</t>
  </si>
  <si>
    <t>TSim.2.3</t>
  </si>
  <si>
    <t>δυνατος</t>
  </si>
  <si>
    <t>δυναντος</t>
  </si>
  <si>
    <t>TSim.2.6</t>
  </si>
  <si>
    <t>TSim.2.8</t>
  </si>
  <si>
    <t>TSim.2.9</t>
  </si>
  <si>
    <t>επορευθην</t>
  </si>
  <si>
    <t>επορευθεν</t>
  </si>
  <si>
    <t>σικιμοις</t>
  </si>
  <si>
    <t>σικκμοις</t>
  </si>
  <si>
    <t>ενεγκαι</t>
  </si>
  <si>
    <t>ενεγκειν</t>
  </si>
  <si>
    <t>δοθαειμ</t>
  </si>
  <si>
    <t>δοθαιμ</t>
  </si>
  <si>
    <t>ενχρηζοντα</t>
  </si>
  <si>
    <t>εγχρηζοντα</t>
  </si>
  <si>
    <t>TSim.2.12</t>
  </si>
  <si>
    <t>TSim.2.13</t>
  </si>
  <si>
    <t>αποκαταστηση</t>
  </si>
  <si>
    <t>αποκατααστηση</t>
  </si>
  <si>
    <t>αποσχομαι</t>
  </si>
  <si>
    <t>αποσχωμαι</t>
  </si>
  <si>
    <t>TSim.3.4</t>
  </si>
  <si>
    <t>TSim.3.5</t>
  </si>
  <si>
    <t>καταφυγη</t>
  </si>
  <si>
    <t>καταφευγη</t>
  </si>
  <si>
    <t>TSim.3.6</t>
  </si>
  <si>
    <t>καταγινωσκει</t>
  </si>
  <si>
    <t>TSim.4.4</t>
  </si>
  <si>
    <t>TSim.4.5</t>
  </si>
  <si>
    <t>εννοωντες</t>
  </si>
  <si>
    <t>εννοουντες</t>
  </si>
  <si>
    <t>TSim.4.6</t>
  </si>
  <si>
    <t>TSim.4.8</t>
  </si>
  <si>
    <t>TSim.4.9</t>
  </si>
  <si>
    <t>TSim.5.3</t>
  </si>
  <si>
    <t>TSim.5.4</t>
  </si>
  <si>
    <t>TSim.5.6</t>
  </si>
  <si>
    <t>ολιγοστοι</t>
  </si>
  <si>
    <t>ολιγιστοι</t>
  </si>
  <si>
    <t>TSim.6.2</t>
  </si>
  <si>
    <t>TSim.6.4</t>
  </si>
  <si>
    <t>TSim.6.6</t>
  </si>
  <si>
    <t>TSim.6.7</t>
  </si>
  <si>
    <t>TSim.7.1</t>
  </si>
  <si>
    <t>υπακουετε</t>
  </si>
  <si>
    <t>υπακουσατε</t>
  </si>
  <si>
    <t>TSim.8.1</t>
  </si>
  <si>
    <t>TSim.8.2</t>
  </si>
  <si>
    <t>ανηνεγκαν</t>
  </si>
  <si>
    <t>ανενεγκαν</t>
  </si>
  <si>
    <t>TSim.8.3</t>
  </si>
  <si>
    <t>TSim.8.4</t>
  </si>
  <si>
    <t>οστων</t>
  </si>
  <si>
    <t>οστεων</t>
  </si>
  <si>
    <t>αντιγραφον</t>
  </si>
  <si>
    <t>παντα</t>
  </si>
  <si>
    <t>TLev.1.2</t>
  </si>
  <si>
    <t>εκαλεσεν</t>
  </si>
  <si>
    <t>TLev.2.1</t>
  </si>
  <si>
    <t>σικιμα</t>
  </si>
  <si>
    <t>σικημα</t>
  </si>
  <si>
    <t>TLev.2.2</t>
  </si>
  <si>
    <t>εμμωρ</t>
  </si>
  <si>
    <t>εμωρ</t>
  </si>
  <si>
    <t>TLev.2.3</t>
  </si>
  <si>
    <t>TLev.2.4</t>
  </si>
  <si>
    <t>ελυπουμην</t>
  </si>
  <si>
    <t>ελυπουμεν</t>
  </si>
  <si>
    <t>TLev.2.5</t>
  </si>
  <si>
    <t>εθεασαμην</t>
  </si>
  <si>
    <t>εθεασαμεν</t>
  </si>
  <si>
    <t>TLev.2.6</t>
  </si>
  <si>
    <t>TLev.2.9</t>
  </si>
  <si>
    <t>φαιδροτερους</t>
  </si>
  <si>
    <t>φαιδρωτερους</t>
  </si>
  <si>
    <t>TLev.2.10</t>
  </si>
  <si>
    <t>συνεγγυς</t>
  </si>
  <si>
    <t>TLev.2.12</t>
  </si>
  <si>
    <t>TLev.3.3</t>
  </si>
  <si>
    <t>TLev.3.4</t>
  </si>
  <si>
    <t>TLev.3.6</t>
  </si>
  <si>
    <t>ευωδιας</t>
  </si>
  <si>
    <t>ευοδιας</t>
  </si>
  <si>
    <t>TLev.3.8</t>
  </si>
  <si>
    <t>TLev.3.9</t>
  </si>
  <si>
    <t>TLev.4.1</t>
  </si>
  <si>
    <t>καταπτησσοντος</t>
  </si>
  <si>
    <t>καταπλησσοντος</t>
  </si>
  <si>
    <t>TLev.4.3</t>
  </si>
  <si>
    <t>TLev.4.4</t>
  </si>
  <si>
    <t>επισκεψηται</t>
  </si>
  <si>
    <t>επισκεψεται</t>
  </si>
  <si>
    <t>TLev.4.5</t>
  </si>
  <si>
    <t>δεδωται</t>
  </si>
  <si>
    <t>δεδοται</t>
  </si>
  <si>
    <t>TLev.5.2</t>
  </si>
  <si>
    <t>εμμεσω</t>
  </si>
  <si>
    <t>TLev.5.4</t>
  </si>
  <si>
    <t>TLev.5.5</t>
  </si>
  <si>
    <t>επικαλεσωμαι</t>
  </si>
  <si>
    <t>επικαλωμαι</t>
  </si>
  <si>
    <t>TLev.5.6</t>
  </si>
  <si>
    <t>TLev.6.1</t>
  </si>
  <si>
    <t>TLev.6.2</t>
  </si>
  <si>
    <t>συνετηρουν</t>
  </si>
  <si>
    <t>συνετηρον</t>
  </si>
  <si>
    <t>TLev.6.3</t>
  </si>
  <si>
    <t>TLev.6.4</t>
  </si>
  <si>
    <t>TLev.6.7</t>
  </si>
  <si>
    <t>TLev.6.8</t>
  </si>
  <si>
    <t>TLev.6.9</t>
  </si>
  <si>
    <t>ιεβλαε</t>
  </si>
  <si>
    <t>ιεβλαι</t>
  </si>
  <si>
    <t>TLev.6.11</t>
  </si>
  <si>
    <t>εφθασε</t>
  </si>
  <si>
    <t>εφθασα</t>
  </si>
  <si>
    <t>TLev.7.2</t>
  </si>
  <si>
    <t>TLev.7.4</t>
  </si>
  <si>
    <t>απαραντες</t>
  </si>
  <si>
    <t>απαροντες</t>
  </si>
  <si>
    <t>βεθηλ</t>
  </si>
  <si>
    <t>βαιθηλ</t>
  </si>
  <si>
    <t>TLev.8.3</t>
  </si>
  <si>
    <t>ειπαν</t>
  </si>
  <si>
    <t>ειπον</t>
  </si>
  <si>
    <t>TLev.8.5</t>
  </si>
  <si>
    <t>TLev.8.9</t>
  </si>
  <si>
    <t>κεφανη</t>
  </si>
  <si>
    <t>κεφαλη</t>
  </si>
  <si>
    <t>TLev.8.10</t>
  </si>
  <si>
    <t>TLev.8.12</t>
  </si>
  <si>
    <t>TLev.8.17</t>
  </si>
  <si>
    <t>φυλαχθησεται</t>
  </si>
  <si>
    <t>φυλακθησεται</t>
  </si>
  <si>
    <t>TLev.8.18</t>
  </si>
  <si>
    <t>TLev.8.19</t>
  </si>
  <si>
    <t>ανηγγειλα</t>
  </si>
  <si>
    <t>ανηγγειειλα</t>
  </si>
  <si>
    <t>TLev.9.1</t>
  </si>
  <si>
    <t>ανεβημεν</t>
  </si>
  <si>
    <t>ανεβην</t>
  </si>
  <si>
    <t>TLev.9.2</t>
  </si>
  <si>
    <t>ηθελησε</t>
  </si>
  <si>
    <t>ηθελε</t>
  </si>
  <si>
    <t>TLev.9.9</t>
  </si>
  <si>
    <t>TLev.9.10</t>
  </si>
  <si>
    <t>TLev.9.12</t>
  </si>
  <si>
    <t>TLev.9.13</t>
  </si>
  <si>
    <t>TLev.9.14</t>
  </si>
  <si>
    <t>TLev.10.1</t>
  </si>
  <si>
    <t>φυλαξασθε</t>
  </si>
  <si>
    <t>φυλαξατε</t>
  </si>
  <si>
    <t>TLev.10.2</t>
  </si>
  <si>
    <t>TLev.10.3</t>
  </si>
  <si>
    <t>TLev.10.4</t>
  </si>
  <si>
    <t>TLev.11.1</t>
  </si>
  <si>
    <t>TLev.11.3</t>
  </si>
  <si>
    <t>TLev.11.7</t>
  </si>
  <si>
    <t>εκαλεσαν</t>
  </si>
  <si>
    <t>TLev.11.8</t>
  </si>
  <si>
    <t>ιωχαβεδ</t>
  </si>
  <si>
    <t>ιοχαβεδ</t>
  </si>
  <si>
    <t>TLev.12.1</t>
  </si>
  <si>
    <t>TLev.12.2</t>
  </si>
  <si>
    <t>κααθ</t>
  </si>
  <si>
    <t>καθ</t>
  </si>
  <si>
    <t>αμβραμ</t>
  </si>
  <si>
    <t>αβραμ</t>
  </si>
  <si>
    <t>οζηλ</t>
  </si>
  <si>
    <t>οζιηλ</t>
  </si>
  <si>
    <t>TLev.12.3</t>
  </si>
  <si>
    <t>μοολι</t>
  </si>
  <si>
    <t>μολθη</t>
  </si>
  <si>
    <t>ομουσι</t>
  </si>
  <si>
    <t>ομοιση</t>
  </si>
  <si>
    <t>TLev.12.4</t>
  </si>
  <si>
    <t>TLev.12.5</t>
  </si>
  <si>
    <t>TLev.12.6</t>
  </si>
  <si>
    <t>TLev.12.7</t>
  </si>
  <si>
    <t>TLev.13.1</t>
  </si>
  <si>
    <t>TLev.13.3</t>
  </si>
  <si>
    <t>TLev.13.4</t>
  </si>
  <si>
    <t>κτησηται</t>
  </si>
  <si>
    <t>κτησεται</t>
  </si>
  <si>
    <t>επιθυμησουσι</t>
  </si>
  <si>
    <t>επιθυμησωσι</t>
  </si>
  <si>
    <t>TLev.13.6</t>
  </si>
  <si>
    <t>σπειρετε</t>
  </si>
  <si>
    <t>σπειρατε</t>
  </si>
  <si>
    <t>θερισητε</t>
  </si>
  <si>
    <t>θερισετε</t>
  </si>
  <si>
    <t>TLev.13.8</t>
  </si>
  <si>
    <t>ευρεθησεται</t>
  </si>
  <si>
    <t>ευρηθησεται</t>
  </si>
  <si>
    <t>TLev.13.9</t>
  </si>
  <si>
    <t>πραττη</t>
  </si>
  <si>
    <t>πρασση</t>
  </si>
  <si>
    <t>TLev.14.1</t>
  </si>
  <si>
    <t>ασεβησητε</t>
  </si>
  <si>
    <t>ασεβησετε</t>
  </si>
  <si>
    <t>TLev.14.2</t>
  </si>
  <si>
    <t>TLev.14.4</t>
  </si>
  <si>
    <t>επαξετε</t>
  </si>
  <si>
    <t>επαξητε</t>
  </si>
  <si>
    <t>TLev.14.5</t>
  </si>
  <si>
    <t>ληστευσητε</t>
  </si>
  <si>
    <t>ληστευσετε</t>
  </si>
  <si>
    <t>κλεψητε</t>
  </si>
  <si>
    <t>κλεψετε</t>
  </si>
  <si>
    <t>TLev.14.6</t>
  </si>
  <si>
    <t>διδαξητε</t>
  </si>
  <si>
    <t>διδαξατε</t>
  </si>
  <si>
    <t>βεβηλωσητε</t>
  </si>
  <si>
    <t>βεβηλωσετε</t>
  </si>
  <si>
    <t>πορναις</t>
  </si>
  <si>
    <t>πονηραις</t>
  </si>
  <si>
    <t>καθαριζοντες</t>
  </si>
  <si>
    <t>καθαρισοντες</t>
  </si>
  <si>
    <t>TLev.14.7</t>
  </si>
  <si>
    <t>TLev.14.8</t>
  </si>
  <si>
    <t>καταπαιξετε</t>
  </si>
  <si>
    <t>καταπαιζετε</t>
  </si>
  <si>
    <t>TLev.15.1</t>
  </si>
  <si>
    <t>εκλεξηται</t>
  </si>
  <si>
    <t>TLev.15.2</t>
  </si>
  <si>
    <t>TLev.15.4</t>
  </si>
  <si>
    <t>TLev.16.1</t>
  </si>
  <si>
    <t>TLev.16.2</t>
  </si>
  <si>
    <t>αφανισητε</t>
  </si>
  <si>
    <t>αφανισετε</t>
  </si>
  <si>
    <t>εξουθενωσητε</t>
  </si>
  <si>
    <t>εξουδενωσετε</t>
  </si>
  <si>
    <t>μισησητε</t>
  </si>
  <si>
    <t>μισησετε</t>
  </si>
  <si>
    <t>βδελυξησθε</t>
  </si>
  <si>
    <t>βδελυξεσθε</t>
  </si>
  <si>
    <t>TLev.16.3</t>
  </si>
  <si>
    <t>κεφαλας</t>
  </si>
  <si>
    <t>κεφαλης</t>
  </si>
  <si>
    <t>TLev.16.4</t>
  </si>
  <si>
    <t>μεμιαμμενα</t>
  </si>
  <si>
    <t>μεμιαμενα</t>
  </si>
  <si>
    <t>TLev.16.5</t>
  </si>
  <si>
    <t>προσδεξηται</t>
  </si>
  <si>
    <t>προσδεξεται</t>
  </si>
  <si>
    <t>TLev.17.1</t>
  </si>
  <si>
    <t>TLev.17.2</t>
  </si>
  <si>
    <t>TLev.17.3</t>
  </si>
  <si>
    <t>TLev.17.4</t>
  </si>
  <si>
    <t>TLev.17.5</t>
  </si>
  <si>
    <t>TLev.17.10</t>
  </si>
  <si>
    <t>εμπεμπτη</t>
  </si>
  <si>
    <t>TLev.17.11</t>
  </si>
  <si>
    <t>TLev.18.1</t>
  </si>
  <si>
    <t>γενεσθαι</t>
  </si>
  <si>
    <t>γινεσθαι</t>
  </si>
  <si>
    <t>TLev.18.3</t>
  </si>
  <si>
    <t>TLev.18.5</t>
  </si>
  <si>
    <t>χαρισεται</t>
  </si>
  <si>
    <t>χαρησεται</t>
  </si>
  <si>
    <t>χαρισονται</t>
  </si>
  <si>
    <t>χαρησονται</t>
  </si>
  <si>
    <t>TLev.18.8</t>
  </si>
  <si>
    <t>TLev.18.9</t>
  </si>
  <si>
    <t>TLev.18.10</t>
  </si>
  <si>
    <t>TLev.18.12</t>
  </si>
  <si>
    <t>TLev.19.1</t>
  </si>
  <si>
    <t>TLev.19.2</t>
  </si>
  <si>
    <t>απεκριθημεν</t>
  </si>
  <si>
    <t>απεκριθομεν</t>
  </si>
  <si>
    <t>πορευσωμεθα</t>
  </si>
  <si>
    <t>πορευσομεθα</t>
  </si>
  <si>
    <t>TLev.19.3</t>
  </si>
  <si>
    <t>ειπωμεν</t>
  </si>
  <si>
    <t>ειπαμεν</t>
  </si>
  <si>
    <t>TLev.19.4</t>
  </si>
  <si>
    <t>επαυσατο</t>
  </si>
  <si>
    <t>επαυσετο</t>
  </si>
  <si>
    <t>TLev.19.5</t>
  </si>
  <si>
    <t>σωρω</t>
  </si>
  <si>
    <t>σορω</t>
  </si>
  <si>
    <t>TJud.1.3</t>
  </si>
  <si>
    <t>TJud.1.4</t>
  </si>
  <si>
    <t>TJud.1.5</t>
  </si>
  <si>
    <t>TJud.1.6</t>
  </si>
  <si>
    <t>κατευοδουμενος</t>
  </si>
  <si>
    <t>TJud.2.1</t>
  </si>
  <si>
    <t>TJud.2.2</t>
  </si>
  <si>
    <t>TJud.2.3</t>
  </si>
  <si>
    <t>TJud.2.4</t>
  </si>
  <si>
    <t>αφελομην</t>
  </si>
  <si>
    <t>αφειλαμεν</t>
  </si>
  <si>
    <t>αρκον</t>
  </si>
  <si>
    <t>αρκτον</t>
  </si>
  <si>
    <t>TJud.2.5</t>
  </si>
  <si>
    <t>TJud.2.6</t>
  </si>
  <si>
    <t>οριοις</t>
  </si>
  <si>
    <t>οροις</t>
  </si>
  <si>
    <t>TJud.2.7</t>
  </si>
  <si>
    <t>TJud.3.1</t>
  </si>
  <si>
    <t>κνιμιδας</t>
  </si>
  <si>
    <t>κνημιδας</t>
  </si>
  <si>
    <t>TJud.3.2</t>
  </si>
  <si>
    <t>TJud.3.3</t>
  </si>
  <si>
    <t>ανελομενος</t>
  </si>
  <si>
    <t>ανειλομενος</t>
  </si>
  <si>
    <t>TJud.3.4</t>
  </si>
  <si>
    <t>TJud.3.5</t>
  </si>
  <si>
    <t>TJud.3.6</t>
  </si>
  <si>
    <t>ενειλισας</t>
  </si>
  <si>
    <t>ενειλησας</t>
  </si>
  <si>
    <t>σφενδωνισας</t>
  </si>
  <si>
    <t>σφενδονησας</t>
  </si>
  <si>
    <t>TJud.3.7</t>
  </si>
  <si>
    <t>TJud.3.8</t>
  </si>
  <si>
    <t>πολεμουντες</t>
  </si>
  <si>
    <t>πολεμοντες</t>
  </si>
  <si>
    <t>TJud.3.9</t>
  </si>
  <si>
    <t>TJud.3.10</t>
  </si>
  <si>
    <t>TJud.4.1</t>
  </si>
  <si>
    <t>σικημοις</t>
  </si>
  <si>
    <t>TJud.4.3</t>
  </si>
  <si>
    <t>TJud.5.1</t>
  </si>
  <si>
    <t>TJud.5.3</t>
  </si>
  <si>
    <t>νομισαντες</t>
  </si>
  <si>
    <t>νομιζοντες</t>
  </si>
  <si>
    <t>TJud.5.4</t>
  </si>
  <si>
    <t>TJud.5.5</t>
  </si>
  <si>
    <t>εμπρισαντες</t>
  </si>
  <si>
    <t>εμπρησαντες</t>
  </si>
  <si>
    <t>TJud.5.6</t>
  </si>
  <si>
    <t>TJud.5.7</t>
  </si>
  <si>
    <t>TJud.6.1</t>
  </si>
  <si>
    <t>TJud.6.2</t>
  </si>
  <si>
    <t>TJud.6.3</t>
  </si>
  <si>
    <t>καρτερα</t>
  </si>
  <si>
    <t>κρατερα</t>
  </si>
  <si>
    <t>TJud.6.5</t>
  </si>
  <si>
    <t>επιλαβομεθα</t>
  </si>
  <si>
    <t>επελαβομεθα</t>
  </si>
  <si>
    <t>TJud.7.3</t>
  </si>
  <si>
    <t>καθειλομεν</t>
  </si>
  <si>
    <t>καθειλαμεν</t>
  </si>
  <si>
    <t>TJud.7.5</t>
  </si>
  <si>
    <t>εσφενδονουν</t>
  </si>
  <si>
    <t>εσφευδονουν</t>
  </si>
  <si>
    <t>λιθοις</t>
  </si>
  <si>
    <t>λιθος</t>
  </si>
  <si>
    <t>TJud.7.7</t>
  </si>
  <si>
    <t>εποιησεν</t>
  </si>
  <si>
    <t>εποιησαν</t>
  </si>
  <si>
    <t>TJud.7.8</t>
  </si>
  <si>
    <t>ουθεν</t>
  </si>
  <si>
    <t>ουδεν</t>
  </si>
  <si>
    <t>εποιησαμεν</t>
  </si>
  <si>
    <t>εποιησομεν</t>
  </si>
  <si>
    <t>TJud.7.9</t>
  </si>
  <si>
    <t>TJud.8.1</t>
  </si>
  <si>
    <t>TJud.8.2</t>
  </si>
  <si>
    <t>TJud.8.3</t>
  </si>
  <si>
    <t>ηρ</t>
  </si>
  <si>
    <t>ειρ</t>
  </si>
  <si>
    <t>αυναν</t>
  </si>
  <si>
    <t>ανναν</t>
  </si>
  <si>
    <t>TJud.9.1</t>
  </si>
  <si>
    <t>TJud.9.2</t>
  </si>
  <si>
    <t>TJud.9.4</t>
  </si>
  <si>
    <t>TJud.9.5</t>
  </si>
  <si>
    <t>TJud.9.6</t>
  </si>
  <si>
    <t>TJud.9.8</t>
  </si>
  <si>
    <t>TJud.10.1</t>
  </si>
  <si>
    <t>TJud.10.2</t>
  </si>
  <si>
    <t>TJud.10.4</t>
  </si>
  <si>
    <t>επεγαμβρευσα</t>
  </si>
  <si>
    <t>επεγαμβευσα</t>
  </si>
  <si>
    <t>TJud.10.5</t>
  </si>
  <si>
    <t>TJud.10.6</t>
  </si>
  <si>
    <t>βησουε</t>
  </si>
  <si>
    <t>βησουιε</t>
  </si>
  <si>
    <t>TJud.11.2</t>
  </si>
  <si>
    <t>ηπατηθην</t>
  </si>
  <si>
    <t>ηπατεθην</t>
  </si>
  <si>
    <t>TJud.11.3</t>
  </si>
  <si>
    <t>TJud.11.4</t>
  </si>
  <si>
    <t>TJud.12.1</t>
  </si>
  <si>
    <t>TJud.12.4</t>
  </si>
  <si>
    <t>εκκλινας</t>
  </si>
  <si>
    <t>εκλινας</t>
  </si>
  <si>
    <t>συνελθων</t>
  </si>
  <si>
    <t>συνηλθον</t>
  </si>
  <si>
    <t>TJud.12.5</t>
  </si>
  <si>
    <t>TJud.12.6</t>
  </si>
  <si>
    <t>TJud.12.7</t>
  </si>
  <si>
    <t>TJud.12.8</t>
  </si>
  <si>
    <t>TJud.12.9</t>
  </si>
  <si>
    <t>TJud.12.10</t>
  </si>
  <si>
    <t>TJud.12.12</t>
  </si>
  <si>
    <t>TJud.13.1</t>
  </si>
  <si>
    <t>TJud.13.2</t>
  </si>
  <si>
    <t>υπερηφανεια</t>
  </si>
  <si>
    <t>υπερηφανια</t>
  </si>
  <si>
    <t>TJud.13.3</t>
  </si>
  <si>
    <t>παρεταξατο</t>
  </si>
  <si>
    <t>παρεταξαντο</t>
  </si>
  <si>
    <t>TJud.13.5</t>
  </si>
  <si>
    <t>χρυσω</t>
  </si>
  <si>
    <t>χρυσιω</t>
  </si>
  <si>
    <t>TJud.13.6</t>
  </si>
  <si>
    <t>TJud.13.8</t>
  </si>
  <si>
    <t>TJud.14.1</t>
  </si>
  <si>
    <t>TJud.14.2</t>
  </si>
  <si>
    <t>TJud.14.3</t>
  </si>
  <si>
    <t>TJud.14.4</t>
  </si>
  <si>
    <t>TJud.14.6</t>
  </si>
  <si>
    <t>TJud.14.7</t>
  </si>
  <si>
    <t>πινων</t>
  </si>
  <si>
    <t>πιων</t>
  </si>
  <si>
    <t>TJud.14.8</t>
  </si>
  <si>
    <t>TJud.15.3</t>
  </si>
  <si>
    <t>TJud.15.5</t>
  </si>
  <si>
    <t>TJud.15.6</t>
  </si>
  <si>
    <t>αιρουσι</t>
  </si>
  <si>
    <t>αρουσι</t>
  </si>
  <si>
    <t>TJud.16.1</t>
  </si>
  <si>
    <t>αισχροκερδιας</t>
  </si>
  <si>
    <t>αισχροκερδειας</t>
  </si>
  <si>
    <t>TJud.16.3</t>
  </si>
  <si>
    <t>πιετε</t>
  </si>
  <si>
    <t>πιητε</t>
  </si>
  <si>
    <t>απολεσθαι</t>
  </si>
  <si>
    <t>απολεισθε</t>
  </si>
  <si>
    <t>TJud.16.4</t>
  </si>
  <si>
    <t>χανανιτιδι</t>
  </si>
  <si>
    <t>χαναιτιδι</t>
  </si>
  <si>
    <t>TJud.17.1</t>
  </si>
  <si>
    <t>TJud.17.2</t>
  </si>
  <si>
    <t>TJud.17.4</t>
  </si>
  <si>
    <t>TJud.17.5</t>
  </si>
  <si>
    <t>TJud.17.6</t>
  </si>
  <si>
    <t>TJud.18.1</t>
  </si>
  <si>
    <t>TJud.18.2</t>
  </si>
  <si>
    <t>φυλαξεσθε</t>
  </si>
  <si>
    <t>TJud.18.3</t>
  </si>
  <si>
    <t>TJud.18.4</t>
  </si>
  <si>
    <t>αγαθοσυνης</t>
  </si>
  <si>
    <t>αγαθωσυνης</t>
  </si>
  <si>
    <t>TJud.18.5</t>
  </si>
  <si>
    <t>προσωχθιζει</t>
  </si>
  <si>
    <t>προσοχθιζει</t>
  </si>
  <si>
    <t>TJud.19.1</t>
  </si>
  <si>
    <t>TJud.19.2</t>
  </si>
  <si>
    <t>TJud.19.3</t>
  </si>
  <si>
    <t>TJud.19.4</t>
  </si>
  <si>
    <t>TJud.20.1</t>
  </si>
  <si>
    <t>TJud.21.1</t>
  </si>
  <si>
    <t>TJud.21.3</t>
  </si>
  <si>
    <t>TJud.21.4</t>
  </si>
  <si>
    <t>TJud.21.5</t>
  </si>
  <si>
    <t>TJud.21.6</t>
  </si>
  <si>
    <t>κινδυνευουσιν</t>
  </si>
  <si>
    <t>κινδυνευσουσιν</t>
  </si>
  <si>
    <t>πλουτισουσιν</t>
  </si>
  <si>
    <t>πλουτουσιν</t>
  </si>
  <si>
    <t>TJud.21.7</t>
  </si>
  <si>
    <t>θυγατερας</t>
  </si>
  <si>
    <t>θυγατερους</t>
  </si>
  <si>
    <t>αρπασουσι</t>
  </si>
  <si>
    <t>αρπαζουσι</t>
  </si>
  <si>
    <t>TJud.21.8</t>
  </si>
  <si>
    <t>κορακας</t>
  </si>
  <si>
    <t>κορακες</t>
  </si>
  <si>
    <t>TJud.22.2</t>
  </si>
  <si>
    <t>TJud.22.3</t>
  </si>
  <si>
    <t>TJud.23.1</t>
  </si>
  <si>
    <t>ασελγιας</t>
  </si>
  <si>
    <t>ασελγειας</t>
  </si>
  <si>
    <t>TJud.23.2</t>
  </si>
  <si>
    <t>βδελυγμασιν</t>
  </si>
  <si>
    <t>βδηλυγμασιν</t>
  </si>
  <si>
    <t>TJud.23.3</t>
  </si>
  <si>
    <t>συμβιων</t>
  </si>
  <si>
    <t>συνβιων</t>
  </si>
  <si>
    <t>TJud.23.5</t>
  </si>
  <si>
    <t>TJud.24.1</t>
  </si>
  <si>
    <t>TJud.24.2</t>
  </si>
  <si>
    <t>TJud.24.5</t>
  </si>
  <si>
    <t>πυθμην</t>
  </si>
  <si>
    <t>πυθμεν</t>
  </si>
  <si>
    <t>TJud.25.3</t>
  </si>
  <si>
    <t>TJud.25.5</t>
  </si>
  <si>
    <t>TJud.26.1</t>
  </si>
  <si>
    <t>TJud.26.2</t>
  </si>
  <si>
    <t>TJud.26.3</t>
  </si>
  <si>
    <t>TIss.1.3</t>
  </si>
  <si>
    <t>TIss.1.4</t>
  </si>
  <si>
    <t>λια</t>
  </si>
  <si>
    <t>TIss.1.5</t>
  </si>
  <si>
    <t>ευωδημα</t>
  </si>
  <si>
    <t>TIss.1.6</t>
  </si>
  <si>
    <t>TIss.1.7</t>
  </si>
  <si>
    <t>TIss.1.8</t>
  </si>
  <si>
    <t>TIss.1.9</t>
  </si>
  <si>
    <t>TIss.1.11</t>
  </si>
  <si>
    <t>προσωπον</t>
  </si>
  <si>
    <t>TIss.1.12</t>
  </si>
  <si>
    <t>TIss.1.13</t>
  </si>
  <si>
    <t>εγινετο</t>
  </si>
  <si>
    <t>TIss.1.15</t>
  </si>
  <si>
    <t>λιαν</t>
  </si>
  <si>
    <t>TIss.2.2</t>
  </si>
  <si>
    <t>λεια</t>
  </si>
  <si>
    <t>TIss.2.4</t>
  </si>
  <si>
    <t>TIss.2.5</t>
  </si>
  <si>
    <t>TIss.3.3</t>
  </si>
  <si>
    <t>TIss.3.5</t>
  </si>
  <si>
    <t>TIss.3.6</t>
  </si>
  <si>
    <t>TIss.3.7</t>
  </si>
  <si>
    <t>εδιπλασιαζε</t>
  </si>
  <si>
    <t>εδιπλασιασε</t>
  </si>
  <si>
    <t>TIss.3.8</t>
  </si>
  <si>
    <t>TIss.4.1</t>
  </si>
  <si>
    <t>TIss.4.2</t>
  </si>
  <si>
    <t>TIss.4.3</t>
  </si>
  <si>
    <t>TIss.4.4</t>
  </si>
  <si>
    <t>TIss.4.5</t>
  </si>
  <si>
    <t>απληστεια</t>
  </si>
  <si>
    <t>απληστια</t>
  </si>
  <si>
    <t>TIss.4.6</t>
  </si>
  <si>
    <t>TIss.5.1</t>
  </si>
  <si>
    <t>TIss.5.2</t>
  </si>
  <si>
    <t>ελεατε</t>
  </si>
  <si>
    <t>ελεησατε</t>
  </si>
  <si>
    <t>TIss.5.3</t>
  </si>
  <si>
    <t>υποθετε</t>
  </si>
  <si>
    <t>υποτιθετε</t>
  </si>
  <si>
    <t>γεωργειαν</t>
  </si>
  <si>
    <t>γεωργιαν</t>
  </si>
  <si>
    <t>ευχαριστειας</t>
  </si>
  <si>
    <t>ευχαριστιας</t>
  </si>
  <si>
    <t>TIss.5.4</t>
  </si>
  <si>
    <t>TIss.5.6</t>
  </si>
  <si>
    <t>ευλογιαις</t>
  </si>
  <si>
    <t>ευλογιας</t>
  </si>
  <si>
    <t>TIss.5.7</t>
  </si>
  <si>
    <t>TIss.5.8</t>
  </si>
  <si>
    <t>TIss.6.1</t>
  </si>
  <si>
    <t>TIss.6.2</t>
  </si>
  <si>
    <t>TIss.6.3</t>
  </si>
  <si>
    <t>επιστρεψουσι</t>
  </si>
  <si>
    <t>επιστρεψωσι</t>
  </si>
  <si>
    <t>TIss.7.1</t>
  </si>
  <si>
    <t>TIss.7.2</t>
  </si>
  <si>
    <t>TIss.7.4</t>
  </si>
  <si>
    <t>ανηλθε</t>
  </si>
  <si>
    <t>TIss.7.5</t>
  </si>
  <si>
    <t>οδυνομενω</t>
  </si>
  <si>
    <t>οδυνωμενω</t>
  </si>
  <si>
    <t>TIss.7.6</t>
  </si>
  <si>
    <t>TIss.7.7</t>
  </si>
  <si>
    <t>TIss.7.8</t>
  </si>
  <si>
    <t>TIss.7.9</t>
  </si>
  <si>
    <t>γηρι</t>
  </si>
  <si>
    <t>γηρει</t>
  </si>
  <si>
    <t>TZeb.1.1</t>
  </si>
  <si>
    <t>τεσσαρακοστω</t>
  </si>
  <si>
    <t>TZeb.1.2</t>
  </si>
  <si>
    <t>TZeb.1.3</t>
  </si>
  <si>
    <t>γεννηθηναι</t>
  </si>
  <si>
    <t>γενηθηναι</t>
  </si>
  <si>
    <t>TZeb.1.4</t>
  </si>
  <si>
    <t>TZeb.1.5</t>
  </si>
  <si>
    <t>TZeb.1.6</t>
  </si>
  <si>
    <t>εφοβουμην</t>
  </si>
  <si>
    <t>εφοφουμεν</t>
  </si>
  <si>
    <t>συνεθεντο</t>
  </si>
  <si>
    <t>συνεθοντο</t>
  </si>
  <si>
    <t>αναιρεθηναι</t>
  </si>
  <si>
    <t>αναιρηθηναι</t>
  </si>
  <si>
    <t>TZeb.1.7</t>
  </si>
  <si>
    <t>διεμαρτυραμην</t>
  </si>
  <si>
    <t>διεμαραμραμεν</t>
  </si>
  <si>
    <t>TZeb.2.1</t>
  </si>
  <si>
    <t>TZeb.2.2</t>
  </si>
  <si>
    <t>επαγαγετε</t>
  </si>
  <si>
    <t>επαγαγητε</t>
  </si>
  <si>
    <t>TZeb.2.3</t>
  </si>
  <si>
    <t>επενεγκητε</t>
  </si>
  <si>
    <t>επενεγκατε</t>
  </si>
  <si>
    <t>TZeb.2.4</t>
  </si>
  <si>
    <t>εξελυθησαν</t>
  </si>
  <si>
    <t>εχαυνουτο</t>
  </si>
  <si>
    <t>εχαυνουτω</t>
  </si>
  <si>
    <t>TZeb.2.5</t>
  </si>
  <si>
    <t>εξεστησαν</t>
  </si>
  <si>
    <t>εξηστησαν</t>
  </si>
  <si>
    <t>TZeb.2.7</t>
  </si>
  <si>
    <t>TZeb.2.8</t>
  </si>
  <si>
    <t>TZeb.2.9</t>
  </si>
  <si>
    <t>TZeb.3.1</t>
  </si>
  <si>
    <t>TZeb.3.2</t>
  </si>
  <si>
    <t>ιωσηφ</t>
  </si>
  <si>
    <t>TZeb.3.3</t>
  </si>
  <si>
    <t>TZeb.3.4</t>
  </si>
  <si>
    <t>προωπον</t>
  </si>
  <si>
    <t>TZeb.3.5</t>
  </si>
  <si>
    <t>TZeb.3.6</t>
  </si>
  <si>
    <t>προσεκυνησαν</t>
  </si>
  <si>
    <t>TZeb.3.7</t>
  </si>
  <si>
    <t>προσεκυησαν</t>
  </si>
  <si>
    <t>ενεπτυσθησαν</t>
  </si>
  <si>
    <t>ενεπτυθησαν</t>
  </si>
  <si>
    <t>TZeb.4.2</t>
  </si>
  <si>
    <t>εγευσαμην</t>
  </si>
  <si>
    <t>εγευσαμεν</t>
  </si>
  <si>
    <t>TZeb.4.3</t>
  </si>
  <si>
    <t>TZeb.4.6</t>
  </si>
  <si>
    <t>TZeb.4.7</t>
  </si>
  <si>
    <t>TZeb.4.8</t>
  </si>
  <si>
    <t>ειπομεν</t>
  </si>
  <si>
    <t>TZeb.4.9</t>
  </si>
  <si>
    <t>θυσωμεν</t>
  </si>
  <si>
    <t>θυσομεν</t>
  </si>
  <si>
    <t>TZeb.4.10</t>
  </si>
  <si>
    <t>TZeb.4.11</t>
  </si>
  <si>
    <t>TZeb.4.12</t>
  </si>
  <si>
    <t>TZeb.5.1</t>
  </si>
  <si>
    <t>αναγγελω</t>
  </si>
  <si>
    <t>αναγγελλω</t>
  </si>
  <si>
    <t>TZeb.5.2</t>
  </si>
  <si>
    <t>TZeb.5.3</t>
  </si>
  <si>
    <t>TZeb.5.4</t>
  </si>
  <si>
    <t>TZeb.5.5</t>
  </si>
  <si>
    <t>TZeb.6.1</t>
  </si>
  <si>
    <t>TZeb.6.3</t>
  </si>
  <si>
    <t>ηλθωμεν</t>
  </si>
  <si>
    <t>ηλθομεν</t>
  </si>
  <si>
    <t>TZeb.6.4</t>
  </si>
  <si>
    <t>TZeb.6.7</t>
  </si>
  <si>
    <t>εξαρκων</t>
  </si>
  <si>
    <t>εξαρχων</t>
  </si>
  <si>
    <t>TZeb.6.8</t>
  </si>
  <si>
    <t>εποιμαινον</t>
  </si>
  <si>
    <t>εποιμανον</t>
  </si>
  <si>
    <t>TZeb.7.4</t>
  </si>
  <si>
    <t>εστρεφετο</t>
  </si>
  <si>
    <t>ετρεφετω</t>
  </si>
  <si>
    <t>TZeb.8.2</t>
  </si>
  <si>
    <t>TZeb.8.3</t>
  </si>
  <si>
    <t>TZeb.8.4</t>
  </si>
  <si>
    <t>ιωσηρ</t>
  </si>
  <si>
    <t>TZeb.8.5</t>
  </si>
  <si>
    <t>TZeb.9.1</t>
  </si>
  <si>
    <t>TZeb.9.4</t>
  </si>
  <si>
    <t>TZeb.9.5</t>
  </si>
  <si>
    <t>TZeb.9.6</t>
  </si>
  <si>
    <t>TZeb.9.7</t>
  </si>
  <si>
    <t>TZeb.9.8</t>
  </si>
  <si>
    <t>εκλεξεται</t>
  </si>
  <si>
    <t>TZeb.9.9</t>
  </si>
  <si>
    <t>απορηφησεσθε</t>
  </si>
  <si>
    <t>απορριφησεσθε</t>
  </si>
  <si>
    <t>TZeb.10.1</t>
  </si>
  <si>
    <t>TZeb.10.2</t>
  </si>
  <si>
    <t>TZeb.10.5</t>
  </si>
  <si>
    <t>TZeb.10.7</t>
  </si>
  <si>
    <t>εθαψαν</t>
  </si>
  <si>
    <t>εθαψεν</t>
  </si>
  <si>
    <t>TDan.1.1</t>
  </si>
  <si>
    <t>αανιγραφον</t>
  </si>
  <si>
    <t>TDan.1.2</t>
  </si>
  <si>
    <t>TDan.1.3</t>
  </si>
  <si>
    <t>επειρασα</t>
  </si>
  <si>
    <t>επειρασε</t>
  </si>
  <si>
    <t>TDan.1.4</t>
  </si>
  <si>
    <t>ηδωμην</t>
  </si>
  <si>
    <t>ηδομην</t>
  </si>
  <si>
    <t>TDan.1.5</t>
  </si>
  <si>
    <t>TDan.1.7</t>
  </si>
  <si>
    <t>συνηργει</t>
  </si>
  <si>
    <t>συνεργει</t>
  </si>
  <si>
    <t>λεγων</t>
  </si>
  <si>
    <t>λεγον</t>
  </si>
  <si>
    <t>TDan.1.8</t>
  </si>
  <si>
    <t>παρδαλις</t>
  </si>
  <si>
    <t>παρδελις</t>
  </si>
  <si>
    <t>εκμυζησω</t>
  </si>
  <si>
    <t>εκμυσησω</t>
  </si>
  <si>
    <t>TDan.1.9</t>
  </si>
  <si>
    <t>TDan.2.1</t>
  </si>
  <si>
    <t>αγαπησητε</t>
  </si>
  <si>
    <t>αγαπησατε</t>
  </si>
  <si>
    <t>TDan.2.3</t>
  </si>
  <si>
    <t>TDan.2.5</t>
  </si>
  <si>
    <t>TDan.3.4</t>
  </si>
  <si>
    <t>δευτερον</t>
  </si>
  <si>
    <t>δευτεραν</t>
  </si>
  <si>
    <t>πλουτου</t>
  </si>
  <si>
    <t>πλοτου</t>
  </si>
  <si>
    <t>TDan.3.5</t>
  </si>
  <si>
    <t>TDan.3.6</t>
  </si>
  <si>
    <t>ομοτητι</t>
  </si>
  <si>
    <t>οιμοτητι</t>
  </si>
  <si>
    <t>TDan.4.1</t>
  </si>
  <si>
    <t>συνετε</t>
  </si>
  <si>
    <t>συνιετε</t>
  </si>
  <si>
    <t>TDan.4.2</t>
  </si>
  <si>
    <t>δυναμοι</t>
  </si>
  <si>
    <t>δυνατοι</t>
  </si>
  <si>
    <t>TDan.4.3</t>
  </si>
  <si>
    <t>TDan.4.5</t>
  </si>
  <si>
    <t>απολωμενου</t>
  </si>
  <si>
    <t>απολυμενου</t>
  </si>
  <si>
    <t>TDan.4.6</t>
  </si>
  <si>
    <t>TDan.5.1</t>
  </si>
  <si>
    <t>TDan.5.2</t>
  </si>
  <si>
    <t>TDan.5.5</t>
  </si>
  <si>
    <t>πορευεσθε</t>
  </si>
  <si>
    <t>TDan.5.6</t>
  </si>
  <si>
    <t>υπακουσονται</t>
  </si>
  <si>
    <t>υπακουονται</t>
  </si>
  <si>
    <t>TDan.5.9</t>
  </si>
  <si>
    <t>ειρηνην</t>
  </si>
  <si>
    <t>εινηνην</t>
  </si>
  <si>
    <t>TDan.6.4</t>
  </si>
  <si>
    <t>TDan.6.7</t>
  </si>
  <si>
    <t>TDan.6.9</t>
  </si>
  <si>
    <t>εκδιδασκων</t>
  </si>
  <si>
    <t>εδιδασκων</t>
  </si>
  <si>
    <t>TDan.6.10</t>
  </si>
  <si>
    <t>TDan.7.2</t>
  </si>
  <si>
    <t>TNaph.1.1</t>
  </si>
  <si>
    <t>TNaph.1.2</t>
  </si>
  <si>
    <t>TNaph.1.3</t>
  </si>
  <si>
    <t>TNaph.1.6</t>
  </si>
  <si>
    <t>μηρων</t>
  </si>
  <si>
    <t>TNaph.1.7</t>
  </si>
  <si>
    <t>TNaph.1.8</t>
  </si>
  <si>
    <t>TNaph.1.9</t>
  </si>
  <si>
    <t>ρωθεου</t>
  </si>
  <si>
    <t>ρουθεου</t>
  </si>
  <si>
    <t>TNaph.1.10</t>
  </si>
  <si>
    <t>ροθεος</t>
  </si>
  <si>
    <t>ρουθεος</t>
  </si>
  <si>
    <t>TNaph.1.11</t>
  </si>
  <si>
    <t>εδωκαν</t>
  </si>
  <si>
    <t>TNaph.1.12</t>
  </si>
  <si>
    <t>TNaph.2.1</t>
  </si>
  <si>
    <t>TNaph.2.2</t>
  </si>
  <si>
    <t>TNaph.2.3</t>
  </si>
  <si>
    <t>τριχος</t>
  </si>
  <si>
    <t>τρικος</t>
  </si>
  <si>
    <t>TNaph.2.4</t>
  </si>
  <si>
    <t>TNaph.2.6</t>
  </si>
  <si>
    <t>TNaph.2.7</t>
  </si>
  <si>
    <t>ειπειν</t>
  </si>
  <si>
    <t>επειν</t>
  </si>
  <si>
    <t>TNaph.2.8</t>
  </si>
  <si>
    <t>διακρισιν</t>
  </si>
  <si>
    <t>διακρκρισιν</t>
  </si>
  <si>
    <t>νεφρους</t>
  </si>
  <si>
    <t>νεφους</t>
  </si>
  <si>
    <t>TNaph.2.10</t>
  </si>
  <si>
    <t>TNaph.3.1</t>
  </si>
  <si>
    <t>δυνησεται</t>
  </si>
  <si>
    <t>TNaph.3.2</t>
  </si>
  <si>
    <t>αλλοιωσετε</t>
  </si>
  <si>
    <t>αλλοιωσητε</t>
  </si>
  <si>
    <t>TNaph.3.3</t>
  </si>
  <si>
    <t>TNaph.3.4</t>
  </si>
  <si>
    <t>TNaph.3.5</t>
  </si>
  <si>
    <t>TNaph.4.1</t>
  </si>
  <si>
    <t>TNaph.4.2</t>
  </si>
  <si>
    <t>συγκαλυφθησεσθε</t>
  </si>
  <si>
    <t>συνκαλυφθησεσθε</t>
  </si>
  <si>
    <t>TNaph.4.4</t>
  </si>
  <si>
    <t>TNaph.5.1</t>
  </si>
  <si>
    <t>τεσσακοστω</t>
  </si>
  <si>
    <t>εστηκαν</t>
  </si>
  <si>
    <t>εστησαν</t>
  </si>
  <si>
    <t>TNaph.5.3</t>
  </si>
  <si>
    <t>επεδραμομεν</t>
  </si>
  <si>
    <t>εκεδραμομεν</t>
  </si>
  <si>
    <t>TNaph.5.4</t>
  </si>
  <si>
    <t>TNaph.5.5</t>
  </si>
  <si>
    <t>TNaph.5.6</t>
  </si>
  <si>
    <t>TNaph.5.7</t>
  </si>
  <si>
    <t>συνανηλθεν</t>
  </si>
  <si>
    <t>συνηλθεν</t>
  </si>
  <si>
    <t>TNaph.5.8</t>
  </si>
  <si>
    <t>γελαχαιοι</t>
  </si>
  <si>
    <t>γελακαιοι</t>
  </si>
  <si>
    <t>TNaph.6.1</t>
  </si>
  <si>
    <t>TNaph.6.2</t>
  </si>
  <si>
    <t>TNaph.6.3</t>
  </si>
  <si>
    <t>TNaph.6.4</t>
  </si>
  <si>
    <t>εφηπταται</t>
  </si>
  <si>
    <t>εφεπταται</t>
  </si>
  <si>
    <t>TNaph.6.5</t>
  </si>
  <si>
    <t>εφερωμεθα</t>
  </si>
  <si>
    <t>εφερομεθα</t>
  </si>
  <si>
    <t>TNaph.6.7</t>
  </si>
  <si>
    <t>TNaph.6.8</t>
  </si>
  <si>
    <t>περιβαλομενος</t>
  </si>
  <si>
    <t>περιβαλλομενος</t>
  </si>
  <si>
    <t>TNaph.6.9</t>
  </si>
  <si>
    <t>TNaph.6.10</t>
  </si>
  <si>
    <t>TNaph.7.1</t>
  </si>
  <si>
    <t>TNaph.7.2</t>
  </si>
  <si>
    <t>TNaph.7.3</t>
  </si>
  <si>
    <t>γεννησαντα</t>
  </si>
  <si>
    <t>γενησαντα</t>
  </si>
  <si>
    <t>TNaph.7.4</t>
  </si>
  <si>
    <t>TNaph.8.2</t>
  </si>
  <si>
    <t>ενουνται</t>
  </si>
  <si>
    <t>ενωνται</t>
  </si>
  <si>
    <t>TNaph.8.4</t>
  </si>
  <si>
    <t>TNaph.8.5</t>
  </si>
  <si>
    <t>TNaph.8.6</t>
  </si>
  <si>
    <t>κατακυριευσει</t>
  </si>
  <si>
    <t>κατακυριευεται</t>
  </si>
  <si>
    <t>TNaph.8.7</t>
  </si>
  <si>
    <t>TNaph.8.9</t>
  </si>
  <si>
    <t>TNaph.8.10</t>
  </si>
  <si>
    <t>TNaph.9.1</t>
  </si>
  <si>
    <t>μετακωμισωσι</t>
  </si>
  <si>
    <t>μετακομισωσι</t>
  </si>
  <si>
    <t>TGad.1.1</t>
  </si>
  <si>
    <t>TGad.1.3</t>
  </si>
  <si>
    <t>γουρευων</t>
  </si>
  <si>
    <t>TGad.1.4</t>
  </si>
  <si>
    <t>εποιμανε</t>
  </si>
  <si>
    <t>TGad.1.6</t>
  </si>
  <si>
    <t>βαλας</t>
  </si>
  <si>
    <t>TGad.1.7</t>
  </si>
  <si>
    <t>αρκου</t>
  </si>
  <si>
    <t>TGad.1.9</t>
  </si>
  <si>
    <t>επειθεθετο</t>
  </si>
  <si>
    <t>επειθετο</t>
  </si>
  <si>
    <t>TGad.2.2</t>
  </si>
  <si>
    <t>προσεθεμην</t>
  </si>
  <si>
    <t>προσεθεμεν</t>
  </si>
  <si>
    <t>εκλειξαι</t>
  </si>
  <si>
    <t>εκλειψαι</t>
  </si>
  <si>
    <t>TGad.2.3</t>
  </si>
  <si>
    <t>χρυσων</t>
  </si>
  <si>
    <t>χρυσιων</t>
  </si>
  <si>
    <t>TGad.3.1</t>
  </si>
  <si>
    <t>TGad.3.2</t>
  </si>
  <si>
    <t>TGad.3.3</t>
  </si>
  <si>
    <t>ασπαζετε</t>
  </si>
  <si>
    <t>ασπαζεται</t>
  </si>
  <si>
    <t>TGad.4.1</t>
  </si>
  <si>
    <t>TGad.4.3</t>
  </si>
  <si>
    <t>πταιση</t>
  </si>
  <si>
    <t>πιαιση</t>
  </si>
  <si>
    <t>TGad.4.4</t>
  </si>
  <si>
    <t>επιχειρει</t>
  </si>
  <si>
    <t>επιχαιρει</t>
  </si>
  <si>
    <t>TGad.4.5</t>
  </si>
  <si>
    <t>TGad.4.6</t>
  </si>
  <si>
    <t>TGad.4.7</t>
  </si>
  <si>
    <t>TGad.5.1</t>
  </si>
  <si>
    <t>TGad.5.2</t>
  </si>
  <si>
    <t>TGad.5.3</t>
  </si>
  <si>
    <t>TGad.5.4</t>
  </si>
  <si>
    <t>TGad.5.5</t>
  </si>
  <si>
    <t>καθολου</t>
  </si>
  <si>
    <t>TGad.5.6</t>
  </si>
  <si>
    <t>εσχατον</t>
  </si>
  <si>
    <t>εχατον</t>
  </si>
  <si>
    <t>TGad.5.8</t>
  </si>
  <si>
    <t>TGad.5.9</t>
  </si>
  <si>
    <t>TGad.5.10</t>
  </si>
  <si>
    <t>TGad.5.11</t>
  </si>
  <si>
    <t>TGad.6.2</t>
  </si>
  <si>
    <t>ελαλουν</t>
  </si>
  <si>
    <t>ελαλον</t>
  </si>
  <si>
    <t>TGad.6.3</t>
  </si>
  <si>
    <t>TGad.6.5</t>
  </si>
  <si>
    <t>δολωφωνησαι</t>
  </si>
  <si>
    <t>δολοφονησαι</t>
  </si>
  <si>
    <t>TGad.6.6</t>
  </si>
  <si>
    <t>ησυχασηη</t>
  </si>
  <si>
    <t>TGad.7.1</t>
  </si>
  <si>
    <t>λυπεισθε</t>
  </si>
  <si>
    <t>λιπεισθε</t>
  </si>
  <si>
    <t>TGad.7.3</t>
  </si>
  <si>
    <t>ησυχασει</t>
  </si>
  <si>
    <t>ησυχαζει</t>
  </si>
  <si>
    <t>TGad.7.5</t>
  </si>
  <si>
    <t>TGad.7.6</t>
  </si>
  <si>
    <t>περισπασμον</t>
  </si>
  <si>
    <t>περιασπασμον</t>
  </si>
  <si>
    <t>TGad.7.7</t>
  </si>
  <si>
    <t>αγαπατε</t>
  </si>
  <si>
    <t>TGad.8.1</t>
  </si>
  <si>
    <t>τιμησωσιν</t>
  </si>
  <si>
    <t>τιμησουσιν</t>
  </si>
  <si>
    <t>TGad.8.2</t>
  </si>
  <si>
    <t>διαφθορα</t>
  </si>
  <si>
    <t>διαφορα</t>
  </si>
  <si>
    <t>TGad.8.5</t>
  </si>
  <si>
    <t>TAsh.1.1</t>
  </si>
  <si>
    <t>TAsh.1.2</t>
  </si>
  <si>
    <t>ευθες</t>
  </si>
  <si>
    <t>TAsh.1.3</t>
  </si>
  <si>
    <t>πραξεις</t>
  </si>
  <si>
    <t>πραξις</t>
  </si>
  <si>
    <t>ευθυς</t>
  </si>
  <si>
    <t>TAsh.1.8</t>
  </si>
  <si>
    <t>TAsh.1.9</t>
  </si>
  <si>
    <t>TAsh.2.5</t>
  </si>
  <si>
    <t>TAsh.2.6</t>
  </si>
  <si>
    <t>TAsh.2.7</t>
  </si>
  <si>
    <t>TAsh.2.8</t>
  </si>
  <si>
    <t>TAsh.2.9</t>
  </si>
  <si>
    <t>TAsh.2.10</t>
  </si>
  <si>
    <t>TAsh.3.2</t>
  </si>
  <si>
    <t>TAsh.4.1</t>
  </si>
  <si>
    <t>νομισθωσι</t>
  </si>
  <si>
    <t>νομιθωσι</t>
  </si>
  <si>
    <t>TAsh.4.2</t>
  </si>
  <si>
    <t>TAsh.4.4</t>
  </si>
  <si>
    <t>TAsh.4.5</t>
  </si>
  <si>
    <t>TAsh.5.1</t>
  </si>
  <si>
    <t>TAsh.5.2</t>
  </si>
  <si>
    <t>TAsh.5.3</t>
  </si>
  <si>
    <t>TAsh.6.1</t>
  </si>
  <si>
    <t>TAsh.6.2</t>
  </si>
  <si>
    <t>μισησατε</t>
  </si>
  <si>
    <t>μιμησατε</t>
  </si>
  <si>
    <t>TAsh.6.3</t>
  </si>
  <si>
    <t>TAsh.6.5</t>
  </si>
  <si>
    <t>TAsh.7.1</t>
  </si>
  <si>
    <t>TAsh.7.2</t>
  </si>
  <si>
    <t>αμαρτησετε</t>
  </si>
  <si>
    <t>αμαρτησατε</t>
  </si>
  <si>
    <t>TAsh.7.3</t>
  </si>
  <si>
    <t>TAsh.7.5</t>
  </si>
  <si>
    <t>TAsh.7.6</t>
  </si>
  <si>
    <t>TAsh.8.1</t>
  </si>
  <si>
    <t>TAsh.8.2</t>
  </si>
  <si>
    <t>εφθασαν</t>
  </si>
  <si>
    <t>TJos.1.4</t>
  </si>
  <si>
    <t>TJos.1.5</t>
  </si>
  <si>
    <t>συνεσχεθην</t>
  </si>
  <si>
    <t>συνεσχεσθεν</t>
  </si>
  <si>
    <t>TJos.1.6</t>
  </si>
  <si>
    <t>TJos.2.2</t>
  </si>
  <si>
    <t>TJos.2.3</t>
  </si>
  <si>
    <t>ετυπτιθην</t>
  </si>
  <si>
    <t>ετυπτισθην</t>
  </si>
  <si>
    <t>TJos.2.4</t>
  </si>
  <si>
    <t>TJos.2.5</t>
  </si>
  <si>
    <t>TJos.2.6</t>
  </si>
  <si>
    <t>TJos.3.2</t>
  </si>
  <si>
    <t>TJos.3.3</t>
  </si>
  <si>
    <t>TJos.3.4</t>
  </si>
  <si>
    <t>TJos.3.5</t>
  </si>
  <si>
    <t>επεδιδη</t>
  </si>
  <si>
    <t>επιδιδη</t>
  </si>
  <si>
    <t>TJos.3.6</t>
  </si>
  <si>
    <t>ενοχλει</t>
  </si>
  <si>
    <t>ενωχλει</t>
  </si>
  <si>
    <t>TJos.3.7</t>
  </si>
  <si>
    <t>αρρενικον</t>
  </si>
  <si>
    <t>αρσενικον</t>
  </si>
  <si>
    <t>TJos.3.8</t>
  </si>
  <si>
    <t>TJos.3.9</t>
  </si>
  <si>
    <t>TJos.4.3</t>
  </si>
  <si>
    <t>ρυσεται</t>
  </si>
  <si>
    <t>TJos.4.4</t>
  </si>
  <si>
    <t>κατηχησεως</t>
  </si>
  <si>
    <t>TJos.4.5</t>
  </si>
  <si>
    <t>συνπεισθητι</t>
  </si>
  <si>
    <t>συμπεισθητι</t>
  </si>
  <si>
    <t>TJos.4.6</t>
  </si>
  <si>
    <t>TJos.4.7</t>
  </si>
  <si>
    <t>εκτελεσαι</t>
  </si>
  <si>
    <t>εκτελησαι</t>
  </si>
  <si>
    <t>TJos.4.8</t>
  </si>
  <si>
    <t>TJos.5.2</t>
  </si>
  <si>
    <t>διερρηξα</t>
  </si>
  <si>
    <t>διηρρηξα</t>
  </si>
  <si>
    <t>TJos.5.3</t>
  </si>
  <si>
    <t>TJos.5.4</t>
  </si>
  <si>
    <t>θαλπουσα</t>
  </si>
  <si>
    <t>θελπουσα</t>
  </si>
  <si>
    <t>TJos.6.1</t>
  </si>
  <si>
    <t>πεφυραμενον</t>
  </si>
  <si>
    <t>πεφυρμενον</t>
  </si>
  <si>
    <t>TJos.6.2</t>
  </si>
  <si>
    <t>TJos.6.3</t>
  </si>
  <si>
    <t>TJos.6.4</t>
  </si>
  <si>
    <t>TJos.6.5</t>
  </si>
  <si>
    <t>TJos.6.7</t>
  </si>
  <si>
    <t>θεοσεβουντων</t>
  </si>
  <si>
    <t>TJos.7.1</t>
  </si>
  <si>
    <t>TJos.7.2</t>
  </si>
  <si>
    <t>TJos.7.3</t>
  </si>
  <si>
    <t>αγχομαι</t>
  </si>
  <si>
    <t>αρχομαι</t>
  </si>
  <si>
    <t>TJos.7.5</t>
  </si>
  <si>
    <t>TJos.7.6</t>
  </si>
  <si>
    <t>TJos.7.7</t>
  </si>
  <si>
    <t>TJos.7.8</t>
  </si>
  <si>
    <t>δουλωθη</t>
  </si>
  <si>
    <t>δουλευθη</t>
  </si>
  <si>
    <t>TJos.8.1</t>
  </si>
  <si>
    <t>TJos.8.2</t>
  </si>
  <si>
    <t>TJos.8.3</t>
  </si>
  <si>
    <t>TJos.8.4</t>
  </si>
  <si>
    <t>εσυκοφαντισε</t>
  </si>
  <si>
    <t>εσυκοφαντησε</t>
  </si>
  <si>
    <t>TJos.8.5</t>
  </si>
  <si>
    <t>επηκροατο</t>
  </si>
  <si>
    <t>επεκροατο</t>
  </si>
  <si>
    <t>TJos.9.1</t>
  </si>
  <si>
    <t>TJos.9.2</t>
  </si>
  <si>
    <t>TJos.9.3</t>
  </si>
  <si>
    <t>TJos.9.4</t>
  </si>
  <si>
    <t>ηκουε</t>
  </si>
  <si>
    <t>ηκουσε</t>
  </si>
  <si>
    <t>TJos.10.1</t>
  </si>
  <si>
    <t>TJos.10.2</t>
  </si>
  <si>
    <t>TJos.10.3</t>
  </si>
  <si>
    <t>ρυεται</t>
  </si>
  <si>
    <t>TJos.10.4</t>
  </si>
  <si>
    <t>συνεχεται</t>
  </si>
  <si>
    <t>συνερχεται</t>
  </si>
  <si>
    <t>TJos.10.5</t>
  </si>
  <si>
    <t>TJos.10.6</t>
  </si>
  <si>
    <t>TJos.11.2</t>
  </si>
  <si>
    <t>TJos.11.3</t>
  </si>
  <si>
    <t>TJos.11.5</t>
  </si>
  <si>
    <t>TJos.11.7</t>
  </si>
  <si>
    <t>TJos.12.1</t>
  </si>
  <si>
    <t>παριει</t>
  </si>
  <si>
    <t>παρηει</t>
  </si>
  <si>
    <t>TJos.12.2</t>
  </si>
  <si>
    <t>επλουτισεν</t>
  </si>
  <si>
    <t>επλουτησεν</t>
  </si>
  <si>
    <t>TJos.12.3</t>
  </si>
  <si>
    <t>TJos.13.1</t>
  </si>
  <si>
    <t>μετεμπωλων</t>
  </si>
  <si>
    <t>μετεμπολων</t>
  </si>
  <si>
    <t>TJos.13.3</t>
  </si>
  <si>
    <t>TJos.13.4</t>
  </si>
  <si>
    <t>πετεφρις</t>
  </si>
  <si>
    <t>πεντεφρης</t>
  </si>
  <si>
    <t>TJos.13.5</t>
  </si>
  <si>
    <t>αρχευνουχω</t>
  </si>
  <si>
    <t>αρχιευνουχω</t>
  </si>
  <si>
    <t>TJos.13.6</t>
  </si>
  <si>
    <t>TJos.13.8</t>
  </si>
  <si>
    <t>TJos.13.9</t>
  </si>
  <si>
    <t>TJos.14.1</t>
  </si>
  <si>
    <t>τυπτομενου</t>
  </si>
  <si>
    <t>τυπομενου</t>
  </si>
  <si>
    <t>TJos.14.2</t>
  </si>
  <si>
    <t>TJos.14.3</t>
  </si>
  <si>
    <t>TJos.14.4</t>
  </si>
  <si>
    <t>TJos.14.5</t>
  </si>
  <si>
    <t>TJos.14.6</t>
  </si>
  <si>
    <t>TJos.15.1</t>
  </si>
  <si>
    <t>TJos.15.2</t>
  </si>
  <si>
    <t>TJos.15.3</t>
  </si>
  <si>
    <t>TJos.15.7</t>
  </si>
  <si>
    <t>TJos.16.1</t>
  </si>
  <si>
    <t>TJos.16.3</t>
  </si>
  <si>
    <t>πειραθεις</t>
  </si>
  <si>
    <t>πειρασθεις</t>
  </si>
  <si>
    <t>TJos.16.4</t>
  </si>
  <si>
    <t>TJos.16.5</t>
  </si>
  <si>
    <t>χρυσινους</t>
  </si>
  <si>
    <t>χρυσιους</t>
  </si>
  <si>
    <t>TJos.17.1</t>
  </si>
  <si>
    <t>TJos.17.2</t>
  </si>
  <si>
    <t>TJos.17.3</t>
  </si>
  <si>
    <t>ευδοκημουσης</t>
  </si>
  <si>
    <t>TJos.17.4</t>
  </si>
  <si>
    <t>TJos.17.6</t>
  </si>
  <si>
    <t>TJos.17.7</t>
  </si>
  <si>
    <t>TJos.18.2</t>
  </si>
  <si>
    <t>TJos.18.3</t>
  </si>
  <si>
    <t>TJos.19.1</t>
  </si>
  <si>
    <t>TJos.19.8</t>
  </si>
  <si>
    <t>εγεννηθη</t>
  </si>
  <si>
    <t>εγενηθη</t>
  </si>
  <si>
    <t>TJos.19.12</t>
  </si>
  <si>
    <t>οποροφυλακιον</t>
  </si>
  <si>
    <t>οπωροφυλακιον</t>
  </si>
  <si>
    <t>TJos.20.1</t>
  </si>
  <si>
    <t>θλιψωσιν</t>
  </si>
  <si>
    <t>θλιψουσιν</t>
  </si>
  <si>
    <t>TJos.20.2</t>
  </si>
  <si>
    <t>συνανοισετε</t>
  </si>
  <si>
    <t>συνανοισατε</t>
  </si>
  <si>
    <t>TJos.20.6</t>
  </si>
  <si>
    <t>ευεργετει</t>
  </si>
  <si>
    <t>ευηργετει</t>
  </si>
  <si>
    <t>παρισταμενος</t>
  </si>
  <si>
    <t>περισταμενος</t>
  </si>
  <si>
    <t>TBen.1.1</t>
  </si>
  <si>
    <t>TBen.1.3</t>
  </si>
  <si>
    <t>βαλλαν</t>
  </si>
  <si>
    <t>βαλαν</t>
  </si>
  <si>
    <t>TBen.1.4</t>
  </si>
  <si>
    <t>εστειρευσε</t>
  </si>
  <si>
    <t>εστειρασε</t>
  </si>
  <si>
    <t>TBen.1.5</t>
  </si>
  <si>
    <t>TBen.2.1</t>
  </si>
  <si>
    <t>TBen.2.2</t>
  </si>
  <si>
    <t>TBen.2.4</t>
  </si>
  <si>
    <t>TBen.3.1</t>
  </si>
  <si>
    <t>TBen.3.2</t>
  </si>
  <si>
    <t>πλντα</t>
  </si>
  <si>
    <t>TBen.3.4</t>
  </si>
  <si>
    <t>ηθελησαν</t>
  </si>
  <si>
    <t>ηθελεσαν</t>
  </si>
  <si>
    <t>TBen.3.5</t>
  </si>
  <si>
    <t>TBen.3.6</t>
  </si>
  <si>
    <t>προσευξηται</t>
  </si>
  <si>
    <t>προσευξεται</t>
  </si>
  <si>
    <t>TBen.3.7</t>
  </si>
  <si>
    <t>TBen.3.8</t>
  </si>
  <si>
    <t>υπηρετουντας</t>
  </si>
  <si>
    <t>υπερετουντας</t>
  </si>
  <si>
    <t>TBen.4.1</t>
  </si>
  <si>
    <t>ευσπλαγχνιαν</t>
  </si>
  <si>
    <t>ευσπλαχχνιαν</t>
  </si>
  <si>
    <t>TBen.4.2</t>
  </si>
  <si>
    <t>TBen.4.3</t>
  </si>
  <si>
    <t>TBen.4.4</t>
  </si>
  <si>
    <t>δοξαζηται</t>
  </si>
  <si>
    <t>δοξαζεται</t>
  </si>
  <si>
    <t>TBen.4.5</t>
  </si>
  <si>
    <t>TBen.5.1</t>
  </si>
  <si>
    <t>TBen.5.2</t>
  </si>
  <si>
    <t>TBen.5.4</t>
  </si>
  <si>
    <t>λοιδωρον</t>
  </si>
  <si>
    <t>λοιδορον</t>
  </si>
  <si>
    <t>TBen.6.1</t>
  </si>
  <si>
    <t>TBen.6.2</t>
  </si>
  <si>
    <t>TBen.6.4</t>
  </si>
  <si>
    <t>λοιδωριαν</t>
  </si>
  <si>
    <t>λοιδοριαν</t>
  </si>
  <si>
    <t>TBen.7.2</t>
  </si>
  <si>
    <t>TBen.7.3</t>
  </si>
  <si>
    <t>TBen.8.2</t>
  </si>
  <si>
    <t>TBen.8.3</t>
  </si>
  <si>
    <t>TBen.9.1</t>
  </si>
  <si>
    <t>απωλησθε</t>
  </si>
  <si>
    <t>απολησθε</t>
  </si>
  <si>
    <t>TBen.9.2</t>
  </si>
  <si>
    <t>TBen.9.3</t>
  </si>
  <si>
    <t>TBen.9.4</t>
  </si>
  <si>
    <t>εκχυνομενον</t>
  </si>
  <si>
    <t>εγχυνομενον</t>
  </si>
  <si>
    <t>TBen.9.5</t>
  </si>
  <si>
    <t>TBen.10.1</t>
  </si>
  <si>
    <t>TBen.10.4</t>
  </si>
  <si>
    <t>TBen.10.5</t>
  </si>
  <si>
    <t>TBen.10.6</t>
  </si>
  <si>
    <t>TBen.10.7</t>
  </si>
  <si>
    <t>συγχαρισονται</t>
  </si>
  <si>
    <t>συγχαρησονται</t>
  </si>
  <si>
    <t>TBen.10.8</t>
  </si>
  <si>
    <t>παραγεναμενον</t>
  </si>
  <si>
    <t>παραγενομενον</t>
  </si>
  <si>
    <t>TBen.10.10</t>
  </si>
  <si>
    <t>μαδιναιοις</t>
  </si>
  <si>
    <t>μαδηναιοις</t>
  </si>
  <si>
    <t>απηλλοτριωθησαν</t>
  </si>
  <si>
    <t>απηλλωτριωθησαν</t>
  </si>
  <si>
    <t>TBen.10.11</t>
  </si>
  <si>
    <t>πορευησθε</t>
  </si>
  <si>
    <t>TBen.11.2</t>
  </si>
  <si>
    <t>TBen.11.3</t>
  </si>
  <si>
    <t>TBen.11.4</t>
  </si>
  <si>
    <t>αναγραφομενος</t>
  </si>
  <si>
    <t>αναστρεφομενος</t>
  </si>
  <si>
    <t>TBen.12.2</t>
  </si>
  <si>
    <t>TBen.12.3</t>
  </si>
  <si>
    <t>ευοδημα</t>
  </si>
  <si>
    <t>εγινετω</t>
  </si>
  <si>
    <t>λειαν</t>
  </si>
  <si>
    <t>γυρευων</t>
  </si>
  <si>
    <t>εποιμαινε</t>
  </si>
  <si>
    <t>βαλλας</t>
  </si>
  <si>
    <t xml:space="preserve">εν εκατοστω εικοστω πεμπτω ετει </t>
  </si>
  <si>
    <t xml:space="preserve">εν εκατοστω ετει </t>
  </si>
  <si>
    <t>(2) αυτου (3) και ειπεν αυτοις τεκνια</t>
  </si>
  <si>
    <t>(2) αυτου (3) και ειπεν αυτοις και ειπεν αυτοις τεκνια</t>
  </si>
  <si>
    <t>οσα εντελλομαι</t>
  </si>
  <si>
    <t>οσον εντελλομαι</t>
  </si>
  <si>
    <r>
      <t xml:space="preserve">πηρ </t>
    </r>
    <r>
      <rPr>
        <b/>
        <sz val="11"/>
        <color theme="1"/>
        <rFont val="Calibri"/>
        <family val="2"/>
        <scheme val="minor"/>
      </rPr>
      <t>ημων</t>
    </r>
    <r>
      <rPr>
        <sz val="11"/>
        <color theme="1"/>
        <rFont val="Calibri"/>
        <family val="2"/>
        <scheme val="minor"/>
      </rPr>
      <t xml:space="preserve"> προσηυξατο</t>
    </r>
  </si>
  <si>
    <r>
      <t xml:space="preserve">πατηρ </t>
    </r>
    <r>
      <rPr>
        <b/>
        <sz val="11"/>
        <color theme="1"/>
        <rFont val="Calibri"/>
        <family val="2"/>
        <scheme val="minor"/>
      </rPr>
      <t>υμων</t>
    </r>
    <r>
      <rPr>
        <sz val="11"/>
        <color theme="1"/>
        <rFont val="Calibri"/>
        <family val="2"/>
        <scheme val="minor"/>
      </rPr>
      <t xml:space="preserve"> προσευξατο</t>
    </r>
  </si>
  <si>
    <r>
      <t xml:space="preserve">πηρ ημων </t>
    </r>
    <r>
      <rPr>
        <b/>
        <sz val="11"/>
        <color theme="1"/>
        <rFont val="Calibri"/>
        <family val="2"/>
        <scheme val="minor"/>
      </rPr>
      <t>προσηυξατο</t>
    </r>
  </si>
  <si>
    <r>
      <t xml:space="preserve">πατηρ υμων </t>
    </r>
    <r>
      <rPr>
        <b/>
        <sz val="11"/>
        <color theme="1"/>
        <rFont val="Calibri"/>
        <family val="2"/>
        <scheme val="minor"/>
      </rPr>
      <t>προσευξατο</t>
    </r>
  </si>
  <si>
    <t>αυτω επι της</t>
  </si>
  <si>
    <t>αυτω απο της</t>
  </si>
  <si>
    <t>οτε επραξα</t>
  </si>
  <si>
    <t>οτι επραξα</t>
  </si>
  <si>
    <t>υπνου μεθ ου</t>
  </si>
  <si>
    <t>υπνου εστι μεθ ου</t>
  </si>
  <si>
    <t>ωραιος ωφθη</t>
  </si>
  <si>
    <t>ωραιος οφθη</t>
  </si>
  <si>
    <t>πρς ημων</t>
  </si>
  <si>
    <t>κοιμωμενη ακαλυφος</t>
  </si>
  <si>
    <r>
      <rPr>
        <b/>
        <sz val="11"/>
        <color theme="1"/>
        <rFont val="Calibri"/>
        <family val="2"/>
        <scheme val="minor"/>
      </rPr>
      <t>εφραθα</t>
    </r>
    <r>
      <rPr>
        <sz val="11"/>
        <color theme="1"/>
        <rFont val="Calibri"/>
        <family val="2"/>
        <scheme val="minor"/>
      </rPr>
      <t xml:space="preserve"> οικου βηθλεεμ</t>
    </r>
  </si>
  <si>
    <r>
      <t xml:space="preserve">εφραθα </t>
    </r>
    <r>
      <rPr>
        <b/>
        <sz val="11"/>
        <color theme="1"/>
        <rFont val="Calibri"/>
        <family val="2"/>
        <scheme val="minor"/>
      </rPr>
      <t>οικου</t>
    </r>
    <r>
      <rPr>
        <sz val="11"/>
        <color theme="1"/>
        <rFont val="Calibri"/>
        <family val="2"/>
        <scheme val="minor"/>
      </rPr>
      <t xml:space="preserve"> βηθλεεμ</t>
    </r>
  </si>
  <si>
    <r>
      <t xml:space="preserve">εφραθα οικου </t>
    </r>
    <r>
      <rPr>
        <b/>
        <sz val="11"/>
        <color theme="1"/>
        <rFont val="Calibri"/>
        <family val="2"/>
        <scheme val="minor"/>
      </rPr>
      <t>βηθλεεμ</t>
    </r>
  </si>
  <si>
    <r>
      <rPr>
        <b/>
        <sz val="11"/>
        <color theme="1"/>
        <rFont val="Calibri"/>
        <family val="2"/>
        <scheme val="minor"/>
      </rPr>
      <t>κομωμενη</t>
    </r>
    <r>
      <rPr>
        <sz val="11"/>
        <color theme="1"/>
        <rFont val="Calibri"/>
        <family val="2"/>
        <scheme val="minor"/>
      </rPr>
      <t xml:space="preserve"> και ακαλυφος</t>
    </r>
  </si>
  <si>
    <r>
      <rPr>
        <b/>
        <sz val="11"/>
        <color theme="1"/>
        <rFont val="Calibri"/>
        <family val="2"/>
        <scheme val="minor"/>
      </rPr>
      <t>κοιμωμενη</t>
    </r>
    <r>
      <rPr>
        <sz val="11"/>
        <color theme="1"/>
        <rFont val="Calibri"/>
        <family val="2"/>
        <scheme val="minor"/>
      </rPr>
      <t xml:space="preserve"> ακαλυφος</t>
    </r>
  </si>
  <si>
    <r>
      <t xml:space="preserve">κομωμενη </t>
    </r>
    <r>
      <rPr>
        <b/>
        <sz val="11"/>
        <color theme="1"/>
        <rFont val="Calibri"/>
        <family val="2"/>
        <scheme val="minor"/>
      </rPr>
      <t>και</t>
    </r>
    <r>
      <rPr>
        <sz val="11"/>
        <color theme="1"/>
        <rFont val="Calibri"/>
        <family val="2"/>
        <scheme val="minor"/>
      </rPr>
      <t xml:space="preserve"> ακαλυφος</t>
    </r>
  </si>
  <si>
    <r>
      <rPr>
        <b/>
        <sz val="11"/>
        <color theme="1"/>
        <rFont val="Calibri"/>
        <family val="2"/>
        <scheme val="minor"/>
      </rPr>
      <t>εφραθα</t>
    </r>
    <r>
      <rPr>
        <sz val="11"/>
        <color theme="1"/>
        <rFont val="Calibri"/>
        <family val="2"/>
        <scheme val="minor"/>
      </rPr>
      <t xml:space="preserve"> οικον βεθλεεμ</t>
    </r>
  </si>
  <si>
    <r>
      <t xml:space="preserve">εφραθα </t>
    </r>
    <r>
      <rPr>
        <b/>
        <sz val="11"/>
        <color theme="1"/>
        <rFont val="Calibri"/>
        <family val="2"/>
        <scheme val="minor"/>
      </rPr>
      <t>οικον</t>
    </r>
    <r>
      <rPr>
        <sz val="11"/>
        <color theme="1"/>
        <rFont val="Calibri"/>
        <family val="2"/>
        <scheme val="minor"/>
      </rPr>
      <t xml:space="preserve"> βεθλεεμ</t>
    </r>
  </si>
  <si>
    <r>
      <t xml:space="preserve">εφραθα οικον </t>
    </r>
    <r>
      <rPr>
        <b/>
        <sz val="11"/>
        <color theme="1"/>
        <rFont val="Calibri"/>
        <family val="2"/>
        <scheme val="minor"/>
      </rPr>
      <t>βεθλεεμ</t>
    </r>
  </si>
  <si>
    <t>Oo.VI.9.8 corrects to εφρανθα</t>
  </si>
  <si>
    <t>επ εμοι μηκετι</t>
  </si>
  <si>
    <t>επ εμε μηκετι</t>
  </si>
  <si>
    <t>προς τον κυριον</t>
  </si>
  <si>
    <t>προς κν</t>
  </si>
  <si>
    <t>κυ καθως</t>
  </si>
  <si>
    <t>κυριου ως</t>
  </si>
  <si>
    <t>ουχ ημαρτον</t>
  </si>
  <si>
    <t>ουκ ημαρτον</t>
  </si>
  <si>
    <t>ποιει και γελωτα παρα</t>
  </si>
  <si>
    <t>ποιει παρα</t>
  </si>
  <si>
    <t>ουδε ο βελιαρ</t>
  </si>
  <si>
    <t>ουδε βελιαρ</t>
  </si>
  <si>
    <t xml:space="preserve">αυτων οτι πασα οτι πασα γυνη </t>
  </si>
  <si>
    <t xml:space="preserve">αυτων οτι πασα γυνη </t>
  </si>
  <si>
    <t>ουτως γαρ</t>
  </si>
  <si>
    <t>ουτω γαρ</t>
  </si>
  <si>
    <t>κακειναις δε εντειλασθε</t>
  </si>
  <si>
    <t>κακειναις δ εντειλασθε</t>
  </si>
  <si>
    <t>θανατω πονρω</t>
  </si>
  <si>
    <t>θανατω πονηρω</t>
  </si>
  <si>
    <t>εδωκε κς</t>
  </si>
  <si>
    <t>εδωκεν κυριος</t>
  </si>
  <si>
    <t>μετ αυτων</t>
  </si>
  <si>
    <t>μετ αυτον</t>
  </si>
  <si>
    <r>
      <rPr>
        <b/>
        <sz val="11"/>
        <color theme="1"/>
        <rFont val="Calibri"/>
        <family val="2"/>
        <scheme val="minor"/>
      </rPr>
      <t>ακουειν</t>
    </r>
    <r>
      <rPr>
        <sz val="11"/>
        <color theme="1"/>
        <rFont val="Calibri"/>
        <family val="2"/>
        <scheme val="minor"/>
      </rPr>
      <t xml:space="preserve"> του λευι</t>
    </r>
  </si>
  <si>
    <r>
      <rPr>
        <b/>
        <sz val="11"/>
        <color theme="1"/>
        <rFont val="Calibri"/>
        <family val="2"/>
        <scheme val="minor"/>
      </rPr>
      <t>ακουενν</t>
    </r>
    <r>
      <rPr>
        <sz val="11"/>
        <color theme="1"/>
        <rFont val="Calibri"/>
        <family val="2"/>
        <scheme val="minor"/>
      </rPr>
      <t xml:space="preserve"> τω λευι</t>
    </r>
  </si>
  <si>
    <r>
      <t xml:space="preserve">ακουενν </t>
    </r>
    <r>
      <rPr>
        <b/>
        <sz val="11"/>
        <color theme="1"/>
        <rFont val="Calibri"/>
        <family val="2"/>
        <scheme val="minor"/>
      </rPr>
      <t>τω</t>
    </r>
    <r>
      <rPr>
        <sz val="11"/>
        <color theme="1"/>
        <rFont val="Calibri"/>
        <family val="2"/>
        <scheme val="minor"/>
      </rPr>
      <t xml:space="preserve"> λευι</t>
    </r>
  </si>
  <si>
    <r>
      <t xml:space="preserve">ακουειν </t>
    </r>
    <r>
      <rPr>
        <b/>
        <sz val="11"/>
        <color theme="1"/>
        <rFont val="Calibri"/>
        <family val="2"/>
        <scheme val="minor"/>
      </rPr>
      <t>του</t>
    </r>
    <r>
      <rPr>
        <sz val="11"/>
        <color theme="1"/>
        <rFont val="Calibri"/>
        <family val="2"/>
        <scheme val="minor"/>
      </rPr>
      <t xml:space="preserve"> λευι</t>
    </r>
  </si>
  <si>
    <t>εκ του στοματος</t>
  </si>
  <si>
    <t>εκ στοματος</t>
  </si>
  <si>
    <t>υπερ ημων</t>
  </si>
  <si>
    <t>υπερ υμων</t>
  </si>
  <si>
    <t>εν σορω</t>
  </si>
  <si>
    <t>εν τω σορω</t>
  </si>
  <si>
    <t>αυτον εκατοστω εικοστω επι της ζωης</t>
  </si>
  <si>
    <r>
      <t xml:space="preserve">αυτον </t>
    </r>
    <r>
      <rPr>
        <b/>
        <sz val="11"/>
        <color theme="1"/>
        <rFont val="Calibri"/>
        <family val="2"/>
        <scheme val="minor"/>
      </rPr>
      <t>εν</t>
    </r>
    <r>
      <rPr>
        <sz val="11"/>
        <color theme="1"/>
        <rFont val="Calibri"/>
        <family val="2"/>
        <scheme val="minor"/>
      </rPr>
      <t xml:space="preserve"> ρκ ετει της ζωης</t>
    </r>
  </si>
  <si>
    <r>
      <t xml:space="preserve">αυτον εν ρκ </t>
    </r>
    <r>
      <rPr>
        <b/>
        <sz val="11"/>
        <color theme="1"/>
        <rFont val="Calibri"/>
        <family val="2"/>
        <scheme val="minor"/>
      </rPr>
      <t>ετει</t>
    </r>
    <r>
      <rPr>
        <sz val="11"/>
        <color theme="1"/>
        <rFont val="Calibri"/>
        <family val="2"/>
        <scheme val="minor"/>
      </rPr>
      <t xml:space="preserve"> της ζωης</t>
    </r>
  </si>
  <si>
    <r>
      <t xml:space="preserve">αυτον εκατοστω εικοστω </t>
    </r>
    <r>
      <rPr>
        <b/>
        <sz val="11"/>
        <color theme="1"/>
        <rFont val="Calibri"/>
        <family val="2"/>
        <scheme val="minor"/>
      </rPr>
      <t>επι</t>
    </r>
    <r>
      <rPr>
        <sz val="11"/>
        <color theme="1"/>
        <rFont val="Calibri"/>
        <family val="2"/>
        <scheme val="minor"/>
      </rPr>
      <t xml:space="preserve"> της ζωης</t>
    </r>
  </si>
  <si>
    <t>εζηλωσα τον ιωσηφ</t>
  </si>
  <si>
    <t>εζηλωσα τω ιωσηφ</t>
  </si>
  <si>
    <t>συνεποδισε με κυριος</t>
  </si>
  <si>
    <r>
      <t xml:space="preserve">συνεποδισε με </t>
    </r>
    <r>
      <rPr>
        <b/>
        <sz val="11"/>
        <color theme="1"/>
        <rFont val="Calibri"/>
        <family val="2"/>
        <scheme val="minor"/>
      </rPr>
      <t>ο</t>
    </r>
    <r>
      <rPr>
        <sz val="11"/>
        <color theme="1"/>
        <rFont val="Calibri"/>
        <family val="2"/>
        <scheme val="minor"/>
      </rPr>
      <t xml:space="preserve"> θς</t>
    </r>
  </si>
  <si>
    <r>
      <t xml:space="preserve">συνεποδισε με ο </t>
    </r>
    <r>
      <rPr>
        <b/>
        <sz val="11"/>
        <color theme="1"/>
        <rFont val="Calibri"/>
        <family val="2"/>
        <scheme val="minor"/>
      </rPr>
      <t>θς</t>
    </r>
  </si>
  <si>
    <r>
      <t xml:space="preserve">συνεποδισε με </t>
    </r>
    <r>
      <rPr>
        <b/>
        <sz val="11"/>
        <color theme="1"/>
        <rFont val="Calibri"/>
        <family val="2"/>
        <scheme val="minor"/>
      </rPr>
      <t>κυριος</t>
    </r>
  </si>
  <si>
    <t>και ηυξαμην</t>
  </si>
  <si>
    <t>και ευξαμεν</t>
  </si>
  <si>
    <t>Oo.VI.9.8 corrects ευξαμεν -&gt; ευξαμην</t>
  </si>
  <si>
    <t>εν φοω κυ</t>
  </si>
  <si>
    <t>εν φοβω κυριου</t>
  </si>
  <si>
    <t xml:space="preserve">εκακωσα την ψυχην μου εν νεστεια και εγνων </t>
  </si>
  <si>
    <t xml:space="preserve">εκακωσα εν νεστεια την ψυχην μου και εγνων </t>
  </si>
  <si>
    <t>κατακι[lac]νωσκει</t>
  </si>
  <si>
    <t>εν εαυτω</t>
  </si>
  <si>
    <t>εν αυτω</t>
  </si>
  <si>
    <t>ουκ ωνειδισεν</t>
  </si>
  <si>
    <t>ουκ ονειδισεν</t>
  </si>
  <si>
    <t>αλλ ηγαπησεν</t>
  </si>
  <si>
    <t>αλλα ηγαπησεν</t>
  </si>
  <si>
    <t>αυτου εδοξασεν</t>
  </si>
  <si>
    <t>αυτου και εδοξασεν</t>
  </si>
  <si>
    <t>καρπους εχαρισατο πασιν ημιν</t>
  </si>
  <si>
    <t>καρπους πασιν ημιν εχαρισατο</t>
  </si>
  <si>
    <t>παρεχει τον διαβουλιον</t>
  </si>
  <si>
    <t>παρεχει το διαβουλιον</t>
  </si>
  <si>
    <t>συνεσιν εν ανθρωποις</t>
  </si>
  <si>
    <t>συνεσιν ανοις</t>
  </si>
  <si>
    <t>ιοβολον ουτος</t>
  </si>
  <si>
    <r>
      <t xml:space="preserve">ιοβολον </t>
    </r>
    <r>
      <rPr>
        <b/>
        <sz val="11"/>
        <color theme="1"/>
        <rFont val="Calibri"/>
        <family val="2"/>
        <scheme val="minor"/>
      </rPr>
      <t>εχων</t>
    </r>
    <r>
      <rPr>
        <sz val="11"/>
        <color theme="1"/>
        <rFont val="Calibri"/>
        <family val="2"/>
        <scheme val="minor"/>
      </rPr>
      <t xml:space="preserve"> ουτως</t>
    </r>
  </si>
  <si>
    <r>
      <t xml:space="preserve">ιοβολον εχων </t>
    </r>
    <r>
      <rPr>
        <b/>
        <sz val="11"/>
        <color theme="1"/>
        <rFont val="Calibri"/>
        <family val="2"/>
        <scheme val="minor"/>
      </rPr>
      <t>ουτως</t>
    </r>
  </si>
  <si>
    <r>
      <t xml:space="preserve">ιοβολον </t>
    </r>
    <r>
      <rPr>
        <b/>
        <sz val="11"/>
        <color theme="1"/>
        <rFont val="Calibri"/>
        <family val="2"/>
        <scheme val="minor"/>
      </rPr>
      <t>ουτος</t>
    </r>
  </si>
  <si>
    <t>οτι υιοι</t>
  </si>
  <si>
    <t>οτι οι υιοι</t>
  </si>
  <si>
    <t>αδικησουσιν εν</t>
  </si>
  <si>
    <t>αδικησουσι εν</t>
  </si>
  <si>
    <t>πηρ μου ιακωβ</t>
  </si>
  <si>
    <t>πατηρ ιακωβ</t>
  </si>
  <si>
    <t>καταπαυσει πασα η γη απο</t>
  </si>
  <si>
    <t>καταπαυσει η γη πασα απο</t>
  </si>
  <si>
    <t>και οι ανθρωποι</t>
  </si>
  <si>
    <t>και ανοι</t>
  </si>
  <si>
    <t>οτι ο θεος</t>
  </si>
  <si>
    <t>οτι θεος</t>
  </si>
  <si>
    <t>εσωσεν ανους</t>
  </si>
  <si>
    <t>εσωσεν αυτους</t>
  </si>
  <si>
    <t>πατερων ετων ρκ (2) και</t>
  </si>
  <si>
    <r>
      <t xml:space="preserve">πρων </t>
    </r>
    <r>
      <rPr>
        <b/>
        <sz val="11"/>
        <color theme="1"/>
        <rFont val="Calibri"/>
        <family val="2"/>
        <scheme val="minor"/>
      </rPr>
      <t>αυτου</t>
    </r>
    <r>
      <rPr>
        <sz val="11"/>
        <color theme="1"/>
        <rFont val="Calibri"/>
        <family val="2"/>
        <scheme val="minor"/>
      </rPr>
      <t xml:space="preserve"> εκατον εικοσι ετων (2) και</t>
    </r>
  </si>
  <si>
    <r>
      <t xml:space="preserve">πρων αυτου </t>
    </r>
    <r>
      <rPr>
        <b/>
        <sz val="11"/>
        <color theme="1"/>
        <rFont val="Calibri"/>
        <family val="2"/>
        <scheme val="minor"/>
      </rPr>
      <t>εκατον εικοσι ετων</t>
    </r>
    <r>
      <rPr>
        <sz val="11"/>
        <color theme="1"/>
        <rFont val="Calibri"/>
        <family val="2"/>
        <scheme val="minor"/>
      </rPr>
      <t xml:space="preserve"> (2) και</t>
    </r>
  </si>
  <si>
    <r>
      <t xml:space="preserve">πατερων </t>
    </r>
    <r>
      <rPr>
        <b/>
        <sz val="11"/>
        <color theme="1"/>
        <rFont val="Calibri"/>
        <family val="2"/>
        <scheme val="minor"/>
      </rPr>
      <t>ετων ρκ</t>
    </r>
    <r>
      <rPr>
        <sz val="11"/>
        <color theme="1"/>
        <rFont val="Calibri"/>
        <family val="2"/>
        <scheme val="minor"/>
      </rPr>
      <t xml:space="preserve"> (2) και</t>
    </r>
  </si>
  <si>
    <t>τη αιγυπτω σκοτος</t>
  </si>
  <si>
    <t>τη αιγυπτου σκοτος</t>
  </si>
  <si>
    <t>αποθνησκειν και οτε</t>
  </si>
  <si>
    <t>ιδου ηνεωχθησαν</t>
  </si>
  <si>
    <t>ιδου ανεωχθησαν</t>
  </si>
  <si>
    <t>αγγελος θυ</t>
  </si>
  <si>
    <t>αγγελος κυριου</t>
  </si>
  <si>
    <t>διατι ουτως</t>
  </si>
  <si>
    <t>διατι ουτος</t>
  </si>
  <si>
    <t>οτε ανελθης</t>
  </si>
  <si>
    <t>οταν ανελθης</t>
  </si>
  <si>
    <t>συ εγγυς</t>
  </si>
  <si>
    <t>αγρος και αμπελων</t>
  </si>
  <si>
    <t>αγρος αμπελων</t>
  </si>
  <si>
    <t>εκδικησιν εν τοις πνασι</t>
  </si>
  <si>
    <t>εκδικησιν τοις πνευμασι</t>
  </si>
  <si>
    <t>εις τεταρτον</t>
  </si>
  <si>
    <t>εις τον τεταρτον</t>
  </si>
  <si>
    <t>εν ανωτερω</t>
  </si>
  <si>
    <t>εν τω ανωτερω</t>
  </si>
  <si>
    <t>εν ω αει υμνοι τω θεω</t>
  </si>
  <si>
    <t>επιβλεψη ο κυριος</t>
  </si>
  <si>
    <t>επιβλεψη κς</t>
  </si>
  <si>
    <t>και αι αβυσσοι</t>
  </si>
  <si>
    <t>και οι αβυσσοι</t>
  </si>
  <si>
    <t>οτε των πετρων</t>
  </si>
  <si>
    <t>οτι των πετρων</t>
  </si>
  <si>
    <t>τηκομενων και του αδου</t>
  </si>
  <si>
    <t>τηκομενων του αδου</t>
  </si>
  <si>
    <t>επιμενουσι ταις αδικιαις</t>
  </si>
  <si>
    <r>
      <rPr>
        <b/>
        <sz val="11"/>
        <color theme="1"/>
        <rFont val="Calibri"/>
        <family val="2"/>
        <scheme val="minor"/>
      </rPr>
      <t>επιμενουσιν</t>
    </r>
    <r>
      <rPr>
        <sz val="11"/>
        <color theme="1"/>
        <rFont val="Calibri"/>
        <family val="2"/>
        <scheme val="minor"/>
      </rPr>
      <t xml:space="preserve"> εν ταις αδικιαις</t>
    </r>
  </si>
  <si>
    <r>
      <rPr>
        <b/>
        <sz val="11"/>
        <color theme="1"/>
        <rFont val="Calibri"/>
        <family val="2"/>
        <scheme val="minor"/>
      </rPr>
      <t>επιμενουσι</t>
    </r>
    <r>
      <rPr>
        <sz val="11"/>
        <color theme="1"/>
        <rFont val="Calibri"/>
        <family val="2"/>
        <scheme val="minor"/>
      </rPr>
      <t xml:space="preserve"> ταις αδικιαις</t>
    </r>
  </si>
  <si>
    <r>
      <t xml:space="preserve">επιμενουσιν </t>
    </r>
    <r>
      <rPr>
        <b/>
        <sz val="11"/>
        <color theme="1"/>
        <rFont val="Calibri"/>
        <family val="2"/>
        <scheme val="minor"/>
      </rPr>
      <t>εν</t>
    </r>
    <r>
      <rPr>
        <sz val="11"/>
        <color theme="1"/>
        <rFont val="Calibri"/>
        <family val="2"/>
        <scheme val="minor"/>
      </rPr>
      <t xml:space="preserve"> ταις αδικιαις</t>
    </r>
  </si>
  <si>
    <t>γνωσεως ως φωτεινον</t>
  </si>
  <si>
    <t>γνωσεως φωτεινον</t>
  </si>
  <si>
    <t>σπλαγχνοις υιου αυτου</t>
  </si>
  <si>
    <t>σπλαγχνοις υιοι αυτου</t>
  </si>
  <si>
    <t>αυτον και αποσκολοπισαι</t>
  </si>
  <si>
    <t>αυτον του αποσκολοπισαι</t>
  </si>
  <si>
    <t>περι αυτου</t>
  </si>
  <si>
    <t>περι τουτου</t>
  </si>
  <si>
    <t>εν μεσω</t>
  </si>
  <si>
    <t>υιους εμμωρ</t>
  </si>
  <si>
    <t>υιους εμωρ</t>
  </si>
  <si>
    <t xml:space="preserve">συνετελεσα εν τω καιρω </t>
  </si>
  <si>
    <t xml:space="preserve">συνετελεσα τω καιρω </t>
  </si>
  <si>
    <t>εις αυτους προσβαλλει</t>
  </si>
  <si>
    <t>εις αυτον προσβαλλει</t>
  </si>
  <si>
    <t>χαλκην διο και</t>
  </si>
  <si>
    <t>χαλκην δυο και</t>
  </si>
  <si>
    <t>αβιλα (2) και</t>
  </si>
  <si>
    <t>αβιλαι (2) και</t>
  </si>
  <si>
    <t>αυτου πεποιηκαμεν τουτο καιγε</t>
  </si>
  <si>
    <t>αυτου τουτο πεποιηκαμεν καιγε</t>
  </si>
  <si>
    <t>ποιμνια ογκομενα</t>
  </si>
  <si>
    <t>ποιμνια ωγκομενα</t>
  </si>
  <si>
    <t>χλευασαι μωρον</t>
  </si>
  <si>
    <t>χλευαζει μωρον</t>
  </si>
  <si>
    <t>εψωμισεν αρτον</t>
  </si>
  <si>
    <t>εψωμισε αρτον</t>
  </si>
  <si>
    <r>
      <t xml:space="preserve">διαδημα </t>
    </r>
    <r>
      <rPr>
        <b/>
        <sz val="11"/>
        <color theme="1"/>
        <rFont val="Calibri"/>
        <family val="2"/>
        <scheme val="minor"/>
      </rPr>
      <t>μοι τη κεφαλη</t>
    </r>
    <r>
      <rPr>
        <sz val="11"/>
        <color theme="1"/>
        <rFont val="Calibri"/>
        <family val="2"/>
        <scheme val="minor"/>
      </rPr>
      <t xml:space="preserve"> περιεθηκεν ιερατειας και</t>
    </r>
  </si>
  <si>
    <r>
      <t xml:space="preserve">διαδημα </t>
    </r>
    <r>
      <rPr>
        <b/>
        <sz val="11"/>
        <color theme="1"/>
        <rFont val="Calibri"/>
        <family val="2"/>
        <scheme val="minor"/>
      </rPr>
      <t>τη κεφαλη μοι</t>
    </r>
    <r>
      <rPr>
        <sz val="11"/>
        <color theme="1"/>
        <rFont val="Calibri"/>
        <family val="2"/>
        <scheme val="minor"/>
      </rPr>
      <t xml:space="preserve"> ιερατειας περιεθηκε και </t>
    </r>
  </si>
  <si>
    <r>
      <t xml:space="preserve">διαδημα μοι τη κεφαλη </t>
    </r>
    <r>
      <rPr>
        <b/>
        <sz val="11"/>
        <color theme="1"/>
        <rFont val="Calibri"/>
        <family val="2"/>
        <scheme val="minor"/>
      </rPr>
      <t>περιεθηκεν ιερατειας</t>
    </r>
    <r>
      <rPr>
        <sz val="11"/>
        <color theme="1"/>
        <rFont val="Calibri"/>
        <family val="2"/>
        <scheme val="minor"/>
      </rPr>
      <t xml:space="preserve"> και</t>
    </r>
  </si>
  <si>
    <r>
      <t xml:space="preserve">διαδημα τη κεφαλη μοι </t>
    </r>
    <r>
      <rPr>
        <b/>
        <sz val="11"/>
        <color theme="1"/>
        <rFont val="Calibri"/>
        <family val="2"/>
        <scheme val="minor"/>
      </rPr>
      <t>ιερατειας περιεθηκε</t>
    </r>
    <r>
      <rPr>
        <sz val="11"/>
        <color theme="1"/>
        <rFont val="Calibri"/>
        <family val="2"/>
        <scheme val="minor"/>
      </rPr>
      <t xml:space="preserve"> και </t>
    </r>
  </si>
  <si>
    <t>επληρωσαν τας χειρας</t>
  </si>
  <si>
    <t>επληρωσε τας χειρας</t>
  </si>
  <si>
    <r>
      <t xml:space="preserve">διαδημα μοι τη κεφαλη </t>
    </r>
    <r>
      <rPr>
        <b/>
        <sz val="11"/>
        <color theme="1"/>
        <rFont val="Calibri"/>
        <family val="2"/>
        <scheme val="minor"/>
      </rPr>
      <t>περιεθηκεν</t>
    </r>
    <r>
      <rPr>
        <sz val="11"/>
        <color theme="1"/>
        <rFont val="Calibri"/>
        <family val="2"/>
        <scheme val="minor"/>
      </rPr>
      <t xml:space="preserve"> ιερατειας και</t>
    </r>
  </si>
  <si>
    <r>
      <t xml:space="preserve">διαδημα τη κεφαλη μοι ιερατειας </t>
    </r>
    <r>
      <rPr>
        <b/>
        <sz val="11"/>
        <color theme="1"/>
        <rFont val="Calibri"/>
        <family val="2"/>
        <scheme val="minor"/>
      </rPr>
      <t>περιεθηκε</t>
    </r>
    <r>
      <rPr>
        <sz val="11"/>
        <color theme="1"/>
        <rFont val="Calibri"/>
        <family val="2"/>
        <scheme val="minor"/>
      </rPr>
      <t xml:space="preserve"> και </t>
    </r>
  </si>
  <si>
    <t>πρωτος εσται κληρος μεγας</t>
  </si>
  <si>
    <r>
      <t xml:space="preserve">πρωτος </t>
    </r>
    <r>
      <rPr>
        <b/>
        <sz val="11"/>
        <color theme="1"/>
        <rFont val="Calibri"/>
        <family val="2"/>
        <scheme val="minor"/>
      </rPr>
      <t>εσται κληρος</t>
    </r>
    <r>
      <rPr>
        <sz val="11"/>
        <color theme="1"/>
        <rFont val="Calibri"/>
        <family val="2"/>
        <scheme val="minor"/>
      </rPr>
      <t xml:space="preserve"> μεγας</t>
    </r>
  </si>
  <si>
    <r>
      <t xml:space="preserve">πρωτος </t>
    </r>
    <r>
      <rPr>
        <b/>
        <sz val="11"/>
        <color theme="1"/>
        <rFont val="Calibri"/>
        <family val="2"/>
        <scheme val="minor"/>
      </rPr>
      <t>κληρος εσται</t>
    </r>
    <r>
      <rPr>
        <sz val="11"/>
        <color theme="1"/>
        <rFont val="Calibri"/>
        <family val="2"/>
        <scheme val="minor"/>
      </rPr>
      <t xml:space="preserve"> και μεγας</t>
    </r>
  </si>
  <si>
    <r>
      <t xml:space="preserve">πρωτος κληρος εσται </t>
    </r>
    <r>
      <rPr>
        <b/>
        <sz val="11"/>
        <color theme="1"/>
        <rFont val="Calibri"/>
        <family val="2"/>
        <scheme val="minor"/>
      </rPr>
      <t>και</t>
    </r>
    <r>
      <rPr>
        <sz val="11"/>
        <color theme="1"/>
        <rFont val="Calibri"/>
        <family val="2"/>
        <scheme val="minor"/>
      </rPr>
      <t xml:space="preserve"> μεγας</t>
    </r>
  </si>
  <si>
    <r>
      <t xml:space="preserve">εσονται </t>
    </r>
    <r>
      <rPr>
        <b/>
        <sz val="11"/>
        <color theme="1"/>
        <rFont val="Calibri"/>
        <family val="2"/>
        <scheme val="minor"/>
      </rPr>
      <t>αρχιερεις</t>
    </r>
    <r>
      <rPr>
        <sz val="11"/>
        <color theme="1"/>
        <rFont val="Calibri"/>
        <family val="2"/>
        <scheme val="minor"/>
      </rPr>
      <t xml:space="preserve"> και κριται και γραμματεις </t>
    </r>
  </si>
  <si>
    <r>
      <t xml:space="preserve">εσονται αρχιερεις </t>
    </r>
    <r>
      <rPr>
        <b/>
        <sz val="11"/>
        <color theme="1"/>
        <rFont val="Calibri"/>
        <family val="2"/>
        <scheme val="minor"/>
      </rPr>
      <t>και</t>
    </r>
    <r>
      <rPr>
        <sz val="11"/>
        <color theme="1"/>
        <rFont val="Calibri"/>
        <family val="2"/>
        <scheme val="minor"/>
      </rPr>
      <t xml:space="preserve"> κριται και γραμματεις </t>
    </r>
  </si>
  <si>
    <r>
      <t xml:space="preserve">εσονται </t>
    </r>
    <r>
      <rPr>
        <b/>
        <sz val="11"/>
        <color theme="1"/>
        <rFont val="Calibri"/>
        <family val="2"/>
        <scheme val="minor"/>
      </rPr>
      <t>ιερεις</t>
    </r>
    <r>
      <rPr>
        <sz val="11"/>
        <color theme="1"/>
        <rFont val="Calibri"/>
        <family val="2"/>
        <scheme val="minor"/>
      </rPr>
      <t xml:space="preserve"> κριται γραμματεις </t>
    </r>
  </si>
  <si>
    <t xml:space="preserve">εσονται ιερεις κριται γραμματεις </t>
  </si>
  <si>
    <r>
      <t xml:space="preserve">εσονται αρχιερεις και κριται </t>
    </r>
    <r>
      <rPr>
        <b/>
        <sz val="11"/>
        <color theme="1"/>
        <rFont val="Calibri"/>
        <family val="2"/>
        <scheme val="minor"/>
      </rPr>
      <t>και</t>
    </r>
    <r>
      <rPr>
        <sz val="11"/>
        <color theme="1"/>
        <rFont val="Calibri"/>
        <family val="2"/>
        <scheme val="minor"/>
      </rPr>
      <t xml:space="preserve"> γραμματεις </t>
    </r>
  </si>
  <si>
    <t>ομοιον εκεινου</t>
  </si>
  <si>
    <t>ομοιον εκεινω</t>
  </si>
  <si>
    <t>μετα τον πρα</t>
  </si>
  <si>
    <t>μετα του πατρος</t>
  </si>
  <si>
    <t>πατρος κατα</t>
  </si>
  <si>
    <t>πρς μου κατα</t>
  </si>
  <si>
    <t>λογους των ορασεων</t>
  </si>
  <si>
    <t>λογους ορασεων</t>
  </si>
  <si>
    <t>ελεγε μη προσεχε</t>
  </si>
  <si>
    <t>ελεγε μοι προσεχε</t>
  </si>
  <si>
    <t>μελλει μιαινειν δια του σπερματος σου τα αγια</t>
  </si>
  <si>
    <t>μελλει δια του σπερματος σου μιαινειν τα αγια</t>
  </si>
  <si>
    <t>αναγε κω</t>
  </si>
  <si>
    <r>
      <rPr>
        <b/>
        <sz val="11"/>
        <color theme="1"/>
        <rFont val="Calibri"/>
        <family val="2"/>
        <scheme val="minor"/>
      </rPr>
      <t>αναγε</t>
    </r>
    <r>
      <rPr>
        <sz val="11"/>
        <color theme="1"/>
        <rFont val="Calibri"/>
        <family val="2"/>
        <scheme val="minor"/>
      </rPr>
      <t xml:space="preserve"> κω</t>
    </r>
  </si>
  <si>
    <r>
      <rPr>
        <b/>
        <sz val="11"/>
        <color theme="1"/>
        <rFont val="Calibri"/>
        <family val="2"/>
        <scheme val="minor"/>
      </rPr>
      <t>αναγαγε</t>
    </r>
    <r>
      <rPr>
        <sz val="11"/>
        <color theme="1"/>
        <rFont val="Calibri"/>
        <family val="2"/>
        <scheme val="minor"/>
      </rPr>
      <t xml:space="preserve"> τω κυριω</t>
    </r>
  </si>
  <si>
    <r>
      <t xml:space="preserve">αναγαγε </t>
    </r>
    <r>
      <rPr>
        <b/>
        <sz val="11"/>
        <color theme="1"/>
        <rFont val="Calibri"/>
        <family val="2"/>
        <scheme val="minor"/>
      </rPr>
      <t>τω</t>
    </r>
    <r>
      <rPr>
        <sz val="11"/>
        <color theme="1"/>
        <rFont val="Calibri"/>
        <family val="2"/>
        <scheme val="minor"/>
      </rPr>
      <t xml:space="preserve"> κυριω</t>
    </r>
  </si>
  <si>
    <t>θυσιαν τω κυριω</t>
  </si>
  <si>
    <t>θυσιαν κω</t>
  </si>
  <si>
    <t>πρωτογενηματος και οινου</t>
  </si>
  <si>
    <r>
      <t xml:space="preserve">πρωτογενηματος </t>
    </r>
    <r>
      <rPr>
        <b/>
        <sz val="11"/>
        <color theme="1"/>
        <rFont val="Calibri"/>
        <family val="2"/>
        <scheme val="minor"/>
      </rPr>
      <t>σου</t>
    </r>
    <r>
      <rPr>
        <sz val="11"/>
        <color theme="1"/>
        <rFont val="Calibri"/>
        <family val="2"/>
        <scheme val="minor"/>
      </rPr>
      <t xml:space="preserve"> και οινων</t>
    </r>
  </si>
  <si>
    <r>
      <t xml:space="preserve">πρωτογενηματος σου και </t>
    </r>
    <r>
      <rPr>
        <b/>
        <sz val="11"/>
        <color theme="1"/>
        <rFont val="Calibri"/>
        <family val="2"/>
        <scheme val="minor"/>
      </rPr>
      <t>οινων</t>
    </r>
  </si>
  <si>
    <r>
      <t xml:space="preserve">πρωτογενηματος και </t>
    </r>
    <r>
      <rPr>
        <b/>
        <sz val="11"/>
        <color theme="1"/>
        <rFont val="Calibri"/>
        <family val="2"/>
        <scheme val="minor"/>
      </rPr>
      <t>οινου</t>
    </r>
  </si>
  <si>
    <t>προσφερε απαρχας και πασαν θυσιαν αλατι αλιεις</t>
  </si>
  <si>
    <t>προσφερε απαρχας θυσιαν τω κυριω και πασαν θυσιαν αλατι αλιεις</t>
  </si>
  <si>
    <t>οσα εγω εντελλομαι</t>
  </si>
  <si>
    <t>παρα κυ</t>
  </si>
  <si>
    <t>παρα κυριω</t>
  </si>
  <si>
    <t>βαστασαι ιερουσαλημ</t>
  </si>
  <si>
    <r>
      <rPr>
        <b/>
        <sz val="11"/>
        <color theme="1"/>
        <rFont val="Calibri"/>
        <family val="2"/>
        <scheme val="minor"/>
      </rPr>
      <t>βασταξαι</t>
    </r>
    <r>
      <rPr>
        <sz val="11"/>
        <color theme="1"/>
        <rFont val="Calibri"/>
        <family val="2"/>
        <scheme val="minor"/>
      </rPr>
      <t xml:space="preserve"> την ιλημ</t>
    </r>
  </si>
  <si>
    <r>
      <rPr>
        <b/>
        <sz val="11"/>
        <color theme="1"/>
        <rFont val="Calibri"/>
        <family val="2"/>
        <scheme val="minor"/>
      </rPr>
      <t>βαστασαι</t>
    </r>
    <r>
      <rPr>
        <sz val="11"/>
        <color theme="1"/>
        <rFont val="Calibri"/>
        <family val="2"/>
        <scheme val="minor"/>
      </rPr>
      <t xml:space="preserve"> ιερουσαλημ</t>
    </r>
  </si>
  <si>
    <r>
      <t xml:space="preserve">βασταξαι </t>
    </r>
    <r>
      <rPr>
        <b/>
        <sz val="11"/>
        <color theme="1"/>
        <rFont val="Calibri"/>
        <family val="2"/>
        <scheme val="minor"/>
      </rPr>
      <t>την</t>
    </r>
    <r>
      <rPr>
        <sz val="11"/>
        <color theme="1"/>
        <rFont val="Calibri"/>
        <family val="2"/>
        <scheme val="minor"/>
      </rPr>
      <t xml:space="preserve"> ιλημ</t>
    </r>
  </si>
  <si>
    <t>και καταραν</t>
  </si>
  <si>
    <t>και εις καταραν</t>
  </si>
  <si>
    <t>γυναικα ημην ετων εικοσιοκτω η ονομα</t>
  </si>
  <si>
    <t>γυναικα κη ετων ημην η ονομα</t>
  </si>
  <si>
    <t xml:space="preserve">(2) γραφεται (3) ιδων </t>
  </si>
  <si>
    <t xml:space="preserve">(2) γραφεται (3) ειδων </t>
  </si>
  <si>
    <t>εστιν εν πρωτη</t>
  </si>
  <si>
    <t>εσται εν πρωτη</t>
  </si>
  <si>
    <t>ελαβε γηρσαμ</t>
  </si>
  <si>
    <r>
      <rPr>
        <b/>
        <sz val="11"/>
        <color theme="1"/>
        <rFont val="Calibri"/>
        <family val="2"/>
        <scheme val="minor"/>
      </rPr>
      <t>ελαβε</t>
    </r>
    <r>
      <rPr>
        <sz val="11"/>
        <color theme="1"/>
        <rFont val="Calibri"/>
        <family val="2"/>
        <scheme val="minor"/>
      </rPr>
      <t xml:space="preserve"> γηρσαμ</t>
    </r>
  </si>
  <si>
    <r>
      <rPr>
        <b/>
        <sz val="11"/>
        <color theme="1"/>
        <rFont val="Calibri"/>
        <family val="2"/>
        <scheme val="minor"/>
      </rPr>
      <t>ελαβεν</t>
    </r>
    <r>
      <rPr>
        <sz val="11"/>
        <color theme="1"/>
        <rFont val="Calibri"/>
        <family val="2"/>
        <scheme val="minor"/>
      </rPr>
      <t xml:space="preserve"> ο γηρσαμ</t>
    </r>
  </si>
  <si>
    <r>
      <t xml:space="preserve">ελαβεν </t>
    </r>
    <r>
      <rPr>
        <b/>
        <sz val="11"/>
        <color theme="1"/>
        <rFont val="Calibri"/>
        <family val="2"/>
        <scheme val="minor"/>
      </rPr>
      <t>ο</t>
    </r>
    <r>
      <rPr>
        <sz val="11"/>
        <color theme="1"/>
        <rFont val="Calibri"/>
        <family val="2"/>
        <scheme val="minor"/>
      </rPr>
      <t xml:space="preserve"> γηρσαμ</t>
    </r>
  </si>
  <si>
    <t>και σεμει</t>
  </si>
  <si>
    <t>και τον σεμει</t>
  </si>
  <si>
    <t>και ενενηκοστω τεταρτω ετει μου ελαβεν ο αμβραμ την ιωχαβεδ</t>
  </si>
  <si>
    <r>
      <t xml:space="preserve">και </t>
    </r>
    <r>
      <rPr>
        <b/>
        <sz val="11"/>
        <color theme="1"/>
        <rFont val="Calibri"/>
        <family val="2"/>
        <scheme val="minor"/>
      </rPr>
      <t>τω</t>
    </r>
    <r>
      <rPr>
        <sz val="11"/>
        <color theme="1"/>
        <rFont val="Calibri"/>
        <family val="2"/>
        <scheme val="minor"/>
      </rPr>
      <t xml:space="preserve"> εννενηκοστω ετει μου συν τεταρτην ελαβεν αβραμ την ιοχαβεδ</t>
    </r>
  </si>
  <si>
    <r>
      <t xml:space="preserve">και </t>
    </r>
    <r>
      <rPr>
        <b/>
        <sz val="11"/>
        <color theme="1"/>
        <rFont val="Calibri"/>
        <family val="2"/>
        <scheme val="minor"/>
      </rPr>
      <t>ενενηκοστω</t>
    </r>
    <r>
      <rPr>
        <sz val="11"/>
        <color theme="1"/>
        <rFont val="Calibri"/>
        <family val="2"/>
        <scheme val="minor"/>
      </rPr>
      <t xml:space="preserve"> τεταρτω ετει μου ελαβεν ο αμβραμ την ιωχαβεδ</t>
    </r>
  </si>
  <si>
    <r>
      <t xml:space="preserve">και τω </t>
    </r>
    <r>
      <rPr>
        <b/>
        <sz val="11"/>
        <color theme="1"/>
        <rFont val="Calibri"/>
        <family val="2"/>
        <scheme val="minor"/>
      </rPr>
      <t>εννενηκοστω</t>
    </r>
    <r>
      <rPr>
        <sz val="11"/>
        <color theme="1"/>
        <rFont val="Calibri"/>
        <family val="2"/>
        <scheme val="minor"/>
      </rPr>
      <t xml:space="preserve"> ετει μου συν τεταρτην ελαβεν αβραμ την ιοχαβεδ</t>
    </r>
  </si>
  <si>
    <t>και τω εννενηκοστω ετει μου συν τεταρτην ελαβεν αβραμ την ιοχαβεδ</t>
  </si>
  <si>
    <r>
      <t xml:space="preserve">και ενενηκοστω </t>
    </r>
    <r>
      <rPr>
        <b/>
        <sz val="11"/>
        <color theme="1"/>
        <rFont val="Calibri"/>
        <family val="2"/>
        <scheme val="minor"/>
      </rPr>
      <t>τεταρτω ετει μου</t>
    </r>
    <r>
      <rPr>
        <sz val="11"/>
        <color theme="1"/>
        <rFont val="Calibri"/>
        <family val="2"/>
        <scheme val="minor"/>
      </rPr>
      <t xml:space="preserve"> ελαβεν ο αμβραμ την ιωχαβεδ</t>
    </r>
  </si>
  <si>
    <r>
      <t xml:space="preserve">και τω εννενηκοστω </t>
    </r>
    <r>
      <rPr>
        <b/>
        <sz val="11"/>
        <color theme="1"/>
        <rFont val="Calibri"/>
        <family val="2"/>
        <scheme val="minor"/>
      </rPr>
      <t>ετει μου συν τεταρτην</t>
    </r>
    <r>
      <rPr>
        <sz val="11"/>
        <color theme="1"/>
        <rFont val="Calibri"/>
        <family val="2"/>
        <scheme val="minor"/>
      </rPr>
      <t xml:space="preserve"> ελαβεν αβραμ την ιοχαβεδ</t>
    </r>
  </si>
  <si>
    <r>
      <t xml:space="preserve">και ενενηκοστω τεταρτω ετει μου ελαβεν </t>
    </r>
    <r>
      <rPr>
        <b/>
        <sz val="11"/>
        <color theme="1"/>
        <rFont val="Calibri"/>
        <family val="2"/>
        <scheme val="minor"/>
      </rPr>
      <t>ο</t>
    </r>
    <r>
      <rPr>
        <sz val="11"/>
        <color theme="1"/>
        <rFont val="Calibri"/>
        <family val="2"/>
        <scheme val="minor"/>
      </rPr>
      <t xml:space="preserve"> αμβραμ την ιωχαβεδ</t>
    </r>
  </si>
  <si>
    <r>
      <t xml:space="preserve">και ενενηκοστω τεταρτω ετει μου ελαβεν ο </t>
    </r>
    <r>
      <rPr>
        <b/>
        <sz val="11"/>
        <color theme="1"/>
        <rFont val="Calibri"/>
        <family val="2"/>
        <scheme val="minor"/>
      </rPr>
      <t>αμβραμ</t>
    </r>
    <r>
      <rPr>
        <sz val="11"/>
        <color theme="1"/>
        <rFont val="Calibri"/>
        <family val="2"/>
        <scheme val="minor"/>
      </rPr>
      <t xml:space="preserve"> την ιωχαβεδ</t>
    </r>
  </si>
  <si>
    <r>
      <t xml:space="preserve">και τω εννενηκοστω ετει μου συν τεταρτην ελαβεν </t>
    </r>
    <r>
      <rPr>
        <b/>
        <sz val="11"/>
        <color theme="1"/>
        <rFont val="Calibri"/>
        <family val="2"/>
        <scheme val="minor"/>
      </rPr>
      <t>αβραμ</t>
    </r>
    <r>
      <rPr>
        <sz val="11"/>
        <color theme="1"/>
        <rFont val="Calibri"/>
        <family val="2"/>
        <scheme val="minor"/>
      </rPr>
      <t xml:space="preserve"> την ιοχαβεδ</t>
    </r>
  </si>
  <si>
    <r>
      <t xml:space="preserve">και ενενηκοστω τεταρτω ετει μου ελαβεν ο αμβραμ την </t>
    </r>
    <r>
      <rPr>
        <b/>
        <sz val="11"/>
        <color theme="1"/>
        <rFont val="Calibri"/>
        <family val="2"/>
        <scheme val="minor"/>
      </rPr>
      <t>ιωχαβεδ</t>
    </r>
  </si>
  <si>
    <r>
      <t xml:space="preserve">και τω εννενηκοστω ετει μου συν τεταρτην ελαβεν αβραμ την </t>
    </r>
    <r>
      <rPr>
        <b/>
        <sz val="11"/>
        <color theme="1"/>
        <rFont val="Calibri"/>
        <family val="2"/>
        <scheme val="minor"/>
      </rPr>
      <t>ιοχαβεδ</t>
    </r>
  </si>
  <si>
    <t>μου αυτω</t>
  </si>
  <si>
    <t>μου εαυτω</t>
  </si>
  <si>
    <t xml:space="preserve">οτε εισηλθον </t>
  </si>
  <si>
    <t>οτι εισηλθον</t>
  </si>
  <si>
    <t>εις γην χανααν</t>
  </si>
  <si>
    <t>εις χανααν</t>
  </si>
  <si>
    <t>και οκτωκαιδεκα ετων</t>
  </si>
  <si>
    <t>και δεκα και οκτω ετων</t>
  </si>
  <si>
    <t>οτι απεκτεινα</t>
  </si>
  <si>
    <t>οτε απεκτεινα</t>
  </si>
  <si>
    <r>
      <t xml:space="preserve">και </t>
    </r>
    <r>
      <rPr>
        <b/>
        <sz val="11"/>
        <color theme="1"/>
        <rFont val="Calibri"/>
        <family val="2"/>
        <scheme val="minor"/>
      </rPr>
      <t>εννεακαιδεκα</t>
    </r>
    <r>
      <rPr>
        <sz val="11"/>
        <color theme="1"/>
        <rFont val="Calibri"/>
        <family val="2"/>
        <scheme val="minor"/>
      </rPr>
      <t xml:space="preserve"> ετων ιερατευσα</t>
    </r>
  </si>
  <si>
    <r>
      <t xml:space="preserve">και </t>
    </r>
    <r>
      <rPr>
        <b/>
        <sz val="11"/>
        <color theme="1"/>
        <rFont val="Calibri"/>
        <family val="2"/>
        <scheme val="minor"/>
      </rPr>
      <t>δεκα και εννεα</t>
    </r>
    <r>
      <rPr>
        <sz val="11"/>
        <color theme="1"/>
        <rFont val="Calibri"/>
        <family val="2"/>
        <scheme val="minor"/>
      </rPr>
      <t xml:space="preserve"> ετη ιερατευσα</t>
    </r>
  </si>
  <si>
    <r>
      <t xml:space="preserve">και εννεακαιδεκα </t>
    </r>
    <r>
      <rPr>
        <b/>
        <sz val="11"/>
        <color theme="1"/>
        <rFont val="Calibri"/>
        <family val="2"/>
        <scheme val="minor"/>
      </rPr>
      <t>ετων</t>
    </r>
    <r>
      <rPr>
        <sz val="11"/>
        <color theme="1"/>
        <rFont val="Calibri"/>
        <family val="2"/>
        <scheme val="minor"/>
      </rPr>
      <t xml:space="preserve"> ιερατευσα</t>
    </r>
  </si>
  <si>
    <r>
      <t xml:space="preserve">και δεκα και εννεα </t>
    </r>
    <r>
      <rPr>
        <b/>
        <sz val="11"/>
        <color theme="1"/>
        <rFont val="Calibri"/>
        <family val="2"/>
        <scheme val="minor"/>
      </rPr>
      <t>ετη</t>
    </r>
    <r>
      <rPr>
        <sz val="11"/>
        <color theme="1"/>
        <rFont val="Calibri"/>
        <family val="2"/>
        <scheme val="minor"/>
      </rPr>
      <t xml:space="preserve"> ιερατευσα</t>
    </r>
  </si>
  <si>
    <t>και εικοσι οκτω ετων</t>
  </si>
  <si>
    <t>και κ και η ετων</t>
  </si>
  <si>
    <t>και ιδου τεκνα μου εστε τεκνα μου τριτη γενεα</t>
  </si>
  <si>
    <t>και ιδου τεκνα μου τριτη γενεα</t>
  </si>
  <si>
    <t>οκτωκαιδεκατω ετει</t>
  </si>
  <si>
    <r>
      <rPr>
        <b/>
        <sz val="11"/>
        <color theme="1"/>
        <rFont val="Calibri"/>
        <family val="2"/>
        <scheme val="minor"/>
      </rPr>
      <t>οκτωκαιδεκατω</t>
    </r>
    <r>
      <rPr>
        <sz val="11"/>
        <color theme="1"/>
        <rFont val="Calibri"/>
        <family val="2"/>
        <scheme val="minor"/>
      </rPr>
      <t xml:space="preserve"> ετει</t>
    </r>
  </si>
  <si>
    <r>
      <rPr>
        <b/>
        <sz val="11"/>
        <color theme="1"/>
        <rFont val="Calibri"/>
        <family val="2"/>
        <scheme val="minor"/>
      </rPr>
      <t>ογδοω και δεκατω</t>
    </r>
    <r>
      <rPr>
        <sz val="11"/>
        <color theme="1"/>
        <rFont val="Calibri"/>
        <family val="2"/>
        <scheme val="minor"/>
      </rPr>
      <t xml:space="preserve"> μου ετει</t>
    </r>
  </si>
  <si>
    <r>
      <t xml:space="preserve">ογδοω και δεκατω </t>
    </r>
    <r>
      <rPr>
        <b/>
        <sz val="11"/>
        <color theme="1"/>
        <rFont val="Calibri"/>
        <family val="2"/>
        <scheme val="minor"/>
      </rPr>
      <t>μου</t>
    </r>
    <r>
      <rPr>
        <sz val="11"/>
        <color theme="1"/>
        <rFont val="Calibri"/>
        <family val="2"/>
        <scheme val="minor"/>
      </rPr>
      <t xml:space="preserve"> ετει</t>
    </r>
  </si>
  <si>
    <t>υμιν φοβεισθαι κυριον τον θεον ημων</t>
  </si>
  <si>
    <t>υμιν ινα φοβεισθε τον κν ημων</t>
  </si>
  <si>
    <r>
      <t xml:space="preserve">υμιν </t>
    </r>
    <r>
      <rPr>
        <b/>
        <sz val="11"/>
        <color theme="1"/>
        <rFont val="Calibri"/>
        <family val="2"/>
        <scheme val="minor"/>
      </rPr>
      <t>ινα</t>
    </r>
    <r>
      <rPr>
        <sz val="11"/>
        <color theme="1"/>
        <rFont val="Calibri"/>
        <family val="2"/>
        <scheme val="minor"/>
      </rPr>
      <t xml:space="preserve"> φοβεισθε τον κν ημων</t>
    </r>
  </si>
  <si>
    <t>ολης της καρδιας</t>
  </si>
  <si>
    <t>ολης καρδιας</t>
  </si>
  <si>
    <t>απλοτητι καρδιας κατα παντα</t>
  </si>
  <si>
    <t>απλοτητι κατα παντα</t>
  </si>
  <si>
    <t>νομον αυτων (2) διδαξατε</t>
  </si>
  <si>
    <t>νομον αυτου (2) διδαξατε</t>
  </si>
  <si>
    <t>πας ο γνωσεται</t>
  </si>
  <si>
    <t>πας ος γνωσεται</t>
  </si>
  <si>
    <t>(7) αμαρτιας (8) οτι γενησεται</t>
  </si>
  <si>
    <t>(7) αμαρτιας (8) τοτε γενησεται</t>
  </si>
  <si>
    <t xml:space="preserve">(8) φιλος (9) ος εαν </t>
  </si>
  <si>
    <t xml:space="preserve">(8) φιλος (9) εαν </t>
  </si>
  <si>
    <t>βασιλεως και ιωσηφ</t>
  </si>
  <si>
    <t>βασιλεως ως και ιωσηφ</t>
  </si>
  <si>
    <t>εφ υμιν οι αδελφοι</t>
  </si>
  <si>
    <t>εφ υμας οι αδελφοι</t>
  </si>
  <si>
    <t>καθαρος εστιν απο</t>
  </si>
  <si>
    <t>καθαρος εσται απο</t>
  </si>
  <si>
    <t>σκοτισθητε εν ασεβεια</t>
  </si>
  <si>
    <t>σκοτισθησεσθε εν ασεβεια</t>
  </si>
  <si>
    <t>γενος ημων</t>
  </si>
  <si>
    <t>γενος υμων</t>
  </si>
  <si>
    <t>τουτον θελοντες</t>
  </si>
  <si>
    <t>τουτο θελοντες</t>
  </si>
  <si>
    <t>(5) πορνων (6) και εν πλεονεξια</t>
  </si>
  <si>
    <t>(5) πορνων (6) εν πλεονεξια</t>
  </si>
  <si>
    <t>εντολας του κυ</t>
  </si>
  <si>
    <t>Oo.VI.9.8 seems to correct to διδαξετε</t>
  </si>
  <si>
    <r>
      <t xml:space="preserve">παρνους </t>
    </r>
    <r>
      <rPr>
        <b/>
        <sz val="11"/>
        <color theme="1"/>
        <rFont val="Calibri"/>
        <family val="2"/>
        <scheme val="minor"/>
      </rPr>
      <t>ιλημ</t>
    </r>
    <r>
      <rPr>
        <sz val="11"/>
        <color theme="1"/>
        <rFont val="Calibri"/>
        <family val="2"/>
        <scheme val="minor"/>
      </rPr>
      <t xml:space="preserve"> μιανειτε</t>
    </r>
  </si>
  <si>
    <r>
      <t xml:space="preserve">παρθενους </t>
    </r>
    <r>
      <rPr>
        <b/>
        <sz val="11"/>
        <color theme="1"/>
        <rFont val="Calibri"/>
        <family val="2"/>
        <scheme val="minor"/>
      </rPr>
      <t>ισραηλ</t>
    </r>
    <r>
      <rPr>
        <sz val="11"/>
        <color theme="1"/>
        <rFont val="Calibri"/>
        <family val="2"/>
        <scheme val="minor"/>
      </rPr>
      <t xml:space="preserve"> μιαινειτε</t>
    </r>
  </si>
  <si>
    <r>
      <t xml:space="preserve">παρνους ιλημ </t>
    </r>
    <r>
      <rPr>
        <b/>
        <sz val="11"/>
        <color theme="1"/>
        <rFont val="Calibri"/>
        <family val="2"/>
        <scheme val="minor"/>
      </rPr>
      <t>μιανειτε</t>
    </r>
  </si>
  <si>
    <r>
      <t xml:space="preserve">παρθενους ισραηλ </t>
    </r>
    <r>
      <rPr>
        <b/>
        <sz val="11"/>
        <color theme="1"/>
        <rFont val="Calibri"/>
        <family val="2"/>
        <scheme val="minor"/>
      </rPr>
      <t>μιαινειτε</t>
    </r>
  </si>
  <si>
    <t>υμων σοδομα</t>
  </si>
  <si>
    <t>υμων ως σοδομα</t>
  </si>
  <si>
    <t>κατα ανθρωπων</t>
  </si>
  <si>
    <t>κατα των ανων</t>
  </si>
  <si>
    <t>εκλεξηται κς</t>
  </si>
  <si>
    <t>εκλεξετε κυριος</t>
  </si>
  <si>
    <t>ονειδισμον και</t>
  </si>
  <si>
    <t>ονειδισμος και</t>
  </si>
  <si>
    <t>πρας ημων</t>
  </si>
  <si>
    <t>πατερας υμων</t>
  </si>
  <si>
    <t>σπερματος μου κατελειφθη</t>
  </si>
  <si>
    <r>
      <t xml:space="preserve">σπερματος μου </t>
    </r>
    <r>
      <rPr>
        <b/>
        <sz val="11"/>
        <color theme="1"/>
        <rFont val="Calibri"/>
        <family val="2"/>
        <scheme val="minor"/>
      </rPr>
      <t>ου μη</t>
    </r>
    <r>
      <rPr>
        <sz val="11"/>
        <color theme="1"/>
        <rFont val="Calibri"/>
        <family val="2"/>
        <scheme val="minor"/>
      </rPr>
      <t xml:space="preserve"> καταλειφθη</t>
    </r>
  </si>
  <si>
    <r>
      <t xml:space="preserve">σπερματος μου ου μη </t>
    </r>
    <r>
      <rPr>
        <b/>
        <sz val="11"/>
        <color theme="1"/>
        <rFont val="Calibri"/>
        <family val="2"/>
        <scheme val="minor"/>
      </rPr>
      <t>καταλειφθη</t>
    </r>
  </si>
  <si>
    <r>
      <t xml:space="preserve">σπερματος μου </t>
    </r>
    <r>
      <rPr>
        <b/>
        <sz val="11"/>
        <color theme="1"/>
        <rFont val="Calibri"/>
        <family val="2"/>
        <scheme val="minor"/>
      </rPr>
      <t>κατελειφθη</t>
    </r>
  </si>
  <si>
    <t>και ευσεβεις</t>
  </si>
  <si>
    <t>και ασεβεις</t>
  </si>
  <si>
    <t>ανακαινοποιουντα τον νομον</t>
  </si>
  <si>
    <t>ανακαινοποιουντα νομον</t>
  </si>
  <si>
    <t>(3) αναδεχομενοι (4) δι αυτον</t>
  </si>
  <si>
    <r>
      <t xml:space="preserve">(3) </t>
    </r>
    <r>
      <rPr>
        <b/>
        <sz val="11"/>
        <color theme="1"/>
        <rFont val="Calibri"/>
        <family val="2"/>
        <scheme val="minor"/>
      </rPr>
      <t>αναδεχομενοι</t>
    </r>
    <r>
      <rPr>
        <sz val="11"/>
        <color theme="1"/>
        <rFont val="Calibri"/>
        <family val="2"/>
        <scheme val="minor"/>
      </rPr>
      <t xml:space="preserve"> (4) δι αυτον</t>
    </r>
  </si>
  <si>
    <r>
      <t xml:space="preserve">(3) </t>
    </r>
    <r>
      <rPr>
        <b/>
        <sz val="11"/>
        <color theme="1"/>
        <rFont val="Calibri"/>
        <family val="2"/>
        <scheme val="minor"/>
      </rPr>
      <t>αναδεχομενον</t>
    </r>
    <r>
      <rPr>
        <sz val="11"/>
        <color theme="1"/>
        <rFont val="Calibri"/>
        <family val="2"/>
        <scheme val="minor"/>
      </rPr>
      <t xml:space="preserve"> (4) και δι αυτον</t>
    </r>
  </si>
  <si>
    <r>
      <t xml:space="preserve">(3) αναδεχομενον (4) </t>
    </r>
    <r>
      <rPr>
        <b/>
        <sz val="11"/>
        <color theme="1"/>
        <rFont val="Calibri"/>
        <family val="2"/>
        <scheme val="minor"/>
      </rPr>
      <t>και</t>
    </r>
    <r>
      <rPr>
        <sz val="11"/>
        <color theme="1"/>
        <rFont val="Calibri"/>
        <family val="2"/>
        <scheme val="minor"/>
      </rPr>
      <t xml:space="preserve"> δι αυτον</t>
    </r>
  </si>
  <si>
    <t>εσται τα αγια</t>
  </si>
  <si>
    <t>εσονται τα αγια</t>
  </si>
  <si>
    <t>εθνεσιν εσεσθε</t>
  </si>
  <si>
    <t>εθνεσι εσεσθε</t>
  </si>
  <si>
    <t>ακουσατε περι της</t>
  </si>
  <si>
    <t>ακουσατε και περι της</t>
  </si>
  <si>
    <t>ιερωσυνη και εν τω πρωτω</t>
  </si>
  <si>
    <t>ιερωσυνη εν τω πρωτω</t>
  </si>
  <si>
    <t>επι σρια κοσμου</t>
  </si>
  <si>
    <t>επι σωτηριας κοσμου</t>
  </si>
  <si>
    <t>εν τω δευτερω</t>
  </si>
  <si>
    <t>εν δε τω δευτερω</t>
  </si>
  <si>
    <t>ιωβηλαιω χριομενος</t>
  </si>
  <si>
    <t>ιωβηλαιω ο χριομενος</t>
  </si>
  <si>
    <t>ιερευς λυπη</t>
  </si>
  <si>
    <t>ιερευς εν λυπη</t>
  </si>
  <si>
    <t>και ο τεταρτος</t>
  </si>
  <si>
    <t>ο δε τεταρτος</t>
  </si>
  <si>
    <t>εν οδυνη εσται</t>
  </si>
  <si>
    <t>εν οδυναις εσται</t>
  </si>
  <si>
    <t>επ αυτω η αδικια</t>
  </si>
  <si>
    <t>επ αυτον η αδικια</t>
  </si>
  <si>
    <t>μισησουσιν εκαστος</t>
  </si>
  <si>
    <t>μισησουσι εκαστος</t>
  </si>
  <si>
    <t>εν πεμπτη</t>
  </si>
  <si>
    <t>οικον κυ</t>
  </si>
  <si>
    <t>οικον κυριω</t>
  </si>
  <si>
    <t>ηξουσιν ιερεις</t>
  </si>
  <si>
    <t>ηξουσιν οι ιερεις</t>
  </si>
  <si>
    <t>παιδοφθοροι και κτηνοφθοροι</t>
  </si>
  <si>
    <t>παιδοφθοροι κτηνοφθοροι</t>
  </si>
  <si>
    <t>αυτου ουρανω</t>
  </si>
  <si>
    <t>αυτου εν ουνω</t>
  </si>
  <si>
    <r>
      <t xml:space="preserve">ως </t>
    </r>
    <r>
      <rPr>
        <b/>
        <sz val="11"/>
        <color theme="1"/>
        <rFont val="Calibri"/>
        <family val="2"/>
        <scheme val="minor"/>
      </rPr>
      <t>βασιλευς</t>
    </r>
    <r>
      <rPr>
        <sz val="11"/>
        <color theme="1"/>
        <rFont val="Calibri"/>
        <family val="2"/>
        <scheme val="minor"/>
      </rPr>
      <t xml:space="preserve"> φωτιζων</t>
    </r>
  </si>
  <si>
    <r>
      <t xml:space="preserve">ως </t>
    </r>
    <r>
      <rPr>
        <b/>
        <sz val="11"/>
        <color theme="1"/>
        <rFont val="Calibri"/>
        <family val="2"/>
        <scheme val="minor"/>
      </rPr>
      <t>βασιλεως</t>
    </r>
    <r>
      <rPr>
        <sz val="11"/>
        <color theme="1"/>
        <rFont val="Calibri"/>
        <family val="2"/>
        <scheme val="minor"/>
      </rPr>
      <t xml:space="preserve"> φωτιζον</t>
    </r>
  </si>
  <si>
    <r>
      <t xml:space="preserve">ως βασιλεως </t>
    </r>
    <r>
      <rPr>
        <b/>
        <sz val="11"/>
        <color theme="1"/>
        <rFont val="Calibri"/>
        <family val="2"/>
        <scheme val="minor"/>
      </rPr>
      <t>φωτιζον</t>
    </r>
  </si>
  <si>
    <r>
      <t xml:space="preserve">ως βασιλευς </t>
    </r>
    <r>
      <rPr>
        <b/>
        <sz val="11"/>
        <color theme="1"/>
        <rFont val="Calibri"/>
        <family val="2"/>
        <scheme val="minor"/>
      </rPr>
      <t>φωτιζων</t>
    </r>
  </si>
  <si>
    <t>ηλιω ημερας και</t>
  </si>
  <si>
    <t>ηλιω ημερων και</t>
  </si>
  <si>
    <t>γνωσις κυ χυθησεται</t>
  </si>
  <si>
    <t>γνωσις κυριου εκχυθησεται</t>
  </si>
  <si>
    <t>δοξης και του προσωπου</t>
  </si>
  <si>
    <t>δοξης του προσωπου</t>
  </si>
  <si>
    <t>εως αιωνος</t>
  </si>
  <si>
    <t>εως του αιωνος</t>
  </si>
  <si>
    <t>(9) καταπαυσουσιν εν αυτω (10) καιγε αυτος</t>
  </si>
  <si>
    <r>
      <t xml:space="preserve">(9) καταπαυσουσιν εν αυτω </t>
    </r>
    <r>
      <rPr>
        <b/>
        <sz val="11"/>
        <color theme="1"/>
        <rFont val="Calibri"/>
        <family val="2"/>
        <scheme val="minor"/>
      </rPr>
      <t>αναπαυσουσιν o</t>
    </r>
    <r>
      <rPr>
        <sz val="11"/>
        <color theme="1"/>
        <rFont val="Calibri"/>
        <family val="2"/>
        <scheme val="minor"/>
      </rPr>
      <t xml:space="preserve"> (10) και γαρ γε αυτος</t>
    </r>
  </si>
  <si>
    <r>
      <t xml:space="preserve">(9) καταπαυσουσιν εν αυτω (10) </t>
    </r>
    <r>
      <rPr>
        <b/>
        <sz val="11"/>
        <color theme="1"/>
        <rFont val="Calibri"/>
        <family val="2"/>
        <scheme val="minor"/>
      </rPr>
      <t>καιγε</t>
    </r>
    <r>
      <rPr>
        <sz val="11"/>
        <color theme="1"/>
        <rFont val="Calibri"/>
        <family val="2"/>
        <scheme val="minor"/>
      </rPr>
      <t xml:space="preserve"> αυτος</t>
    </r>
  </si>
  <si>
    <r>
      <t xml:space="preserve">(9) καταπαυσουσιν εν αυτω αναπαυσουσιν o (10) </t>
    </r>
    <r>
      <rPr>
        <b/>
        <sz val="11"/>
        <color theme="1"/>
        <rFont val="Calibri"/>
        <family val="2"/>
        <scheme val="minor"/>
      </rPr>
      <t>και γαρ γε</t>
    </r>
    <r>
      <rPr>
        <sz val="11"/>
        <color theme="1"/>
        <rFont val="Calibri"/>
        <family val="2"/>
        <scheme val="minor"/>
      </rPr>
      <t xml:space="preserve"> αυτος</t>
    </r>
  </si>
  <si>
    <t>αυτου πατειν</t>
  </si>
  <si>
    <t>αυτου του πατειν</t>
  </si>
  <si>
    <t>η νομον κυ</t>
  </si>
  <si>
    <r>
      <t xml:space="preserve">η </t>
    </r>
    <r>
      <rPr>
        <b/>
        <sz val="11"/>
        <color theme="1"/>
        <rFont val="Calibri"/>
        <family val="2"/>
        <scheme val="minor"/>
      </rPr>
      <t>τον</t>
    </r>
    <r>
      <rPr>
        <sz val="11"/>
        <color theme="1"/>
        <rFont val="Calibri"/>
        <family val="2"/>
        <scheme val="minor"/>
      </rPr>
      <t xml:space="preserve"> νομον του κυριου</t>
    </r>
  </si>
  <si>
    <r>
      <t xml:space="preserve">η τον νομον </t>
    </r>
    <r>
      <rPr>
        <b/>
        <sz val="11"/>
        <color theme="1"/>
        <rFont val="Calibri"/>
        <family val="2"/>
        <scheme val="minor"/>
      </rPr>
      <t>του</t>
    </r>
    <r>
      <rPr>
        <sz val="11"/>
        <color theme="1"/>
        <rFont val="Calibri"/>
        <family val="2"/>
        <scheme val="minor"/>
      </rPr>
      <t xml:space="preserve"> κυριου</t>
    </r>
  </si>
  <si>
    <t>εργα βελιαρ</t>
  </si>
  <si>
    <t>εργα του βελιαρ</t>
  </si>
  <si>
    <t xml:space="preserve">εκατον τριακοντα επτα ετη (5) και </t>
  </si>
  <si>
    <t xml:space="preserve">ρλζ (5) και </t>
  </si>
  <si>
    <r>
      <rPr>
        <b/>
        <sz val="11"/>
        <color theme="1"/>
        <rFont val="Calibri"/>
        <family val="2"/>
        <scheme val="minor"/>
      </rPr>
      <t>εγενομεν</t>
    </r>
    <r>
      <rPr>
        <sz val="11"/>
        <color theme="1"/>
        <rFont val="Calibri"/>
        <family val="2"/>
        <scheme val="minor"/>
      </rPr>
      <t xml:space="preserve"> εγω τω πατρι</t>
    </r>
  </si>
  <si>
    <r>
      <t xml:space="preserve">εγενομεν </t>
    </r>
    <r>
      <rPr>
        <b/>
        <sz val="11"/>
        <color theme="1"/>
        <rFont val="Calibri"/>
        <family val="2"/>
        <scheme val="minor"/>
      </rPr>
      <t>εγω</t>
    </r>
    <r>
      <rPr>
        <sz val="11"/>
        <color theme="1"/>
        <rFont val="Calibri"/>
        <family val="2"/>
        <scheme val="minor"/>
      </rPr>
      <t xml:space="preserve"> τω πατρι</t>
    </r>
  </si>
  <si>
    <t>και μητηρ</t>
  </si>
  <si>
    <t>ιουδαν λεγουσα</t>
  </si>
  <si>
    <t>ιουδα λεγουσα</t>
  </si>
  <si>
    <t>ανθομολογουμαι κυριω</t>
  </si>
  <si>
    <t>ανθομολογουμαι τω κω</t>
  </si>
  <si>
    <t>ημην δε και σπουδαιος</t>
  </si>
  <si>
    <t>ημην και σπουδαιος</t>
  </si>
  <si>
    <t>τω πατρι κατα</t>
  </si>
  <si>
    <t>τω πρι μου κατα</t>
  </si>
  <si>
    <t>μρα μου και</t>
  </si>
  <si>
    <t>μητερα και</t>
  </si>
  <si>
    <t>ηδρωθην ο πατηρ</t>
  </si>
  <si>
    <r>
      <rPr>
        <b/>
        <sz val="11"/>
        <color theme="1"/>
        <rFont val="Calibri"/>
        <family val="2"/>
        <scheme val="minor"/>
      </rPr>
      <t>ηνδρωθην</t>
    </r>
    <r>
      <rPr>
        <sz val="11"/>
        <color theme="1"/>
        <rFont val="Calibri"/>
        <family val="2"/>
        <scheme val="minor"/>
      </rPr>
      <t xml:space="preserve"> και ο πηρ</t>
    </r>
  </si>
  <si>
    <r>
      <rPr>
        <b/>
        <sz val="11"/>
        <color theme="1"/>
        <rFont val="Calibri"/>
        <family val="2"/>
        <scheme val="minor"/>
      </rPr>
      <t>ηδρωθην</t>
    </r>
    <r>
      <rPr>
        <sz val="11"/>
        <color theme="1"/>
        <rFont val="Calibri"/>
        <family val="2"/>
        <scheme val="minor"/>
      </rPr>
      <t xml:space="preserve"> ο πατηρ</t>
    </r>
  </si>
  <si>
    <r>
      <t xml:space="preserve">ηνδρωθην </t>
    </r>
    <r>
      <rPr>
        <b/>
        <sz val="11"/>
        <color theme="1"/>
        <rFont val="Calibri"/>
        <family val="2"/>
        <scheme val="minor"/>
      </rPr>
      <t>και</t>
    </r>
    <r>
      <rPr>
        <sz val="11"/>
        <color theme="1"/>
        <rFont val="Calibri"/>
        <family val="2"/>
        <scheme val="minor"/>
      </rPr>
      <t xml:space="preserve"> ο πηρ</t>
    </r>
  </si>
  <si>
    <t>και ευοδουμενος</t>
  </si>
  <si>
    <t>εν τε τω αγρω</t>
  </si>
  <si>
    <t>εν τε αγρω</t>
  </si>
  <si>
    <t xml:space="preserve">εποιησα τω πατρι μου βρωμα (3) τας δορκαδας </t>
  </si>
  <si>
    <t xml:space="preserve">εποιησα βρωμα τω πρι μου (3) τας δορκαδας </t>
  </si>
  <si>
    <t>παν ο ην</t>
  </si>
  <si>
    <t>παν οτι ην</t>
  </si>
  <si>
    <t>λαβων εκ του ποδος</t>
  </si>
  <si>
    <t>λαβων απο του ποδος</t>
  </si>
  <si>
    <t>απεκυλησα εις κρημνον</t>
  </si>
  <si>
    <r>
      <rPr>
        <b/>
        <sz val="11"/>
        <color theme="1"/>
        <rFont val="Calibri"/>
        <family val="2"/>
        <scheme val="minor"/>
      </rPr>
      <t>απεκυλησα</t>
    </r>
    <r>
      <rPr>
        <sz val="11"/>
        <color theme="1"/>
        <rFont val="Calibri"/>
        <family val="2"/>
        <scheme val="minor"/>
      </rPr>
      <t xml:space="preserve"> εις κρημνον</t>
    </r>
  </si>
  <si>
    <r>
      <rPr>
        <b/>
        <sz val="11"/>
        <color theme="1"/>
        <rFont val="Calibri"/>
        <family val="2"/>
        <scheme val="minor"/>
      </rPr>
      <t>απελυσα</t>
    </r>
    <r>
      <rPr>
        <sz val="11"/>
        <color theme="1"/>
        <rFont val="Calibri"/>
        <family val="2"/>
        <scheme val="minor"/>
      </rPr>
      <t xml:space="preserve"> εις τον χρημνον</t>
    </r>
  </si>
  <si>
    <r>
      <t xml:space="preserve">απελυσα εις </t>
    </r>
    <r>
      <rPr>
        <b/>
        <sz val="11"/>
        <color theme="1"/>
        <rFont val="Calibri"/>
        <family val="2"/>
        <scheme val="minor"/>
      </rPr>
      <t>τον</t>
    </r>
    <r>
      <rPr>
        <sz val="11"/>
        <color theme="1"/>
        <rFont val="Calibri"/>
        <family val="2"/>
        <scheme val="minor"/>
      </rPr>
      <t xml:space="preserve"> χρημνον</t>
    </r>
  </si>
  <si>
    <r>
      <t xml:space="preserve">απελυσα εις τον </t>
    </r>
    <r>
      <rPr>
        <b/>
        <sz val="11"/>
        <color theme="1"/>
        <rFont val="Calibri"/>
        <family val="2"/>
        <scheme val="minor"/>
      </rPr>
      <t>χρημνον</t>
    </r>
  </si>
  <si>
    <r>
      <t xml:space="preserve">απεκυλησα εις </t>
    </r>
    <r>
      <rPr>
        <b/>
        <sz val="11"/>
        <color theme="1"/>
        <rFont val="Calibri"/>
        <family val="2"/>
        <scheme val="minor"/>
      </rPr>
      <t>κρημνον</t>
    </r>
  </si>
  <si>
    <r>
      <rPr>
        <b/>
        <sz val="11"/>
        <color theme="1"/>
        <rFont val="Calibri"/>
        <family val="2"/>
        <scheme val="minor"/>
      </rPr>
      <t>επεστρεφε</t>
    </r>
    <r>
      <rPr>
        <sz val="11"/>
        <color theme="1"/>
        <rFont val="Calibri"/>
        <family val="2"/>
        <scheme val="minor"/>
      </rPr>
      <t xml:space="preserve"> προς με διησπουν</t>
    </r>
  </si>
  <si>
    <r>
      <rPr>
        <b/>
        <sz val="11"/>
        <color theme="1"/>
        <rFont val="Calibri"/>
        <family val="2"/>
        <scheme val="minor"/>
      </rPr>
      <t>επεστρεφεν</t>
    </r>
    <r>
      <rPr>
        <sz val="11"/>
        <color theme="1"/>
        <rFont val="Calibri"/>
        <family val="2"/>
        <scheme val="minor"/>
      </rPr>
      <t xml:space="preserve"> επ εμε διεσπουν</t>
    </r>
  </si>
  <si>
    <r>
      <t xml:space="preserve">επεστρεφεν </t>
    </r>
    <r>
      <rPr>
        <b/>
        <sz val="11"/>
        <color theme="1"/>
        <rFont val="Calibri"/>
        <family val="2"/>
        <scheme val="minor"/>
      </rPr>
      <t>επ</t>
    </r>
    <r>
      <rPr>
        <sz val="11"/>
        <color theme="1"/>
        <rFont val="Calibri"/>
        <family val="2"/>
        <scheme val="minor"/>
      </rPr>
      <t xml:space="preserve"> εμε διεσπουν</t>
    </r>
  </si>
  <si>
    <r>
      <t xml:space="preserve">επεστρεφε </t>
    </r>
    <r>
      <rPr>
        <b/>
        <sz val="11"/>
        <color theme="1"/>
        <rFont val="Calibri"/>
        <family val="2"/>
        <scheme val="minor"/>
      </rPr>
      <t>προς</t>
    </r>
    <r>
      <rPr>
        <sz val="11"/>
        <color theme="1"/>
        <rFont val="Calibri"/>
        <family val="2"/>
        <scheme val="minor"/>
      </rPr>
      <t xml:space="preserve"> με διησπουν</t>
    </r>
  </si>
  <si>
    <r>
      <t xml:space="preserve">επεστρεφε προς </t>
    </r>
    <r>
      <rPr>
        <b/>
        <sz val="11"/>
        <color theme="1"/>
        <rFont val="Calibri"/>
        <family val="2"/>
        <scheme val="minor"/>
      </rPr>
      <t>με</t>
    </r>
    <r>
      <rPr>
        <sz val="11"/>
        <color theme="1"/>
        <rFont val="Calibri"/>
        <family val="2"/>
        <scheme val="minor"/>
      </rPr>
      <t xml:space="preserve"> διησπουν</t>
    </r>
  </si>
  <si>
    <r>
      <t xml:space="preserve">επεστρεφεν επ </t>
    </r>
    <r>
      <rPr>
        <b/>
        <sz val="11"/>
        <color theme="1"/>
        <rFont val="Calibri"/>
        <family val="2"/>
        <scheme val="minor"/>
      </rPr>
      <t>εμε</t>
    </r>
    <r>
      <rPr>
        <sz val="11"/>
        <color theme="1"/>
        <rFont val="Calibri"/>
        <family val="2"/>
        <scheme val="minor"/>
      </rPr>
      <t xml:space="preserve"> διεσπουν</t>
    </r>
  </si>
  <si>
    <r>
      <t xml:space="preserve">επεστρεφεν επ εμε </t>
    </r>
    <r>
      <rPr>
        <b/>
        <sz val="11"/>
        <color theme="1"/>
        <rFont val="Calibri"/>
        <family val="2"/>
        <scheme val="minor"/>
      </rPr>
      <t>διεσπουν</t>
    </r>
  </si>
  <si>
    <r>
      <t xml:space="preserve">επεστρεφε προς με </t>
    </r>
    <r>
      <rPr>
        <b/>
        <sz val="11"/>
        <color theme="1"/>
        <rFont val="Calibri"/>
        <family val="2"/>
        <scheme val="minor"/>
      </rPr>
      <t>διησπουν</t>
    </r>
  </si>
  <si>
    <t>(4) κυνα (5) αγριω χοιρω συνεδραμον</t>
  </si>
  <si>
    <r>
      <t xml:space="preserve">(4) κυνα (5) τω </t>
    </r>
    <r>
      <rPr>
        <b/>
        <sz val="11"/>
        <color theme="1"/>
        <rFont val="Calibri"/>
        <family val="2"/>
        <scheme val="minor"/>
      </rPr>
      <t>χοιρω</t>
    </r>
    <r>
      <rPr>
        <sz val="11"/>
        <color theme="1"/>
        <rFont val="Calibri"/>
        <family val="2"/>
        <scheme val="minor"/>
      </rPr>
      <t xml:space="preserve"> τω </t>
    </r>
    <r>
      <rPr>
        <b/>
        <sz val="11"/>
        <color theme="1"/>
        <rFont val="Calibri"/>
        <family val="2"/>
        <scheme val="minor"/>
      </rPr>
      <t>αγριω</t>
    </r>
    <r>
      <rPr>
        <sz val="11"/>
        <color theme="1"/>
        <rFont val="Calibri"/>
        <family val="2"/>
        <scheme val="minor"/>
      </rPr>
      <t xml:space="preserve"> συνεδραμον</t>
    </r>
  </si>
  <si>
    <r>
      <t xml:space="preserve">(4) κυνα (5) </t>
    </r>
    <r>
      <rPr>
        <b/>
        <sz val="11"/>
        <color theme="1"/>
        <rFont val="Calibri"/>
        <family val="2"/>
        <scheme val="minor"/>
      </rPr>
      <t>αγριω χοιρω</t>
    </r>
    <r>
      <rPr>
        <sz val="11"/>
        <color theme="1"/>
        <rFont val="Calibri"/>
        <family val="2"/>
        <scheme val="minor"/>
      </rPr>
      <t xml:space="preserve"> συνεδραμον</t>
    </r>
  </si>
  <si>
    <r>
      <t xml:space="preserve">(4) κυνα (5) </t>
    </r>
    <r>
      <rPr>
        <b/>
        <sz val="11"/>
        <color theme="1"/>
        <rFont val="Calibri"/>
        <family val="2"/>
        <scheme val="minor"/>
      </rPr>
      <t>τω</t>
    </r>
    <r>
      <rPr>
        <sz val="11"/>
        <color theme="1"/>
        <rFont val="Calibri"/>
        <family val="2"/>
        <scheme val="minor"/>
      </rPr>
      <t xml:space="preserve"> χοιρω τω αγριω συνεδραμον</t>
    </r>
  </si>
  <si>
    <r>
      <t xml:space="preserve">(4) κυνα (5) τω χοιρω </t>
    </r>
    <r>
      <rPr>
        <b/>
        <sz val="11"/>
        <color theme="1"/>
        <rFont val="Calibri"/>
        <family val="2"/>
        <scheme val="minor"/>
      </rPr>
      <t>τω</t>
    </r>
    <r>
      <rPr>
        <sz val="11"/>
        <color theme="1"/>
        <rFont val="Calibri"/>
        <family val="2"/>
        <scheme val="minor"/>
      </rPr>
      <t xml:space="preserve"> αγριω συνεδραμον</t>
    </r>
  </si>
  <si>
    <t>αγριον εν χωρα</t>
  </si>
  <si>
    <t>αγριον χωρα</t>
  </si>
  <si>
    <t>εκρατησα των κερατων</t>
  </si>
  <si>
    <t>εκρατησα εκ των κερατων</t>
  </si>
  <si>
    <t>λαον διεσκορπισα</t>
  </si>
  <si>
    <t>λαον αναδιεσκορπισα</t>
  </si>
  <si>
    <t>γιγαντων βαλλοντα</t>
  </si>
  <si>
    <t>γιγαντα βαλλοντα</t>
  </si>
  <si>
    <t>εμπροσθε και</t>
  </si>
  <si>
    <t>εμπροσθεν και</t>
  </si>
  <si>
    <t>λιθον εξηκοντα λιτρων ακοντισας δεδωκα και</t>
  </si>
  <si>
    <r>
      <t xml:space="preserve">λιθον </t>
    </r>
    <r>
      <rPr>
        <b/>
        <sz val="11"/>
        <color theme="1"/>
        <rFont val="Calibri"/>
        <family val="2"/>
        <scheme val="minor"/>
      </rPr>
      <t>λιτρων ξ</t>
    </r>
    <r>
      <rPr>
        <sz val="11"/>
        <color theme="1"/>
        <rFont val="Calibri"/>
        <family val="2"/>
        <scheme val="minor"/>
      </rPr>
      <t xml:space="preserve"> ακοντισας εδωκα τω ιππω και</t>
    </r>
  </si>
  <si>
    <r>
      <t xml:space="preserve">λιθον </t>
    </r>
    <r>
      <rPr>
        <b/>
        <sz val="11"/>
        <color theme="1"/>
        <rFont val="Calibri"/>
        <family val="2"/>
        <scheme val="minor"/>
      </rPr>
      <t>εξηκοντα λιτρων</t>
    </r>
    <r>
      <rPr>
        <sz val="11"/>
        <color theme="1"/>
        <rFont val="Calibri"/>
        <family val="2"/>
        <scheme val="minor"/>
      </rPr>
      <t xml:space="preserve"> ακοντισας δεδωκα και</t>
    </r>
  </si>
  <si>
    <r>
      <t xml:space="preserve">λιθον λιτρων ξ ακοντισας </t>
    </r>
    <r>
      <rPr>
        <b/>
        <sz val="11"/>
        <color theme="1"/>
        <rFont val="Calibri"/>
        <family val="2"/>
        <scheme val="minor"/>
      </rPr>
      <t>εδωκα</t>
    </r>
    <r>
      <rPr>
        <sz val="11"/>
        <color theme="1"/>
        <rFont val="Calibri"/>
        <family val="2"/>
        <scheme val="minor"/>
      </rPr>
      <t xml:space="preserve"> τω ιππω και</t>
    </r>
  </si>
  <si>
    <r>
      <t xml:space="preserve">λιθον εξηκοντα λιτρων ακοντισας </t>
    </r>
    <r>
      <rPr>
        <b/>
        <sz val="11"/>
        <color theme="1"/>
        <rFont val="Calibri"/>
        <family val="2"/>
        <scheme val="minor"/>
      </rPr>
      <t>δεδωκα</t>
    </r>
    <r>
      <rPr>
        <sz val="11"/>
        <color theme="1"/>
        <rFont val="Calibri"/>
        <family val="2"/>
        <scheme val="minor"/>
      </rPr>
      <t xml:space="preserve"> και</t>
    </r>
  </si>
  <si>
    <r>
      <t xml:space="preserve">λιθον λιτρων ξ ακοντισας εδωκα </t>
    </r>
    <r>
      <rPr>
        <b/>
        <sz val="11"/>
        <color theme="1"/>
        <rFont val="Calibri"/>
        <family val="2"/>
        <scheme val="minor"/>
      </rPr>
      <t>τω ιππω</t>
    </r>
    <r>
      <rPr>
        <sz val="11"/>
        <color theme="1"/>
        <rFont val="Calibri"/>
        <family val="2"/>
        <scheme val="minor"/>
      </rPr>
      <t xml:space="preserve"> και</t>
    </r>
  </si>
  <si>
    <r>
      <t xml:space="preserve">λιθον </t>
    </r>
    <r>
      <rPr>
        <b/>
        <sz val="11"/>
        <color theme="1"/>
        <rFont val="Calibri"/>
        <family val="2"/>
        <scheme val="minor"/>
      </rPr>
      <t>λιτρων</t>
    </r>
    <r>
      <rPr>
        <sz val="11"/>
        <color theme="1"/>
        <rFont val="Calibri"/>
        <family val="2"/>
        <scheme val="minor"/>
      </rPr>
      <t xml:space="preserve"> ξ ακοντισας εδωκα τω ιππω και</t>
    </r>
  </si>
  <si>
    <r>
      <t xml:space="preserve">λιθον εξηκοντα </t>
    </r>
    <r>
      <rPr>
        <b/>
        <sz val="11"/>
        <color theme="1"/>
        <rFont val="Calibri"/>
        <family val="2"/>
        <scheme val="minor"/>
      </rPr>
      <t>λιτρων</t>
    </r>
    <r>
      <rPr>
        <sz val="11"/>
        <color theme="1"/>
        <rFont val="Calibri"/>
        <family val="2"/>
        <scheme val="minor"/>
      </rPr>
      <t xml:space="preserve"> ακοντισας δεδωκα και</t>
    </r>
  </si>
  <si>
    <t>Oo.VI.9.8 corrects to λιθρων</t>
  </si>
  <si>
    <t>πολεμησας τον αχωρ</t>
  </si>
  <si>
    <t>πολεμησαι τον αχωρ</t>
  </si>
  <si>
    <t>δυο μεριδας ποιησας</t>
  </si>
  <si>
    <t>δυο μερη ποιησας</t>
  </si>
  <si>
    <t>εκδυειν με αυτου τον θωρακα ιδου οκτω ανδρες εταιροι</t>
  </si>
  <si>
    <r>
      <t xml:space="preserve">εκδυειν με </t>
    </r>
    <r>
      <rPr>
        <b/>
        <sz val="11"/>
        <color theme="1"/>
        <rFont val="Calibri"/>
        <family val="2"/>
        <scheme val="minor"/>
      </rPr>
      <t>αυτου</t>
    </r>
    <r>
      <rPr>
        <sz val="11"/>
        <color theme="1"/>
        <rFont val="Calibri"/>
        <family val="2"/>
        <scheme val="minor"/>
      </rPr>
      <t xml:space="preserve"> τον θωρακα ιδου οκτω ανδρες εταιροι</t>
    </r>
  </si>
  <si>
    <r>
      <t xml:space="preserve">εκδυειν με </t>
    </r>
    <r>
      <rPr>
        <b/>
        <sz val="11"/>
        <color theme="1"/>
        <rFont val="Calibri"/>
        <family val="2"/>
        <scheme val="minor"/>
      </rPr>
      <t>αυτον</t>
    </r>
    <r>
      <rPr>
        <sz val="11"/>
        <color theme="1"/>
        <rFont val="Calibri"/>
        <family val="2"/>
        <scheme val="minor"/>
      </rPr>
      <t xml:space="preserve"> τον θωρακα και ιδου ανδρες οκτω εταιροι </t>
    </r>
  </si>
  <si>
    <r>
      <t xml:space="preserve">εκδυειν με αυτον τον θωρακα </t>
    </r>
    <r>
      <rPr>
        <b/>
        <sz val="11"/>
        <color theme="1"/>
        <rFont val="Calibri"/>
        <family val="2"/>
        <scheme val="minor"/>
      </rPr>
      <t>και</t>
    </r>
    <r>
      <rPr>
        <sz val="11"/>
        <color theme="1"/>
        <rFont val="Calibri"/>
        <family val="2"/>
        <scheme val="minor"/>
      </rPr>
      <t xml:space="preserve"> ιδου ανδρες οκτω εταιροι </t>
    </r>
  </si>
  <si>
    <r>
      <t xml:space="preserve">εκδυειν με αυτου τον θωρακα ιδου </t>
    </r>
    <r>
      <rPr>
        <b/>
        <sz val="11"/>
        <color theme="1"/>
        <rFont val="Calibri"/>
        <family val="2"/>
        <scheme val="minor"/>
      </rPr>
      <t>οκτω ανδρες</t>
    </r>
    <r>
      <rPr>
        <sz val="11"/>
        <color theme="1"/>
        <rFont val="Calibri"/>
        <family val="2"/>
        <scheme val="minor"/>
      </rPr>
      <t xml:space="preserve"> εταιροι</t>
    </r>
  </si>
  <si>
    <r>
      <t xml:space="preserve">εκδυειν με αυτον τον θωρακα και ιδου </t>
    </r>
    <r>
      <rPr>
        <b/>
        <sz val="11"/>
        <color theme="1"/>
        <rFont val="Calibri"/>
        <family val="2"/>
        <scheme val="minor"/>
      </rPr>
      <t>ανδρες οκτω</t>
    </r>
    <r>
      <rPr>
        <sz val="11"/>
        <color theme="1"/>
        <rFont val="Calibri"/>
        <family val="2"/>
        <scheme val="minor"/>
      </rPr>
      <t xml:space="preserve"> εταιροι </t>
    </r>
  </si>
  <si>
    <t>βεελισα βασιλεα</t>
  </si>
  <si>
    <t>βελισαθ βασιλεα</t>
  </si>
  <si>
    <t>πηχων ιβ</t>
  </si>
  <si>
    <t>πηχεων δωδεκα</t>
  </si>
  <si>
    <t>πατηρ εν τοις</t>
  </si>
  <si>
    <t>πηρ μου εν τοις</t>
  </si>
  <si>
    <t>οτε εγω</t>
  </si>
  <si>
    <t>οτι εγω</t>
  </si>
  <si>
    <t>ημην εν τοις αδελφοις</t>
  </si>
  <si>
    <t>ημην συν τοις αδελφοις</t>
  </si>
  <si>
    <t>δυναμεως επεται</t>
  </si>
  <si>
    <t>δυναμεως συνεπεται</t>
  </si>
  <si>
    <t>τεσσαρες βασιλεις</t>
  </si>
  <si>
    <t>τεσσαρας βασιλεις</t>
  </si>
  <si>
    <t>ουτως ελευθερωσαμεν</t>
  </si>
  <si>
    <t>ουτως ηλευθερωσαμεν</t>
  </si>
  <si>
    <t>(4:3) βασιλεων (5:1) τη εξης</t>
  </si>
  <si>
    <t>(4:3) βασιλεων (5:1) και τη εξης</t>
  </si>
  <si>
    <t>εις αρεταν πολιν</t>
  </si>
  <si>
    <t>εις ετεραν πολιν</t>
  </si>
  <si>
    <r>
      <rPr>
        <b/>
        <sz val="11"/>
        <color theme="1"/>
        <rFont val="Calibri"/>
        <family val="2"/>
        <scheme val="minor"/>
      </rPr>
      <t>τειχειρη</t>
    </r>
    <r>
      <rPr>
        <sz val="11"/>
        <color theme="1"/>
        <rFont val="Calibri"/>
        <family val="2"/>
        <scheme val="minor"/>
      </rPr>
      <t xml:space="preserve"> και απροσεγγιστον απειλουσαν ημιν θανατον (2) εγω</t>
    </r>
  </si>
  <si>
    <r>
      <rPr>
        <b/>
        <sz val="11"/>
        <color theme="1"/>
        <rFont val="Calibri"/>
        <family val="2"/>
        <scheme val="minor"/>
      </rPr>
      <t>τειχηρη</t>
    </r>
    <r>
      <rPr>
        <sz val="11"/>
        <color theme="1"/>
        <rFont val="Calibri"/>
        <family val="2"/>
        <scheme val="minor"/>
      </rPr>
      <t xml:space="preserve"> και προσεγγιστον ημιν θανατον απειλουσαν (2) εγω</t>
    </r>
  </si>
  <si>
    <r>
      <t xml:space="preserve">τειχειρη και </t>
    </r>
    <r>
      <rPr>
        <b/>
        <sz val="11"/>
        <color theme="1"/>
        <rFont val="Calibri"/>
        <family val="2"/>
        <scheme val="minor"/>
      </rPr>
      <t>απροσεγγιστον</t>
    </r>
    <r>
      <rPr>
        <sz val="11"/>
        <color theme="1"/>
        <rFont val="Calibri"/>
        <family val="2"/>
        <scheme val="minor"/>
      </rPr>
      <t xml:space="preserve"> απειλουσαν ημιν θανατον (2) εγω</t>
    </r>
  </si>
  <si>
    <r>
      <t xml:space="preserve">τειχηρη και </t>
    </r>
    <r>
      <rPr>
        <b/>
        <sz val="11"/>
        <color theme="1"/>
        <rFont val="Calibri"/>
        <family val="2"/>
        <scheme val="minor"/>
      </rPr>
      <t>προσεγγιστον</t>
    </r>
    <r>
      <rPr>
        <sz val="11"/>
        <color theme="1"/>
        <rFont val="Calibri"/>
        <family val="2"/>
        <scheme val="minor"/>
      </rPr>
      <t xml:space="preserve"> ημιν θανατον απειλουσαν (2) εγω</t>
    </r>
  </si>
  <si>
    <r>
      <t xml:space="preserve">τειχειρη και απροσεγγιστον </t>
    </r>
    <r>
      <rPr>
        <b/>
        <sz val="11"/>
        <color theme="1"/>
        <rFont val="Calibri"/>
        <family val="2"/>
        <scheme val="minor"/>
      </rPr>
      <t>απειλουσαν ημιν θανατον</t>
    </r>
    <r>
      <rPr>
        <sz val="11"/>
        <color theme="1"/>
        <rFont val="Calibri"/>
        <family val="2"/>
        <scheme val="minor"/>
      </rPr>
      <t xml:space="preserve"> (2) εγω</t>
    </r>
  </si>
  <si>
    <r>
      <t xml:space="preserve">τειχηρη και προσεγγιστον </t>
    </r>
    <r>
      <rPr>
        <b/>
        <sz val="11"/>
        <color theme="1"/>
        <rFont val="Calibri"/>
        <family val="2"/>
        <scheme val="minor"/>
      </rPr>
      <t>ημιν θανατον απειλουσαν</t>
    </r>
    <r>
      <rPr>
        <sz val="11"/>
        <color theme="1"/>
        <rFont val="Calibri"/>
        <family val="2"/>
        <scheme val="minor"/>
      </rPr>
      <t xml:space="preserve"> (2) εγω</t>
    </r>
  </si>
  <si>
    <t>οι απο του τειχους</t>
  </si>
  <si>
    <t>οι επι του τειχους</t>
  </si>
  <si>
    <r>
      <t xml:space="preserve">εσμεν </t>
    </r>
    <r>
      <rPr>
        <b/>
        <sz val="11"/>
        <color theme="1"/>
        <rFont val="Calibri"/>
        <family val="2"/>
        <scheme val="minor"/>
      </rPr>
      <t>αφειλκυσθησαν</t>
    </r>
    <r>
      <rPr>
        <sz val="11"/>
        <color theme="1"/>
        <rFont val="Calibri"/>
        <family val="2"/>
        <scheme val="minor"/>
      </rPr>
      <t xml:space="preserve"> προς ημας</t>
    </r>
  </si>
  <si>
    <r>
      <t xml:space="preserve">εσμεν </t>
    </r>
    <r>
      <rPr>
        <b/>
        <sz val="11"/>
        <color theme="1"/>
        <rFont val="Calibri"/>
        <family val="2"/>
        <scheme val="minor"/>
      </rPr>
      <t>εφελκυσθησαν</t>
    </r>
    <r>
      <rPr>
        <sz val="11"/>
        <color theme="1"/>
        <rFont val="Calibri"/>
        <family val="2"/>
        <scheme val="minor"/>
      </rPr>
      <t xml:space="preserve"> εφ ημας</t>
    </r>
  </si>
  <si>
    <r>
      <t xml:space="preserve">εσμεν εφελκυσθησαν </t>
    </r>
    <r>
      <rPr>
        <b/>
        <sz val="11"/>
        <color theme="1"/>
        <rFont val="Calibri"/>
        <family val="2"/>
        <scheme val="minor"/>
      </rPr>
      <t>εφ</t>
    </r>
    <r>
      <rPr>
        <sz val="11"/>
        <color theme="1"/>
        <rFont val="Calibri"/>
        <family val="2"/>
        <scheme val="minor"/>
      </rPr>
      <t xml:space="preserve"> ημας</t>
    </r>
  </si>
  <si>
    <r>
      <t xml:space="preserve">εσμεν αφειλκυσθησαν </t>
    </r>
    <r>
      <rPr>
        <b/>
        <sz val="11"/>
        <color theme="1"/>
        <rFont val="Calibri"/>
        <family val="2"/>
        <scheme val="minor"/>
      </rPr>
      <t>προς</t>
    </r>
    <r>
      <rPr>
        <sz val="11"/>
        <color theme="1"/>
        <rFont val="Calibri"/>
        <family val="2"/>
        <scheme val="minor"/>
      </rPr>
      <t xml:space="preserve"> ημας</t>
    </r>
  </si>
  <si>
    <t>αδελφοι μου εξ</t>
  </si>
  <si>
    <t>αδελφοι εξ</t>
  </si>
  <si>
    <t>πυργον συν αυτοις ελαβομεν</t>
  </si>
  <si>
    <t>πυργον συν αυτοις συν αυτοις ελαβομεν</t>
  </si>
  <si>
    <t>αυτην τοις υιοις</t>
  </si>
  <si>
    <t>αυτην συν τοις υιοις</t>
  </si>
  <si>
    <t>ενεπρισαμεν παντα</t>
  </si>
  <si>
    <r>
      <rPr>
        <b/>
        <sz val="11"/>
        <color theme="1"/>
        <rFont val="Calibri"/>
        <family val="2"/>
        <scheme val="minor"/>
      </rPr>
      <t>ενεπρισαμεν</t>
    </r>
    <r>
      <rPr>
        <sz val="11"/>
        <color theme="1"/>
        <rFont val="Calibri"/>
        <family val="2"/>
        <scheme val="minor"/>
      </rPr>
      <t xml:space="preserve"> παντα</t>
    </r>
  </si>
  <si>
    <r>
      <rPr>
        <b/>
        <sz val="11"/>
        <color theme="1"/>
        <rFont val="Calibri"/>
        <family val="2"/>
        <scheme val="minor"/>
      </rPr>
      <t>ενεπρησαμεν</t>
    </r>
    <r>
      <rPr>
        <sz val="11"/>
        <color theme="1"/>
        <rFont val="Calibri"/>
        <family val="2"/>
        <scheme val="minor"/>
      </rPr>
      <t xml:space="preserve"> και παντα</t>
    </r>
  </si>
  <si>
    <r>
      <t xml:space="preserve">ενεπρησαμεν </t>
    </r>
    <r>
      <rPr>
        <b/>
        <sz val="11"/>
        <color theme="1"/>
        <rFont val="Calibri"/>
        <family val="2"/>
        <scheme val="minor"/>
      </rPr>
      <t>και</t>
    </r>
    <r>
      <rPr>
        <sz val="11"/>
        <color theme="1"/>
        <rFont val="Calibri"/>
        <family val="2"/>
        <scheme val="minor"/>
      </rPr>
      <t xml:space="preserve"> παντα</t>
    </r>
  </si>
  <si>
    <t>αυτη σκυλευσαντες</t>
  </si>
  <si>
    <t>αυτη εσκωυλευσαμεν</t>
  </si>
  <si>
    <r>
      <t xml:space="preserve">και </t>
    </r>
    <r>
      <rPr>
        <b/>
        <sz val="11"/>
        <color theme="1"/>
        <rFont val="Calibri"/>
        <family val="2"/>
        <scheme val="minor"/>
      </rPr>
      <t>ως</t>
    </r>
    <r>
      <rPr>
        <sz val="11"/>
        <color theme="1"/>
        <rFont val="Calibri"/>
        <family val="2"/>
        <scheme val="minor"/>
      </rPr>
      <t xml:space="preserve"> ημην</t>
    </r>
  </si>
  <si>
    <r>
      <t xml:space="preserve">και </t>
    </r>
    <r>
      <rPr>
        <b/>
        <sz val="11"/>
        <color theme="1"/>
        <rFont val="Calibri"/>
        <family val="2"/>
        <scheme val="minor"/>
      </rPr>
      <t>εως</t>
    </r>
    <r>
      <rPr>
        <sz val="11"/>
        <color theme="1"/>
        <rFont val="Calibri"/>
        <family val="2"/>
        <scheme val="minor"/>
      </rPr>
      <t xml:space="preserve"> ημεν</t>
    </r>
  </si>
  <si>
    <t>ηλθον εφ ημας</t>
  </si>
  <si>
    <t>ηλθον προς ημας</t>
  </si>
  <si>
    <t>συνηψαμεν αυτους κακεινους απεκτειναμεν και τους</t>
  </si>
  <si>
    <t>συνηψαμεν αυτους και τους</t>
  </si>
  <si>
    <t>και απο μαχιρ</t>
  </si>
  <si>
    <r>
      <t xml:space="preserve">και </t>
    </r>
    <r>
      <rPr>
        <b/>
        <sz val="11"/>
        <color theme="1"/>
        <rFont val="Calibri"/>
        <family val="2"/>
        <scheme val="minor"/>
      </rPr>
      <t>οι</t>
    </r>
    <r>
      <rPr>
        <sz val="11"/>
        <color theme="1"/>
        <rFont val="Calibri"/>
        <family val="2"/>
        <scheme val="minor"/>
      </rPr>
      <t xml:space="preserve"> απο μεχηρ</t>
    </r>
  </si>
  <si>
    <r>
      <t xml:space="preserve">και απο </t>
    </r>
    <r>
      <rPr>
        <b/>
        <sz val="11"/>
        <color theme="1"/>
        <rFont val="Calibri"/>
        <family val="2"/>
        <scheme val="minor"/>
      </rPr>
      <t>μαχιρ</t>
    </r>
  </si>
  <si>
    <r>
      <t xml:space="preserve">και οι απο </t>
    </r>
    <r>
      <rPr>
        <b/>
        <sz val="11"/>
        <color theme="1"/>
        <rFont val="Calibri"/>
        <family val="2"/>
        <scheme val="minor"/>
      </rPr>
      <t>μεχηρ</t>
    </r>
  </si>
  <si>
    <t>πολιν ωλοθρευσαμεν</t>
  </si>
  <si>
    <t>πολιν ολοθρευσαμεν</t>
  </si>
  <si>
    <t xml:space="preserve">οδου ελθοντες εδεηθησαν </t>
  </si>
  <si>
    <t xml:space="preserve">οδου εδεηθησαν </t>
  </si>
  <si>
    <t>θαμνα και</t>
  </si>
  <si>
    <t>θαμναν και</t>
  </si>
  <si>
    <r>
      <t xml:space="preserve">αρχιποιμενα </t>
    </r>
    <r>
      <rPr>
        <b/>
        <sz val="11"/>
        <color theme="1"/>
        <rFont val="Calibri"/>
        <family val="2"/>
        <scheme val="minor"/>
      </rPr>
      <t>ιραν</t>
    </r>
    <r>
      <rPr>
        <sz val="11"/>
        <color theme="1"/>
        <rFont val="Calibri"/>
        <family val="2"/>
        <scheme val="minor"/>
      </rPr>
      <t xml:space="preserve"> τον οδολαμητην</t>
    </r>
  </si>
  <si>
    <r>
      <t xml:space="preserve">αρχιποιμενα </t>
    </r>
    <r>
      <rPr>
        <b/>
        <sz val="11"/>
        <color theme="1"/>
        <rFont val="Calibri"/>
        <family val="2"/>
        <scheme val="minor"/>
      </rPr>
      <t>ιεραμ</t>
    </r>
    <r>
      <rPr>
        <sz val="11"/>
        <color theme="1"/>
        <rFont val="Calibri"/>
        <family val="2"/>
        <scheme val="minor"/>
      </rPr>
      <t xml:space="preserve"> τον οδολαμιτην</t>
    </r>
  </si>
  <si>
    <r>
      <t xml:space="preserve">αρχιποιμενα ιραν τον </t>
    </r>
    <r>
      <rPr>
        <b/>
        <sz val="11"/>
        <color theme="1"/>
        <rFont val="Calibri"/>
        <family val="2"/>
        <scheme val="minor"/>
      </rPr>
      <t>οδολαμητην</t>
    </r>
  </si>
  <si>
    <r>
      <t xml:space="preserve">αρχιποιμενα ιεραμ τον </t>
    </r>
    <r>
      <rPr>
        <b/>
        <sz val="11"/>
        <color theme="1"/>
        <rFont val="Calibri"/>
        <family val="2"/>
        <scheme val="minor"/>
      </rPr>
      <t>οδολαμιτην</t>
    </r>
  </si>
  <si>
    <t>τον ηρ και αυναν και σιλωμ</t>
  </si>
  <si>
    <r>
      <t xml:space="preserve">τον </t>
    </r>
    <r>
      <rPr>
        <b/>
        <sz val="11"/>
        <color theme="1"/>
        <rFont val="Calibri"/>
        <family val="2"/>
        <scheme val="minor"/>
      </rPr>
      <t>ηρ</t>
    </r>
    <r>
      <rPr>
        <sz val="11"/>
        <color theme="1"/>
        <rFont val="Calibri"/>
        <family val="2"/>
        <scheme val="minor"/>
      </rPr>
      <t xml:space="preserve"> και αυναν και σιλωμ</t>
    </r>
  </si>
  <si>
    <r>
      <t xml:space="preserve">τον </t>
    </r>
    <r>
      <rPr>
        <b/>
        <sz val="11"/>
        <color theme="1"/>
        <rFont val="Calibri"/>
        <family val="2"/>
        <scheme val="minor"/>
      </rPr>
      <t>ειρ</t>
    </r>
    <r>
      <rPr>
        <sz val="11"/>
        <color theme="1"/>
        <rFont val="Calibri"/>
        <family val="2"/>
        <scheme val="minor"/>
      </rPr>
      <t xml:space="preserve"> και τον ανναν και σιλων</t>
    </r>
  </si>
  <si>
    <r>
      <t xml:space="preserve">τον ειρ και </t>
    </r>
    <r>
      <rPr>
        <b/>
        <sz val="11"/>
        <color theme="1"/>
        <rFont val="Calibri"/>
        <family val="2"/>
        <scheme val="minor"/>
      </rPr>
      <t>τον</t>
    </r>
    <r>
      <rPr>
        <sz val="11"/>
        <color theme="1"/>
        <rFont val="Calibri"/>
        <family val="2"/>
        <scheme val="minor"/>
      </rPr>
      <t xml:space="preserve"> ανναν και σιλων</t>
    </r>
  </si>
  <si>
    <r>
      <t xml:space="preserve">τον ειρ και τον </t>
    </r>
    <r>
      <rPr>
        <b/>
        <sz val="11"/>
        <color theme="1"/>
        <rFont val="Calibri"/>
        <family val="2"/>
        <scheme val="minor"/>
      </rPr>
      <t>ανναν</t>
    </r>
    <r>
      <rPr>
        <sz val="11"/>
        <color theme="1"/>
        <rFont val="Calibri"/>
        <family val="2"/>
        <scheme val="minor"/>
      </rPr>
      <t xml:space="preserve"> και σιλων</t>
    </r>
  </si>
  <si>
    <r>
      <t xml:space="preserve">τον ηρ και </t>
    </r>
    <r>
      <rPr>
        <b/>
        <sz val="11"/>
        <color theme="1"/>
        <rFont val="Calibri"/>
        <family val="2"/>
        <scheme val="minor"/>
      </rPr>
      <t>αυναν</t>
    </r>
    <r>
      <rPr>
        <sz val="11"/>
        <color theme="1"/>
        <rFont val="Calibri"/>
        <family val="2"/>
        <scheme val="minor"/>
      </rPr>
      <t xml:space="preserve"> και σιλωμ</t>
    </r>
  </si>
  <si>
    <r>
      <t xml:space="preserve">τον ηρ και αυναν και </t>
    </r>
    <r>
      <rPr>
        <b/>
        <sz val="11"/>
        <color theme="1"/>
        <rFont val="Calibri"/>
        <family val="2"/>
        <scheme val="minor"/>
      </rPr>
      <t>σιλωμ</t>
    </r>
  </si>
  <si>
    <r>
      <t xml:space="preserve">τον ειρ και τον ανναν και </t>
    </r>
    <r>
      <rPr>
        <b/>
        <sz val="11"/>
        <color theme="1"/>
        <rFont val="Calibri"/>
        <family val="2"/>
        <scheme val="minor"/>
      </rPr>
      <t>σιλων</t>
    </r>
  </si>
  <si>
    <t>εζησε και</t>
  </si>
  <si>
    <t>εζησεν και</t>
  </si>
  <si>
    <t>μετα το ελθειν</t>
  </si>
  <si>
    <t>μετα του ελθειν</t>
  </si>
  <si>
    <t>εν τω τεσσαρακοστω</t>
  </si>
  <si>
    <t>εν τεσσαρακοστω</t>
  </si>
  <si>
    <t>ετει της ζωης</t>
  </si>
  <si>
    <t>ετει ζωης</t>
  </si>
  <si>
    <t>ουκ ηδυνηθημεν</t>
  </si>
  <si>
    <t>Oo.VI.9.8 corrects ηδυνηθημεν -&gt; εδυνηθημεν</t>
  </si>
  <si>
    <r>
      <t xml:space="preserve">μετα </t>
    </r>
    <r>
      <rPr>
        <b/>
        <sz val="11"/>
        <color theme="1"/>
        <rFont val="Calibri"/>
        <family val="2"/>
        <scheme val="minor"/>
      </rPr>
      <t>ημερας εικοσι</t>
    </r>
    <r>
      <rPr>
        <sz val="11"/>
        <color theme="1"/>
        <rFont val="Calibri"/>
        <family val="2"/>
        <scheme val="minor"/>
      </rPr>
      <t xml:space="preserve"> ορωντων</t>
    </r>
  </si>
  <si>
    <r>
      <t xml:space="preserve">μετα </t>
    </r>
    <r>
      <rPr>
        <b/>
        <sz val="11"/>
        <color theme="1"/>
        <rFont val="Calibri"/>
        <family val="2"/>
        <scheme val="minor"/>
      </rPr>
      <t>εικοσιν ημερας</t>
    </r>
    <r>
      <rPr>
        <sz val="11"/>
        <color theme="1"/>
        <rFont val="Calibri"/>
        <family val="2"/>
        <scheme val="minor"/>
      </rPr>
      <t xml:space="preserve"> ορωντων</t>
    </r>
  </si>
  <si>
    <r>
      <t xml:space="preserve">μετα ημερας </t>
    </r>
    <r>
      <rPr>
        <b/>
        <sz val="11"/>
        <color theme="1"/>
        <rFont val="Calibri"/>
        <family val="2"/>
        <scheme val="minor"/>
      </rPr>
      <t>εικοσι</t>
    </r>
    <r>
      <rPr>
        <sz val="11"/>
        <color theme="1"/>
        <rFont val="Calibri"/>
        <family val="2"/>
        <scheme val="minor"/>
      </rPr>
      <t xml:space="preserve"> ορωντων</t>
    </r>
  </si>
  <si>
    <r>
      <t xml:space="preserve">μετα </t>
    </r>
    <r>
      <rPr>
        <b/>
        <sz val="11"/>
        <color theme="1"/>
        <rFont val="Calibri"/>
        <family val="2"/>
        <scheme val="minor"/>
      </rPr>
      <t>εικοσιν</t>
    </r>
    <r>
      <rPr>
        <sz val="11"/>
        <color theme="1"/>
        <rFont val="Calibri"/>
        <family val="2"/>
        <scheme val="minor"/>
      </rPr>
      <t xml:space="preserve"> ημερας ορωντων</t>
    </r>
  </si>
  <si>
    <t>ανελθων τεσσαρας</t>
  </si>
  <si>
    <r>
      <t xml:space="preserve">ανελθων </t>
    </r>
    <r>
      <rPr>
        <b/>
        <sz val="11"/>
        <color theme="1"/>
        <rFont val="Calibri"/>
        <family val="2"/>
        <scheme val="minor"/>
      </rPr>
      <t>ανειλον</t>
    </r>
    <r>
      <rPr>
        <sz val="11"/>
        <color theme="1"/>
        <rFont val="Calibri"/>
        <family val="2"/>
        <scheme val="minor"/>
      </rPr>
      <t xml:space="preserve"> τεσσαρες</t>
    </r>
  </si>
  <si>
    <r>
      <t xml:space="preserve">ανελθων ανειλον </t>
    </r>
    <r>
      <rPr>
        <b/>
        <sz val="11"/>
        <color theme="1"/>
        <rFont val="Calibri"/>
        <family val="2"/>
        <scheme val="minor"/>
      </rPr>
      <t>τεσσαρες</t>
    </r>
  </si>
  <si>
    <r>
      <t xml:space="preserve">ανελθων </t>
    </r>
    <r>
      <rPr>
        <b/>
        <sz val="11"/>
        <color theme="1"/>
        <rFont val="Calibri"/>
        <family val="2"/>
        <scheme val="minor"/>
      </rPr>
      <t>τεσσαρας</t>
    </r>
  </si>
  <si>
    <t>και της εξης</t>
  </si>
  <si>
    <t>και τη εξης</t>
  </si>
  <si>
    <t>ετερους εξ (7) τοτε</t>
  </si>
  <si>
    <t>ετερους εξηκοντα (7) τοτε</t>
  </si>
  <si>
    <r>
      <t xml:space="preserve">ημιν </t>
    </r>
    <r>
      <rPr>
        <b/>
        <sz val="11"/>
        <color theme="1"/>
        <rFont val="Calibri"/>
        <family val="2"/>
        <scheme val="minor"/>
      </rPr>
      <t>πυρου</t>
    </r>
    <r>
      <rPr>
        <sz val="11"/>
        <color theme="1"/>
        <rFont val="Calibri"/>
        <family val="2"/>
        <scheme val="minor"/>
      </rPr>
      <t xml:space="preserve"> κορους διακοσιους ελαιου βεθ φ οινου</t>
    </r>
  </si>
  <si>
    <r>
      <t xml:space="preserve">ημιν </t>
    </r>
    <r>
      <rPr>
        <b/>
        <sz val="11"/>
        <color theme="1"/>
        <rFont val="Calibri"/>
        <family val="2"/>
        <scheme val="minor"/>
      </rPr>
      <t>πυρου</t>
    </r>
    <r>
      <rPr>
        <sz val="11"/>
        <color theme="1"/>
        <rFont val="Calibri"/>
        <family val="2"/>
        <scheme val="minor"/>
      </rPr>
      <t xml:space="preserve"> κορους φ ελαιου μεθ φ οινου</t>
    </r>
  </si>
  <si>
    <r>
      <t xml:space="preserve">ημιν πυρου κορους </t>
    </r>
    <r>
      <rPr>
        <b/>
        <sz val="11"/>
        <color theme="1"/>
        <rFont val="Calibri"/>
        <family val="2"/>
        <scheme val="minor"/>
      </rPr>
      <t>διακοσιους</t>
    </r>
    <r>
      <rPr>
        <sz val="11"/>
        <color theme="1"/>
        <rFont val="Calibri"/>
        <family val="2"/>
        <scheme val="minor"/>
      </rPr>
      <t xml:space="preserve"> ελαιου βεθ φ οινου</t>
    </r>
  </si>
  <si>
    <r>
      <t xml:space="preserve">ημιν πυρου κορους </t>
    </r>
    <r>
      <rPr>
        <b/>
        <sz val="11"/>
        <color theme="1"/>
        <rFont val="Calibri"/>
        <family val="2"/>
        <scheme val="minor"/>
      </rPr>
      <t>φ</t>
    </r>
    <r>
      <rPr>
        <sz val="11"/>
        <color theme="1"/>
        <rFont val="Calibri"/>
        <family val="2"/>
        <scheme val="minor"/>
      </rPr>
      <t xml:space="preserve"> ελαιου μεθ φ οινου</t>
    </r>
  </si>
  <si>
    <r>
      <t xml:space="preserve">ημιν πυρου κορους διακοσιους ελαιου </t>
    </r>
    <r>
      <rPr>
        <b/>
        <sz val="11"/>
        <color theme="1"/>
        <rFont val="Calibri"/>
        <family val="2"/>
        <scheme val="minor"/>
      </rPr>
      <t>βεθ</t>
    </r>
    <r>
      <rPr>
        <sz val="11"/>
        <color theme="1"/>
        <rFont val="Calibri"/>
        <family val="2"/>
        <scheme val="minor"/>
      </rPr>
      <t xml:space="preserve"> φ οινου</t>
    </r>
  </si>
  <si>
    <r>
      <t xml:space="preserve">ημιν πυρου κορους φ ελαιου </t>
    </r>
    <r>
      <rPr>
        <b/>
        <sz val="11"/>
        <color theme="1"/>
        <rFont val="Calibri"/>
        <family val="2"/>
        <scheme val="minor"/>
      </rPr>
      <t>μεθ</t>
    </r>
    <r>
      <rPr>
        <sz val="11"/>
        <color theme="1"/>
        <rFont val="Calibri"/>
        <family val="2"/>
        <scheme val="minor"/>
      </rPr>
      <t xml:space="preserve"> φ οινου</t>
    </r>
  </si>
  <si>
    <t>χιλια πεντακοσια εως</t>
  </si>
  <si>
    <t>χιλια εως</t>
  </si>
  <si>
    <t>μετα δε ταυτα</t>
  </si>
  <si>
    <t>μετα ταυτα</t>
  </si>
  <si>
    <t>ηπορει περι</t>
  </si>
  <si>
    <t>ηπορειτο περι</t>
  </si>
  <si>
    <t>μητρος αυτου (6) ηθελον</t>
  </si>
  <si>
    <t>ελαβετο σιλωμ</t>
  </si>
  <si>
    <t>ελαβε τω σιλωμ</t>
  </si>
  <si>
    <t>κατηρασαμην αυτη εν οδυνη</t>
  </si>
  <si>
    <t>κατηρασαμην αυτην εν οδυνη</t>
  </si>
  <si>
    <t>προς την πυλην</t>
  </si>
  <si>
    <t>προς την πολιν</t>
  </si>
  <si>
    <t>ειπον εισελθω</t>
  </si>
  <si>
    <t>ειπων εισελθω</t>
  </si>
  <si>
    <t>ειπε τι</t>
  </si>
  <si>
    <t>ειπε μοι τι</t>
  </si>
  <si>
    <t>ηθελον αυτην ανελειν πεμψασα</t>
  </si>
  <si>
    <t>ηθελον ανελειν αυτην πεμψασα</t>
  </si>
  <si>
    <t>ελεγον γαρ μηποτε</t>
  </si>
  <si>
    <t>ελεγον δε μηποτε</t>
  </si>
  <si>
    <t>εν η πολει ελεγον</t>
  </si>
  <si>
    <t>εν τη πολει ελεγον</t>
  </si>
  <si>
    <t>εν τη πυλη</t>
  </si>
  <si>
    <t>εν πυλη</t>
  </si>
  <si>
    <t>εισηλθον προς αυτην</t>
  </si>
  <si>
    <t>εισηλθον εις αυτην</t>
  </si>
  <si>
    <t>εβδομηκοντα τρια ετη εζησα εκει (13:1) και</t>
  </si>
  <si>
    <t>ογ εζησα εκει ετη (13:1) και</t>
  </si>
  <si>
    <t>οσα εγω υμιν</t>
  </si>
  <si>
    <t>οσα λεγω υμιν</t>
  </si>
  <si>
    <t>τεκνα του πρς υμων</t>
  </si>
  <si>
    <t>τεκνα μου υμων</t>
  </si>
  <si>
    <t>ποιειν παντα τα δικαιωματα</t>
  </si>
  <si>
    <t>ποιειν τα δικαιωματα</t>
  </si>
  <si>
    <t>υπακουειν εντολας θεου (2) και</t>
  </si>
  <si>
    <r>
      <t xml:space="preserve">υπακουειν </t>
    </r>
    <r>
      <rPr>
        <b/>
        <sz val="11"/>
        <color theme="1"/>
        <rFont val="Calibri"/>
        <family val="2"/>
        <scheme val="minor"/>
      </rPr>
      <t>εντολης</t>
    </r>
    <r>
      <rPr>
        <sz val="11"/>
        <color theme="1"/>
        <rFont val="Calibri"/>
        <family val="2"/>
        <scheme val="minor"/>
      </rPr>
      <t xml:space="preserve"> κυ θυ (2) και</t>
    </r>
  </si>
  <si>
    <r>
      <t xml:space="preserve">υπακουειν </t>
    </r>
    <r>
      <rPr>
        <b/>
        <sz val="11"/>
        <color theme="1"/>
        <rFont val="Calibri"/>
        <family val="2"/>
        <scheme val="minor"/>
      </rPr>
      <t>εντολας</t>
    </r>
    <r>
      <rPr>
        <sz val="11"/>
        <color theme="1"/>
        <rFont val="Calibri"/>
        <family val="2"/>
        <scheme val="minor"/>
      </rPr>
      <t xml:space="preserve"> θεου (2) και</t>
    </r>
  </si>
  <si>
    <r>
      <t xml:space="preserve">υπακουειν εντολης </t>
    </r>
    <r>
      <rPr>
        <b/>
        <sz val="11"/>
        <color theme="1"/>
        <rFont val="Calibri"/>
        <family val="2"/>
        <scheme val="minor"/>
      </rPr>
      <t>κυ</t>
    </r>
    <r>
      <rPr>
        <sz val="11"/>
        <color theme="1"/>
        <rFont val="Calibri"/>
        <family val="2"/>
        <scheme val="minor"/>
      </rPr>
      <t xml:space="preserve"> θυ (2) και</t>
    </r>
  </si>
  <si>
    <t>οτι γε τουτο</t>
  </si>
  <si>
    <t>οτι καιγε τουτο</t>
  </si>
  <si>
    <t>ουκ ηπατησε</t>
  </si>
  <si>
    <t>ουχ ηπατησε</t>
  </si>
  <si>
    <t>ευμορφου ωνειδιζον</t>
  </si>
  <si>
    <t>ευμορφου ονειδιζων</t>
  </si>
  <si>
    <t>πατρος μου και το πνευμα</t>
  </si>
  <si>
    <t>πρς μου το πνα</t>
  </si>
  <si>
    <t>διεστρεψε μου τους οφθαλμους</t>
  </si>
  <si>
    <t>διεστρεψε μοι τους οφθαλμους</t>
  </si>
  <si>
    <t>ημαυρωσε μου την καρδιαν ηδονη</t>
  </si>
  <si>
    <r>
      <t xml:space="preserve">ημαυρωσε </t>
    </r>
    <r>
      <rPr>
        <b/>
        <sz val="11"/>
        <color theme="1"/>
        <rFont val="Calibri"/>
        <family val="2"/>
        <scheme val="minor"/>
      </rPr>
      <t>μου την καρδιαν</t>
    </r>
    <r>
      <rPr>
        <sz val="11"/>
        <color theme="1"/>
        <rFont val="Calibri"/>
        <family val="2"/>
        <scheme val="minor"/>
      </rPr>
      <t xml:space="preserve"> ηδονη</t>
    </r>
  </si>
  <si>
    <r>
      <t xml:space="preserve">ημαυρωσε </t>
    </r>
    <r>
      <rPr>
        <b/>
        <sz val="11"/>
        <color theme="1"/>
        <rFont val="Calibri"/>
        <family val="2"/>
        <scheme val="minor"/>
      </rPr>
      <t>την καρδιαν μου</t>
    </r>
    <r>
      <rPr>
        <sz val="11"/>
        <color theme="1"/>
        <rFont val="Calibri"/>
        <family val="2"/>
        <scheme val="minor"/>
      </rPr>
      <t xml:space="preserve"> η ηδονη</t>
    </r>
  </si>
  <si>
    <r>
      <t xml:space="preserve">ημαυρωσε την καρδιαν μου </t>
    </r>
    <r>
      <rPr>
        <b/>
        <sz val="11"/>
        <color theme="1"/>
        <rFont val="Calibri"/>
        <family val="2"/>
        <scheme val="minor"/>
      </rPr>
      <t>η</t>
    </r>
    <r>
      <rPr>
        <sz val="11"/>
        <color theme="1"/>
        <rFont val="Calibri"/>
        <family val="2"/>
        <scheme val="minor"/>
      </rPr>
      <t xml:space="preserve"> ηδονη</t>
    </r>
  </si>
  <si>
    <r>
      <t xml:space="preserve">ουκ </t>
    </r>
    <r>
      <rPr>
        <b/>
        <sz val="11"/>
        <color theme="1"/>
        <rFont val="Calibri"/>
        <family val="2"/>
        <scheme val="minor"/>
      </rPr>
      <t>ηυφρανθην</t>
    </r>
    <r>
      <rPr>
        <sz val="11"/>
        <color theme="1"/>
        <rFont val="Calibri"/>
        <family val="2"/>
        <scheme val="minor"/>
      </rPr>
      <t xml:space="preserve"> επι τοις τεκνοις</t>
    </r>
  </si>
  <si>
    <r>
      <t xml:space="preserve">ουκ </t>
    </r>
    <r>
      <rPr>
        <b/>
        <sz val="11"/>
        <color theme="1"/>
        <rFont val="Calibri"/>
        <family val="2"/>
        <scheme val="minor"/>
      </rPr>
      <t>ευφρανθην</t>
    </r>
    <r>
      <rPr>
        <sz val="11"/>
        <color theme="1"/>
        <rFont val="Calibri"/>
        <family val="2"/>
        <scheme val="minor"/>
      </rPr>
      <t xml:space="preserve"> εν τοις τεκνοις</t>
    </r>
  </si>
  <si>
    <r>
      <t xml:space="preserve">ουκ ευφρανθην </t>
    </r>
    <r>
      <rPr>
        <b/>
        <sz val="11"/>
        <color theme="1"/>
        <rFont val="Calibri"/>
        <family val="2"/>
        <scheme val="minor"/>
      </rPr>
      <t>εν</t>
    </r>
    <r>
      <rPr>
        <sz val="11"/>
        <color theme="1"/>
        <rFont val="Calibri"/>
        <family val="2"/>
        <scheme val="minor"/>
      </rPr>
      <t xml:space="preserve"> τοις τεκνοις</t>
    </r>
  </si>
  <si>
    <r>
      <t xml:space="preserve">ουκ ηυφρανθην </t>
    </r>
    <r>
      <rPr>
        <b/>
        <sz val="11"/>
        <color theme="1"/>
        <rFont val="Calibri"/>
        <family val="2"/>
        <scheme val="minor"/>
      </rPr>
      <t>επι</t>
    </r>
    <r>
      <rPr>
        <sz val="11"/>
        <color theme="1"/>
        <rFont val="Calibri"/>
        <family val="2"/>
        <scheme val="minor"/>
      </rPr>
      <t xml:space="preserve"> τοις τεκνοις</t>
    </r>
  </si>
  <si>
    <t>οτι ο οινος</t>
  </si>
  <si>
    <t>οτι οινος</t>
  </si>
  <si>
    <t>προς τας ηδονας</t>
  </si>
  <si>
    <t>προς την ηδονην</t>
  </si>
  <si>
    <t>σωμα εις μιξιν</t>
  </si>
  <si>
    <t>σωμα προς μιξιν</t>
  </si>
  <si>
    <t>ουδενα αιδειται</t>
  </si>
  <si>
    <t>ουδεν αιδειται</t>
  </si>
  <si>
    <t>ουκ αισχυνθην εντολην</t>
  </si>
  <si>
    <r>
      <t xml:space="preserve">ουκ </t>
    </r>
    <r>
      <rPr>
        <b/>
        <sz val="11"/>
        <color theme="1"/>
        <rFont val="Calibri"/>
        <family val="2"/>
        <scheme val="minor"/>
      </rPr>
      <t>αισχυνθην</t>
    </r>
    <r>
      <rPr>
        <sz val="11"/>
        <color theme="1"/>
        <rFont val="Calibri"/>
        <family val="2"/>
        <scheme val="minor"/>
      </rPr>
      <t xml:space="preserve"> εντολην</t>
    </r>
  </si>
  <si>
    <r>
      <t xml:space="preserve">ουκ </t>
    </r>
    <r>
      <rPr>
        <b/>
        <sz val="11"/>
        <color theme="1"/>
        <rFont val="Calibri"/>
        <family val="2"/>
        <scheme val="minor"/>
      </rPr>
      <t>ησχυνθην</t>
    </r>
    <r>
      <rPr>
        <sz val="11"/>
        <color theme="1"/>
        <rFont val="Calibri"/>
        <family val="2"/>
        <scheme val="minor"/>
      </rPr>
      <t xml:space="preserve"> την εντολην</t>
    </r>
  </si>
  <si>
    <r>
      <t xml:space="preserve">ουκ ησχυνθην </t>
    </r>
    <r>
      <rPr>
        <b/>
        <sz val="11"/>
        <color theme="1"/>
        <rFont val="Calibri"/>
        <family val="2"/>
        <scheme val="minor"/>
      </rPr>
      <t>την</t>
    </r>
    <r>
      <rPr>
        <sz val="11"/>
        <color theme="1"/>
        <rFont val="Calibri"/>
        <family val="2"/>
        <scheme val="minor"/>
      </rPr>
      <t xml:space="preserve"> εντολην</t>
    </r>
  </si>
  <si>
    <r>
      <t xml:space="preserve">(6) χαναναιαν (7) </t>
    </r>
    <r>
      <rPr>
        <b/>
        <sz val="11"/>
        <color theme="1"/>
        <rFont val="Calibri"/>
        <family val="2"/>
        <scheme val="minor"/>
      </rPr>
      <t>διο</t>
    </r>
    <r>
      <rPr>
        <sz val="11"/>
        <color theme="1"/>
        <rFont val="Calibri"/>
        <family val="2"/>
        <scheme val="minor"/>
      </rPr>
      <t xml:space="preserve"> συνεσεως χρηζει</t>
    </r>
  </si>
  <si>
    <r>
      <t xml:space="preserve">(6) χαναναιαν (7) συνεσεως </t>
    </r>
    <r>
      <rPr>
        <b/>
        <sz val="11"/>
        <color theme="1"/>
        <rFont val="Calibri"/>
        <family val="2"/>
        <scheme val="minor"/>
      </rPr>
      <t>γαρ</t>
    </r>
    <r>
      <rPr>
        <sz val="11"/>
        <color theme="1"/>
        <rFont val="Calibri"/>
        <family val="2"/>
        <scheme val="minor"/>
      </rPr>
      <t xml:space="preserve"> χρηζει</t>
    </r>
  </si>
  <si>
    <r>
      <rPr>
        <b/>
        <sz val="11"/>
        <color theme="1"/>
        <rFont val="Calibri"/>
        <family val="2"/>
        <scheme val="minor"/>
      </rPr>
      <t>οτε</t>
    </r>
    <r>
      <rPr>
        <sz val="11"/>
        <color theme="1"/>
        <rFont val="Calibri"/>
        <family val="2"/>
        <scheme val="minor"/>
      </rPr>
      <t xml:space="preserve"> εχει αιδω πινη</t>
    </r>
  </si>
  <si>
    <r>
      <rPr>
        <b/>
        <sz val="11"/>
        <color theme="1"/>
        <rFont val="Calibri"/>
        <family val="2"/>
        <scheme val="minor"/>
      </rPr>
      <t>οτου</t>
    </r>
    <r>
      <rPr>
        <sz val="11"/>
        <color theme="1"/>
        <rFont val="Calibri"/>
        <family val="2"/>
        <scheme val="minor"/>
      </rPr>
      <t xml:space="preserve"> εχει αιδω πιη</t>
    </r>
  </si>
  <si>
    <r>
      <t xml:space="preserve">οτου εχει αιδω </t>
    </r>
    <r>
      <rPr>
        <b/>
        <sz val="11"/>
        <color theme="1"/>
        <rFont val="Calibri"/>
        <family val="2"/>
        <scheme val="minor"/>
      </rPr>
      <t>πιη</t>
    </r>
  </si>
  <si>
    <r>
      <t xml:space="preserve">οτε εχει αιδω </t>
    </r>
    <r>
      <rPr>
        <b/>
        <sz val="11"/>
        <color theme="1"/>
        <rFont val="Calibri"/>
        <family val="2"/>
        <scheme val="minor"/>
      </rPr>
      <t>πινη</t>
    </r>
  </si>
  <si>
    <t>αισχυνεσθαι αλλ εγκαυχασθαι</t>
  </si>
  <si>
    <t>εδωκα γαρ</t>
  </si>
  <si>
    <t>εδωκε γαρ</t>
  </si>
  <si>
    <t>καν πτωχω</t>
  </si>
  <si>
    <t>και πτωχω</t>
  </si>
  <si>
    <t xml:space="preserve">(5) κατακυριευουσι (6) του μεν </t>
  </si>
  <si>
    <t xml:space="preserve">(5) κατακυριευουσι (6) και του μεν </t>
  </si>
  <si>
    <t>πτωχου το της πτωχειας</t>
  </si>
  <si>
    <t>πτωχου της πτωχειας</t>
  </si>
  <si>
    <t>τεκνα μου ορον οινου</t>
  </si>
  <si>
    <r>
      <t xml:space="preserve">τεκνα μου </t>
    </r>
    <r>
      <rPr>
        <b/>
        <sz val="11"/>
        <color theme="1"/>
        <rFont val="Calibri"/>
        <family val="2"/>
        <scheme val="minor"/>
      </rPr>
      <t>τον</t>
    </r>
    <r>
      <rPr>
        <sz val="11"/>
        <color theme="1"/>
        <rFont val="Calibri"/>
        <family val="2"/>
        <scheme val="minor"/>
      </rPr>
      <t xml:space="preserve"> ορον του οινου</t>
    </r>
  </si>
  <si>
    <r>
      <t xml:space="preserve">τεκνα μου τον ορον </t>
    </r>
    <r>
      <rPr>
        <b/>
        <sz val="11"/>
        <color theme="1"/>
        <rFont val="Calibri"/>
        <family val="2"/>
        <scheme val="minor"/>
      </rPr>
      <t>του</t>
    </r>
    <r>
      <rPr>
        <sz val="11"/>
        <color theme="1"/>
        <rFont val="Calibri"/>
        <family val="2"/>
        <scheme val="minor"/>
      </rPr>
      <t xml:space="preserve"> οινου</t>
    </r>
  </si>
  <si>
    <t>πολεμου δε και</t>
  </si>
  <si>
    <t>πολεμου και</t>
  </si>
  <si>
    <t>ταραχης γινεται</t>
  </si>
  <si>
    <t>ταραχης αιτιος γινεται</t>
  </si>
  <si>
    <t>εντελλομαι υμιν</t>
  </si>
  <si>
    <t>εντελλομαι ουν υμιν</t>
  </si>
  <si>
    <t>και δι ευμορφιαν</t>
  </si>
  <si>
    <t>και ευμορφιαν</t>
  </si>
  <si>
    <t>ταυτα εσται το γενος</t>
  </si>
  <si>
    <t>ταυτα εσεσθε το γενος</t>
  </si>
  <si>
    <r>
      <t xml:space="preserve">(17:6) βασιλειον (18:1) </t>
    </r>
    <r>
      <rPr>
        <b/>
        <sz val="11"/>
        <color theme="1"/>
        <rFont val="Calibri"/>
        <family val="2"/>
        <scheme val="minor"/>
      </rPr>
      <t>οτι</t>
    </r>
    <r>
      <rPr>
        <sz val="11"/>
        <color theme="1"/>
        <rFont val="Calibri"/>
        <family val="2"/>
        <scheme val="minor"/>
      </rPr>
      <t xml:space="preserve"> καιγε ανεγνων εν βιβλοις ενωχ </t>
    </r>
  </si>
  <si>
    <t xml:space="preserve">(17:6) βασιλειον (18:1)  και γε εγνων εν βιβλιοις ενωχ </t>
  </si>
  <si>
    <r>
      <t xml:space="preserve">(17:6) βασιλειον (18:1) οτι καιγε </t>
    </r>
    <r>
      <rPr>
        <b/>
        <sz val="11"/>
        <color theme="1"/>
        <rFont val="Calibri"/>
        <family val="2"/>
        <scheme val="minor"/>
      </rPr>
      <t>ανεγνων</t>
    </r>
    <r>
      <rPr>
        <sz val="11"/>
        <color theme="1"/>
        <rFont val="Calibri"/>
        <family val="2"/>
        <scheme val="minor"/>
      </rPr>
      <t xml:space="preserve"> εν βιβλοις ενωχ </t>
    </r>
  </si>
  <si>
    <r>
      <t xml:space="preserve">(17:6) βασιλειον (18:1)  και γε </t>
    </r>
    <r>
      <rPr>
        <b/>
        <sz val="11"/>
        <color theme="1"/>
        <rFont val="Calibri"/>
        <family val="2"/>
        <scheme val="minor"/>
      </rPr>
      <t>εγνων</t>
    </r>
    <r>
      <rPr>
        <sz val="11"/>
        <color theme="1"/>
        <rFont val="Calibri"/>
        <family val="2"/>
        <scheme val="minor"/>
      </rPr>
      <t xml:space="preserve"> εν βιβλιοις ενωχ </t>
    </r>
  </si>
  <si>
    <r>
      <t xml:space="preserve">(17:6) βασιλειον (18:1) οτι καιγε ανεγνων εν </t>
    </r>
    <r>
      <rPr>
        <b/>
        <sz val="11"/>
        <color theme="1"/>
        <rFont val="Calibri"/>
        <family val="2"/>
        <scheme val="minor"/>
      </rPr>
      <t>βιβλοις</t>
    </r>
    <r>
      <rPr>
        <sz val="11"/>
        <color theme="1"/>
        <rFont val="Calibri"/>
        <family val="2"/>
        <scheme val="minor"/>
      </rPr>
      <t xml:space="preserve"> ενωχ </t>
    </r>
  </si>
  <si>
    <r>
      <t xml:space="preserve">(17:6) βασιλειον (18:1)  και γε εγνων εν </t>
    </r>
    <r>
      <rPr>
        <b/>
        <sz val="11"/>
        <color theme="1"/>
        <rFont val="Calibri"/>
        <family val="2"/>
        <scheme val="minor"/>
      </rPr>
      <t>βιβλιοις</t>
    </r>
    <r>
      <rPr>
        <sz val="11"/>
        <color theme="1"/>
        <rFont val="Calibri"/>
        <family val="2"/>
        <scheme val="minor"/>
      </rPr>
      <t xml:space="preserve"> ενωχ </t>
    </r>
  </si>
  <si>
    <t>κακα ποιησετε επ εσχαταις</t>
  </si>
  <si>
    <t>κακαποιησετε εν εσχαταις</t>
  </si>
  <si>
    <t>αφιει ανδρα</t>
  </si>
  <si>
    <t>αφιησιν ανδρα</t>
  </si>
  <si>
    <t>ελεησαι τον πλησιον</t>
  </si>
  <si>
    <t>ελεησαι του πλησιον</t>
  </si>
  <si>
    <t>συνεχει αυτον</t>
  </si>
  <si>
    <t>συνεχει εαυτον</t>
  </si>
  <si>
    <t>υπνον αυτου καταδαπανα</t>
  </si>
  <si>
    <t>υπνον αυτου και καταδαπανα</t>
  </si>
  <si>
    <t>ουκ υπακουει</t>
  </si>
  <si>
    <t>ουχ υπακουει</t>
  </si>
  <si>
    <t>πλανη δ αργυριου</t>
  </si>
  <si>
    <t>πλανη δι αργυριου</t>
  </si>
  <si>
    <r>
      <rPr>
        <b/>
        <sz val="11"/>
        <color theme="1"/>
        <rFont val="Calibri"/>
        <family val="2"/>
        <scheme val="minor"/>
      </rPr>
      <t>δια</t>
    </r>
    <r>
      <rPr>
        <sz val="11"/>
        <color theme="1"/>
        <rFont val="Calibri"/>
        <family val="2"/>
        <scheme val="minor"/>
      </rPr>
      <t xml:space="preserve"> αργυριον εγω</t>
    </r>
  </si>
  <si>
    <r>
      <rPr>
        <b/>
        <sz val="11"/>
        <color theme="1"/>
        <rFont val="Calibri"/>
        <family val="2"/>
        <scheme val="minor"/>
      </rPr>
      <t>δι</t>
    </r>
    <r>
      <rPr>
        <sz val="11"/>
        <color theme="1"/>
        <rFont val="Calibri"/>
        <family val="2"/>
        <scheme val="minor"/>
      </rPr>
      <t xml:space="preserve"> αργυριου εγω</t>
    </r>
  </si>
  <si>
    <r>
      <t xml:space="preserve">δι </t>
    </r>
    <r>
      <rPr>
        <b/>
        <sz val="11"/>
        <color theme="1"/>
        <rFont val="Calibri"/>
        <family val="2"/>
        <scheme val="minor"/>
      </rPr>
      <t>αργυριου</t>
    </r>
    <r>
      <rPr>
        <sz val="11"/>
        <color theme="1"/>
        <rFont val="Calibri"/>
        <family val="2"/>
        <scheme val="minor"/>
      </rPr>
      <t xml:space="preserve"> εγω</t>
    </r>
  </si>
  <si>
    <r>
      <t xml:space="preserve">δια </t>
    </r>
    <r>
      <rPr>
        <b/>
        <sz val="11"/>
        <color theme="1"/>
        <rFont val="Calibri"/>
        <family val="2"/>
        <scheme val="minor"/>
      </rPr>
      <t>αργυριον</t>
    </r>
    <r>
      <rPr>
        <sz val="11"/>
        <color theme="1"/>
        <rFont val="Calibri"/>
        <family val="2"/>
        <scheme val="minor"/>
      </rPr>
      <t xml:space="preserve"> εγω</t>
    </r>
  </si>
  <si>
    <t>μετανοια της σαρκος</t>
  </si>
  <si>
    <t>ταπεινωσις της ψυχης</t>
  </si>
  <si>
    <t>και αι ευχαι</t>
  </si>
  <si>
    <t>και ευχαι</t>
  </si>
  <si>
    <t>μετανοια σαρκος</t>
  </si>
  <si>
    <t>ταπεινωσις ψυχης</t>
  </si>
  <si>
    <t>πατερων μου οικτιρμων</t>
  </si>
  <si>
    <t>πρων μου ο οικτιρμων</t>
  </si>
  <si>
    <t>ετυφλωσε με</t>
  </si>
  <si>
    <t>ετυφλωσε γαρ με</t>
  </si>
  <si>
    <t>επεγνω την</t>
  </si>
  <si>
    <t>επεγνων την</t>
  </si>
  <si>
    <t>σχολαζουσι τω ανω</t>
  </si>
  <si>
    <t>σχολαζουσι τον ανθρωπον</t>
  </si>
  <si>
    <t>το της ασθενειας</t>
  </si>
  <si>
    <t>το της αληθειας</t>
  </si>
  <si>
    <t>τεκνα μου αγαπησατε</t>
  </si>
  <si>
    <t>τεκνα αγαπησατε</t>
  </si>
  <si>
    <t>επ αυτον</t>
  </si>
  <si>
    <t>επ αυτων</t>
  </si>
  <si>
    <t>γης εκεινω</t>
  </si>
  <si>
    <t>γης κακεινω</t>
  </si>
  <si>
    <t>ως υπερεχει</t>
  </si>
  <si>
    <t>ωσπερ εχει</t>
  </si>
  <si>
    <t>ως η θαλασσα</t>
  </si>
  <si>
    <t>ως θαλασσα</t>
  </si>
  <si>
    <t>οτι βασιλευοντες</t>
  </si>
  <si>
    <t>οτι οι βασιλευοντες</t>
  </si>
  <si>
    <t>αγρους και ποιμνια</t>
  </si>
  <si>
    <t>αγρους ποιμνια</t>
  </si>
  <si>
    <t>ιβεις χορτασουσι</t>
  </si>
  <si>
    <t>ιβεις κορτασουσι</t>
  </si>
  <si>
    <t>σωτηριον τω ισραηλ</t>
  </si>
  <si>
    <t>σριον ιηλ</t>
  </si>
  <si>
    <t>παντα τα εθνη</t>
  </si>
  <si>
    <t>παντα εθνη</t>
  </si>
  <si>
    <t>βασιλειον μου εκ του σπερματος</t>
  </si>
  <si>
    <t>βασιλειον μου και του σπερματος</t>
  </si>
  <si>
    <t>φιλων ονειδισμους</t>
  </si>
  <si>
    <t>φιλων διασπ ονειδισμους</t>
  </si>
  <si>
    <t>αρπαγην γης ερημωσιν ναου θεου εμπυρισμον υμων</t>
  </si>
  <si>
    <r>
      <rPr>
        <b/>
        <sz val="11"/>
        <color theme="1"/>
        <rFont val="Calibri"/>
        <family val="2"/>
        <scheme val="minor"/>
      </rPr>
      <t>ευτελεια</t>
    </r>
    <r>
      <rPr>
        <sz val="11"/>
        <color theme="1"/>
        <rFont val="Calibri"/>
        <family val="2"/>
        <scheme val="minor"/>
      </rPr>
      <t xml:space="preserve"> καρδιας μεταμελουμενοι</t>
    </r>
  </si>
  <si>
    <r>
      <rPr>
        <b/>
        <sz val="11"/>
        <color theme="1"/>
        <rFont val="Calibri"/>
        <family val="2"/>
        <scheme val="minor"/>
      </rPr>
      <t>εν τελεια</t>
    </r>
    <r>
      <rPr>
        <sz val="11"/>
        <color theme="1"/>
        <rFont val="Calibri"/>
        <family val="2"/>
        <scheme val="minor"/>
      </rPr>
      <t xml:space="preserve"> καρδια μεταμελουμενοι</t>
    </r>
  </si>
  <si>
    <r>
      <t xml:space="preserve">ευτελεια </t>
    </r>
    <r>
      <rPr>
        <b/>
        <sz val="11"/>
        <color theme="1"/>
        <rFont val="Calibri"/>
        <family val="2"/>
        <scheme val="minor"/>
      </rPr>
      <t>καρδιας</t>
    </r>
    <r>
      <rPr>
        <sz val="11"/>
        <color theme="1"/>
        <rFont val="Calibri"/>
        <family val="2"/>
        <scheme val="minor"/>
      </rPr>
      <t xml:space="preserve"> μεταμελουμενοι</t>
    </r>
  </si>
  <si>
    <r>
      <t xml:space="preserve">εν τελεια </t>
    </r>
    <r>
      <rPr>
        <b/>
        <sz val="11"/>
        <color theme="1"/>
        <rFont val="Calibri"/>
        <family val="2"/>
        <scheme val="minor"/>
      </rPr>
      <t>καρδια</t>
    </r>
    <r>
      <rPr>
        <sz val="11"/>
        <color theme="1"/>
        <rFont val="Calibri"/>
        <family val="2"/>
        <scheme val="minor"/>
      </rPr>
      <t xml:space="preserve"> μεταμελουμενοι</t>
    </r>
  </si>
  <si>
    <t>επισκεψηται υμας</t>
  </si>
  <si>
    <t>επισκεψεσθαι υμας</t>
  </si>
  <si>
    <t>και εν αγαπη</t>
  </si>
  <si>
    <t>και εν αναγαπη</t>
  </si>
  <si>
    <t>Oo.VI.9.8 = και αναγαπη</t>
  </si>
  <si>
    <t>εχθρων υμων (24:1) και μετα</t>
  </si>
  <si>
    <t>εχθρων (24:1) και μετα</t>
  </si>
  <si>
    <t xml:space="preserve">ως ηλιος δικαιοσυνης </t>
  </si>
  <si>
    <r>
      <t xml:space="preserve">ως </t>
    </r>
    <r>
      <rPr>
        <b/>
        <sz val="11"/>
        <color theme="1"/>
        <rFont val="Calibri"/>
        <family val="2"/>
        <scheme val="minor"/>
      </rPr>
      <t>ο</t>
    </r>
    <r>
      <rPr>
        <sz val="11"/>
        <color theme="1"/>
        <rFont val="Calibri"/>
        <family val="2"/>
        <scheme val="minor"/>
      </rPr>
      <t xml:space="preserve"> ηλιος της δικαιοσυνης </t>
    </r>
  </si>
  <si>
    <r>
      <t xml:space="preserve">ως ο ηλιος </t>
    </r>
    <r>
      <rPr>
        <b/>
        <sz val="11"/>
        <color theme="1"/>
        <rFont val="Calibri"/>
        <family val="2"/>
        <scheme val="minor"/>
      </rPr>
      <t>της</t>
    </r>
    <r>
      <rPr>
        <sz val="11"/>
        <color theme="1"/>
        <rFont val="Calibri"/>
        <family val="2"/>
        <scheme val="minor"/>
      </rPr>
      <t xml:space="preserve"> δικαιοσυνης </t>
    </r>
  </si>
  <si>
    <t>επ αυτω</t>
  </si>
  <si>
    <t>εκχεαι πνευμα ευλογιαν</t>
  </si>
  <si>
    <t>εκχεαι πνς ευλογιαν</t>
  </si>
  <si>
    <t>και εις λαος</t>
  </si>
  <si>
    <t>και εσται εις λαος</t>
  </si>
  <si>
    <t>ιηλ πετασθησονται</t>
  </si>
  <si>
    <t>ισραηλ μεταθησονται</t>
  </si>
  <si>
    <r>
      <t xml:space="preserve">(25:5) εις </t>
    </r>
    <r>
      <rPr>
        <b/>
        <sz val="11"/>
        <color theme="1"/>
        <rFont val="Calibri"/>
        <family val="2"/>
        <scheme val="minor"/>
      </rPr>
      <t>αιωνας</t>
    </r>
    <r>
      <rPr>
        <sz val="11"/>
        <color theme="1"/>
        <rFont val="Calibri"/>
        <family val="2"/>
        <scheme val="minor"/>
      </rPr>
      <t xml:space="preserve"> (26:1) φυλαξατε ουν</t>
    </r>
  </si>
  <si>
    <r>
      <t xml:space="preserve">(25:5) εις </t>
    </r>
    <r>
      <rPr>
        <b/>
        <sz val="11"/>
        <color theme="1"/>
        <rFont val="Calibri"/>
        <family val="2"/>
        <scheme val="minor"/>
      </rPr>
      <t>αιωνα</t>
    </r>
    <r>
      <rPr>
        <sz val="11"/>
        <color theme="1"/>
        <rFont val="Calibri"/>
        <family val="2"/>
        <scheme val="minor"/>
      </rPr>
      <t xml:space="preserve"> (26:1) φυλαξετε ουν</t>
    </r>
  </si>
  <si>
    <r>
      <t xml:space="preserve">(25:5) εις αιωνας (26:1) </t>
    </r>
    <r>
      <rPr>
        <b/>
        <sz val="11"/>
        <color theme="1"/>
        <rFont val="Calibri"/>
        <family val="2"/>
        <scheme val="minor"/>
      </rPr>
      <t>φυλαξατε</t>
    </r>
    <r>
      <rPr>
        <sz val="11"/>
        <color theme="1"/>
        <rFont val="Calibri"/>
        <family val="2"/>
        <scheme val="minor"/>
      </rPr>
      <t xml:space="preserve"> ουν</t>
    </r>
  </si>
  <si>
    <r>
      <t xml:space="preserve">(25:5) εις αιωνα (26:1) </t>
    </r>
    <r>
      <rPr>
        <b/>
        <sz val="11"/>
        <color theme="1"/>
        <rFont val="Calibri"/>
        <family val="2"/>
        <scheme val="minor"/>
      </rPr>
      <t>φυλαξετε</t>
    </r>
    <r>
      <rPr>
        <sz val="11"/>
        <color theme="1"/>
        <rFont val="Calibri"/>
        <family val="2"/>
        <scheme val="minor"/>
      </rPr>
      <t xml:space="preserve"> ουν</t>
    </r>
  </si>
  <si>
    <t>παντα τον νομον</t>
  </si>
  <si>
    <t>παντα νομον</t>
  </si>
  <si>
    <t>ειπε προς αυτους</t>
  </si>
  <si>
    <t>ειπεν προς αυτους</t>
  </si>
  <si>
    <t>ετων αποθνησκω εγω σημερον</t>
  </si>
  <si>
    <t>ετων εγω αποθνησκω σημερον</t>
  </si>
  <si>
    <r>
      <rPr>
        <b/>
        <sz val="11"/>
        <color theme="1"/>
        <rFont val="Calibri"/>
        <family val="2"/>
        <scheme val="minor"/>
      </rPr>
      <t>πολυτελη</t>
    </r>
    <r>
      <rPr>
        <sz val="11"/>
        <color theme="1"/>
        <rFont val="Calibri"/>
        <family val="2"/>
        <scheme val="minor"/>
      </rPr>
      <t xml:space="preserve"> εσθητι η την κοιλιαν μου αναρηξει οτι ταυτα </t>
    </r>
  </si>
  <si>
    <r>
      <rPr>
        <b/>
        <sz val="11"/>
        <color theme="1"/>
        <rFont val="Calibri"/>
        <family val="2"/>
        <scheme val="minor"/>
      </rPr>
      <t>πολυτελει</t>
    </r>
    <r>
      <rPr>
        <sz val="11"/>
        <color theme="1"/>
        <rFont val="Calibri"/>
        <family val="2"/>
        <scheme val="minor"/>
      </rPr>
      <t xml:space="preserve"> εσθητι η αναρηξοι την κοιλιαν μου οτι ταυτα</t>
    </r>
  </si>
  <si>
    <r>
      <t xml:space="preserve">πολυτελη εσθητι η </t>
    </r>
    <r>
      <rPr>
        <b/>
        <sz val="11"/>
        <color theme="1"/>
        <rFont val="Calibri"/>
        <family val="2"/>
        <scheme val="minor"/>
      </rPr>
      <t>την κοιλιαν μου αναρηξει</t>
    </r>
    <r>
      <rPr>
        <sz val="11"/>
        <color theme="1"/>
        <rFont val="Calibri"/>
        <family val="2"/>
        <scheme val="minor"/>
      </rPr>
      <t xml:space="preserve"> οτι ταυτα </t>
    </r>
  </si>
  <si>
    <r>
      <t xml:space="preserve">πολυτελει εσθητι η </t>
    </r>
    <r>
      <rPr>
        <b/>
        <sz val="11"/>
        <color theme="1"/>
        <rFont val="Calibri"/>
        <family val="2"/>
        <scheme val="minor"/>
      </rPr>
      <t>αναρηξοι την κοιλιαν μου</t>
    </r>
    <r>
      <rPr>
        <sz val="11"/>
        <color theme="1"/>
        <rFont val="Calibri"/>
        <family val="2"/>
        <scheme val="minor"/>
      </rPr>
      <t xml:space="preserve"> οτι ταυτα</t>
    </r>
  </si>
  <si>
    <r>
      <t xml:space="preserve">πολυτελη εσθητι η την κοιλιαν μου </t>
    </r>
    <r>
      <rPr>
        <b/>
        <sz val="11"/>
        <color theme="1"/>
        <rFont val="Calibri"/>
        <family val="2"/>
        <scheme val="minor"/>
      </rPr>
      <t>αναρηξει</t>
    </r>
    <r>
      <rPr>
        <sz val="11"/>
        <color theme="1"/>
        <rFont val="Calibri"/>
        <family val="2"/>
        <scheme val="minor"/>
      </rPr>
      <t xml:space="preserve"> οτι ταυτα </t>
    </r>
  </si>
  <si>
    <r>
      <t xml:space="preserve">πολυτελει εσθητι η </t>
    </r>
    <r>
      <rPr>
        <b/>
        <sz val="11"/>
        <color theme="1"/>
        <rFont val="Calibri"/>
        <family val="2"/>
        <scheme val="minor"/>
      </rPr>
      <t>αναρηξοι</t>
    </r>
    <r>
      <rPr>
        <sz val="11"/>
        <color theme="1"/>
        <rFont val="Calibri"/>
        <family val="2"/>
        <scheme val="minor"/>
      </rPr>
      <t xml:space="preserve"> την κοιλιαν μου οτι ταυτα</t>
    </r>
  </si>
  <si>
    <r>
      <rPr>
        <b/>
        <sz val="11"/>
        <color theme="1"/>
        <rFont val="Calibri"/>
        <family val="2"/>
        <scheme val="minor"/>
      </rPr>
      <t>προαπαντησασα</t>
    </r>
    <r>
      <rPr>
        <sz val="11"/>
        <color theme="1"/>
        <rFont val="Calibri"/>
        <family val="2"/>
        <scheme val="minor"/>
      </rPr>
      <t xml:space="preserve"> ραχιηλ</t>
    </r>
  </si>
  <si>
    <r>
      <rPr>
        <b/>
        <sz val="11"/>
        <color theme="1"/>
        <rFont val="Calibri"/>
        <family val="2"/>
        <scheme val="minor"/>
      </rPr>
      <t>προσαπαντησασα</t>
    </r>
    <r>
      <rPr>
        <sz val="11"/>
        <color theme="1"/>
        <rFont val="Calibri"/>
        <family val="2"/>
        <scheme val="minor"/>
      </rPr>
      <t xml:space="preserve"> ραχηλ</t>
    </r>
  </si>
  <si>
    <r>
      <t xml:space="preserve">προαπαντησασα </t>
    </r>
    <r>
      <rPr>
        <b/>
        <sz val="11"/>
        <color theme="1"/>
        <rFont val="Calibri"/>
        <family val="2"/>
        <scheme val="minor"/>
      </rPr>
      <t>ραχιηλ</t>
    </r>
  </si>
  <si>
    <r>
      <t xml:space="preserve">προσαπαντησασα </t>
    </r>
    <r>
      <rPr>
        <b/>
        <sz val="11"/>
        <color theme="1"/>
        <rFont val="Calibri"/>
        <family val="2"/>
        <scheme val="minor"/>
      </rPr>
      <t>ραχηλ</t>
    </r>
  </si>
  <si>
    <t>δωσω σοι αυτα οτι</t>
  </si>
  <si>
    <t>δωσω αυτα σοι οτι</t>
  </si>
  <si>
    <t>ειπεν ιδου</t>
  </si>
  <si>
    <t>ης συ ορωσα</t>
  </si>
  <si>
    <t>ης ορωσα</t>
  </si>
  <si>
    <t>αυτου ει συ αλλ</t>
  </si>
  <si>
    <t>αυτου συ ει αλλ</t>
  </si>
  <si>
    <t>αντ εμου</t>
  </si>
  <si>
    <t>αντι εμου</t>
  </si>
  <si>
    <t>μεταστησας τη νυκτι</t>
  </si>
  <si>
    <t>μεταστησας με τη νυκτι</t>
  </si>
  <si>
    <t>μητηρ μου απεδω αντι συνουσιας τα δυο</t>
  </si>
  <si>
    <t>αυτην κς</t>
  </si>
  <si>
    <t>αυτην ο κυριος</t>
  </si>
  <si>
    <t>επαυριον απεδοτο</t>
  </si>
  <si>
    <t>επαυριον επεδοτο</t>
  </si>
  <si>
    <t>εν μανδραγοραις</t>
  </si>
  <si>
    <r>
      <t xml:space="preserve">εν </t>
    </r>
    <r>
      <rPr>
        <b/>
        <sz val="11"/>
        <color theme="1"/>
        <rFont val="Calibri"/>
        <family val="2"/>
        <scheme val="minor"/>
      </rPr>
      <t>τοις</t>
    </r>
    <r>
      <rPr>
        <sz val="11"/>
        <color theme="1"/>
        <rFont val="Calibri"/>
        <family val="2"/>
        <scheme val="minor"/>
      </rPr>
      <t xml:space="preserve"> μανδραγοροις</t>
    </r>
  </si>
  <si>
    <r>
      <t xml:space="preserve">εν τοις </t>
    </r>
    <r>
      <rPr>
        <b/>
        <sz val="11"/>
        <color theme="1"/>
        <rFont val="Calibri"/>
        <family val="2"/>
        <scheme val="minor"/>
      </rPr>
      <t>μανδραγοροις</t>
    </r>
  </si>
  <si>
    <r>
      <t xml:space="preserve">εν </t>
    </r>
    <r>
      <rPr>
        <b/>
        <sz val="11"/>
        <color theme="1"/>
        <rFont val="Calibri"/>
        <family val="2"/>
        <scheme val="minor"/>
      </rPr>
      <t>μανδραγοραις</t>
    </r>
  </si>
  <si>
    <t>ποθησασα αυτους ουκ</t>
  </si>
  <si>
    <t>ποθησασα αυτας ουκ</t>
  </si>
  <si>
    <t>αλλα ανεθηκεν</t>
  </si>
  <si>
    <t>αλλ ανεθηκεν</t>
  </si>
  <si>
    <t>(2) πορευομαι (3) ουκ ημην</t>
  </si>
  <si>
    <t>(2) πορευομαι (3) και ουκ ημην</t>
  </si>
  <si>
    <t>πλησιον μου (4) ου κατελαλησα</t>
  </si>
  <si>
    <t>πλησιον (4) ου κατελαλησα</t>
  </si>
  <si>
    <t>ουκ ενενοουν</t>
  </si>
  <si>
    <t>ουκ ενοουν</t>
  </si>
  <si>
    <t>κοπου υπνος μοι περιεγενετο</t>
  </si>
  <si>
    <r>
      <t xml:space="preserve">κοπου </t>
    </r>
    <r>
      <rPr>
        <b/>
        <sz val="11"/>
        <color theme="1"/>
        <rFont val="Calibri"/>
        <family val="2"/>
        <scheme val="minor"/>
      </rPr>
      <t>ο</t>
    </r>
    <r>
      <rPr>
        <sz val="11"/>
        <color theme="1"/>
        <rFont val="Calibri"/>
        <family val="2"/>
        <scheme val="minor"/>
      </rPr>
      <t xml:space="preserve"> υπνος μου περιεγενετο</t>
    </r>
  </si>
  <si>
    <r>
      <t xml:space="preserve">κοπου ο υπνος </t>
    </r>
    <r>
      <rPr>
        <b/>
        <sz val="11"/>
        <color theme="1"/>
        <rFont val="Calibri"/>
        <family val="2"/>
        <scheme val="minor"/>
      </rPr>
      <t>μου</t>
    </r>
    <r>
      <rPr>
        <sz val="11"/>
        <color theme="1"/>
        <rFont val="Calibri"/>
        <family val="2"/>
        <scheme val="minor"/>
      </rPr>
      <t xml:space="preserve"> περιεγενετο</t>
    </r>
  </si>
  <si>
    <r>
      <t xml:space="preserve">κοπου υπνος </t>
    </r>
    <r>
      <rPr>
        <b/>
        <sz val="11"/>
        <color theme="1"/>
        <rFont val="Calibri"/>
        <family val="2"/>
        <scheme val="minor"/>
      </rPr>
      <t>μοι</t>
    </r>
    <r>
      <rPr>
        <sz val="11"/>
        <color theme="1"/>
        <rFont val="Calibri"/>
        <family val="2"/>
        <scheme val="minor"/>
      </rPr>
      <t xml:space="preserve"> περιεγενετο</t>
    </r>
  </si>
  <si>
    <t>ειτα εκαμνον</t>
  </si>
  <si>
    <r>
      <rPr>
        <b/>
        <sz val="11"/>
        <color theme="1"/>
        <rFont val="Calibri"/>
        <family val="2"/>
        <scheme val="minor"/>
      </rPr>
      <t>ειτα</t>
    </r>
    <r>
      <rPr>
        <sz val="11"/>
        <color theme="1"/>
        <rFont val="Calibri"/>
        <family val="2"/>
        <scheme val="minor"/>
      </rPr>
      <t xml:space="preserve"> εκαμνον</t>
    </r>
  </si>
  <si>
    <t>πρωτογεννημα δια του</t>
  </si>
  <si>
    <r>
      <rPr>
        <b/>
        <sz val="11"/>
        <color theme="1"/>
        <rFont val="Calibri"/>
        <family val="2"/>
        <scheme val="minor"/>
      </rPr>
      <t>πρωτογενημα</t>
    </r>
    <r>
      <rPr>
        <sz val="11"/>
        <color theme="1"/>
        <rFont val="Calibri"/>
        <family val="2"/>
        <scheme val="minor"/>
      </rPr>
      <t xml:space="preserve"> πρωτον δια του</t>
    </r>
  </si>
  <si>
    <r>
      <rPr>
        <b/>
        <sz val="11"/>
        <color theme="1"/>
        <rFont val="Calibri"/>
        <family val="2"/>
        <scheme val="minor"/>
      </rPr>
      <t>πρωτογεννημα</t>
    </r>
    <r>
      <rPr>
        <sz val="11"/>
        <color theme="1"/>
        <rFont val="Calibri"/>
        <family val="2"/>
        <scheme val="minor"/>
      </rPr>
      <t xml:space="preserve"> δια του</t>
    </r>
  </si>
  <si>
    <r>
      <t xml:space="preserve">πρωτογενημα </t>
    </r>
    <r>
      <rPr>
        <b/>
        <sz val="11"/>
        <color theme="1"/>
        <rFont val="Calibri"/>
        <family val="2"/>
        <scheme val="minor"/>
      </rPr>
      <t>πρωτον</t>
    </r>
    <r>
      <rPr>
        <sz val="11"/>
        <color theme="1"/>
        <rFont val="Calibri"/>
        <family val="2"/>
        <scheme val="minor"/>
      </rPr>
      <t xml:space="preserve"> δια του</t>
    </r>
  </si>
  <si>
    <t>πρι μου και τοτε εγω (7) και κς</t>
  </si>
  <si>
    <t>πατρι μου και τοτε και τοτε εγω (7) και κυριος</t>
  </si>
  <si>
    <t>αγαθα εν χερσι</t>
  </si>
  <si>
    <t>αγαθα χερσι</t>
  </si>
  <si>
    <r>
      <rPr>
        <b/>
        <sz val="11"/>
        <color theme="1"/>
        <rFont val="Calibri"/>
        <family val="2"/>
        <scheme val="minor"/>
      </rPr>
      <t>ευαρεστησιν</t>
    </r>
    <r>
      <rPr>
        <sz val="11"/>
        <color theme="1"/>
        <rFont val="Calibri"/>
        <family val="2"/>
        <scheme val="minor"/>
      </rPr>
      <t xml:space="preserve"> κυ</t>
    </r>
  </si>
  <si>
    <r>
      <rPr>
        <b/>
        <sz val="11"/>
        <color theme="1"/>
        <rFont val="Calibri"/>
        <family val="2"/>
        <scheme val="minor"/>
      </rPr>
      <t>ευαρεστησαν</t>
    </r>
    <r>
      <rPr>
        <sz val="11"/>
        <color theme="1"/>
        <rFont val="Calibri"/>
        <family val="2"/>
        <scheme val="minor"/>
      </rPr>
      <t xml:space="preserve"> κυριω</t>
    </r>
  </si>
  <si>
    <r>
      <t xml:space="preserve">ευαρεστησαν </t>
    </r>
    <r>
      <rPr>
        <b/>
        <sz val="11"/>
        <color theme="1"/>
        <rFont val="Calibri"/>
        <family val="2"/>
        <scheme val="minor"/>
      </rPr>
      <t>κυριω</t>
    </r>
  </si>
  <si>
    <r>
      <t xml:space="preserve">ευαρεστησιν </t>
    </r>
    <r>
      <rPr>
        <b/>
        <sz val="11"/>
        <color theme="1"/>
        <rFont val="Calibri"/>
        <family val="2"/>
        <scheme val="minor"/>
      </rPr>
      <t>κυ</t>
    </r>
  </si>
  <si>
    <t>ουκ εφιεται</t>
  </si>
  <si>
    <t>ουκ αφιεται</t>
  </si>
  <si>
    <t>ουχ υπογραφει</t>
  </si>
  <si>
    <t>ουκ υπογραφει</t>
  </si>
  <si>
    <r>
      <t xml:space="preserve">πλανης </t>
    </r>
    <r>
      <rPr>
        <b/>
        <sz val="11"/>
        <color theme="1"/>
        <rFont val="Calibri"/>
        <family val="2"/>
        <scheme val="minor"/>
      </rPr>
      <t>ουδεν</t>
    </r>
    <r>
      <rPr>
        <sz val="11"/>
        <color theme="1"/>
        <rFont val="Calibri"/>
        <family val="2"/>
        <scheme val="minor"/>
      </rPr>
      <t xml:space="preserve"> ισχυουσι</t>
    </r>
  </si>
  <si>
    <r>
      <t xml:space="preserve">πλανης </t>
    </r>
    <r>
      <rPr>
        <b/>
        <sz val="11"/>
        <color theme="1"/>
        <rFont val="Calibri"/>
        <family val="2"/>
        <scheme val="minor"/>
      </rPr>
      <t>ουκ</t>
    </r>
    <r>
      <rPr>
        <sz val="11"/>
        <color theme="1"/>
        <rFont val="Calibri"/>
        <family val="2"/>
        <scheme val="minor"/>
      </rPr>
      <t xml:space="preserve"> ισχυσουσι</t>
    </r>
  </si>
  <si>
    <r>
      <t xml:space="preserve">πλανης ουδεν </t>
    </r>
    <r>
      <rPr>
        <b/>
        <sz val="11"/>
        <color theme="1"/>
        <rFont val="Calibri"/>
        <family val="2"/>
        <scheme val="minor"/>
      </rPr>
      <t>ισχυουσι</t>
    </r>
  </si>
  <si>
    <r>
      <t xml:space="preserve">πλανης ουκ </t>
    </r>
    <r>
      <rPr>
        <b/>
        <sz val="11"/>
        <color theme="1"/>
        <rFont val="Calibri"/>
        <family val="2"/>
        <scheme val="minor"/>
      </rPr>
      <t>ισχυσουσι</t>
    </r>
  </si>
  <si>
    <t>μιανη τον νουν</t>
  </si>
  <si>
    <t>μιανει τον νουν</t>
  </si>
  <si>
    <t>πορευεται δε εν ευθυτητι</t>
  </si>
  <si>
    <t>πορευεται γαρ εν ευθυτητι</t>
  </si>
  <si>
    <t>ζωης παντα</t>
  </si>
  <si>
    <t>ζωης και παντα</t>
  </si>
  <si>
    <r>
      <t xml:space="preserve">φυλαξατε ουν </t>
    </r>
    <r>
      <rPr>
        <b/>
        <sz val="11"/>
        <color theme="1"/>
        <rFont val="Calibri"/>
        <family val="2"/>
        <scheme val="minor"/>
      </rPr>
      <t>νομον θυ τεκνα μου</t>
    </r>
    <r>
      <rPr>
        <sz val="11"/>
        <color theme="1"/>
        <rFont val="Calibri"/>
        <family val="2"/>
        <scheme val="minor"/>
      </rPr>
      <t xml:space="preserve"> και την απλοτητα</t>
    </r>
  </si>
  <si>
    <r>
      <t xml:space="preserve">φυλαξατε ουν </t>
    </r>
    <r>
      <rPr>
        <b/>
        <sz val="11"/>
        <color theme="1"/>
        <rFont val="Calibri"/>
        <family val="2"/>
        <scheme val="minor"/>
      </rPr>
      <t>τεκνα μου νομον θεου</t>
    </r>
    <r>
      <rPr>
        <sz val="11"/>
        <color theme="1"/>
        <rFont val="Calibri"/>
        <family val="2"/>
        <scheme val="minor"/>
      </rPr>
      <t xml:space="preserve"> και την απλοτητα</t>
    </r>
  </si>
  <si>
    <t>εργαζεσθαι εν εργοις</t>
  </si>
  <si>
    <t>εργαζεσθε εν εργοις</t>
  </si>
  <si>
    <t>ευλογησε σε κυριος</t>
  </si>
  <si>
    <t>ευλογησε κς</t>
  </si>
  <si>
    <t>οτι και ο πατηρ</t>
  </si>
  <si>
    <t>οτι ο πηρ</t>
  </si>
  <si>
    <t>ιουδας εδοξασθη</t>
  </si>
  <si>
    <t>ιουδα εδοξασθη</t>
  </si>
  <si>
    <t>γαρ ο κυριος</t>
  </si>
  <si>
    <t>γαρ κς</t>
  </si>
  <si>
    <t>δε βασιλειαν</t>
  </si>
  <si>
    <t>δε την βασιλειαν</t>
  </si>
  <si>
    <t>αυτοις υπακουσατε τη απλοτητι</t>
  </si>
  <si>
    <r>
      <t xml:space="preserve">αυτοις </t>
    </r>
    <r>
      <rPr>
        <b/>
        <sz val="11"/>
        <color theme="1"/>
        <rFont val="Calibri"/>
        <family val="2"/>
        <scheme val="minor"/>
      </rPr>
      <t>ουν</t>
    </r>
    <r>
      <rPr>
        <sz val="11"/>
        <color theme="1"/>
        <rFont val="Calibri"/>
        <family val="2"/>
        <scheme val="minor"/>
      </rPr>
      <t xml:space="preserve"> υπακουσατε και τη απλοτητι</t>
    </r>
  </si>
  <si>
    <r>
      <t xml:space="preserve">αυτοις ουν υπακουσατε </t>
    </r>
    <r>
      <rPr>
        <b/>
        <sz val="11"/>
        <color theme="1"/>
        <rFont val="Calibri"/>
        <family val="2"/>
        <scheme val="minor"/>
      </rPr>
      <t>και</t>
    </r>
    <r>
      <rPr>
        <sz val="11"/>
        <color theme="1"/>
        <rFont val="Calibri"/>
        <family val="2"/>
        <scheme val="minor"/>
      </rPr>
      <t xml:space="preserve"> τη απλοτητι</t>
    </r>
  </si>
  <si>
    <t>οτι εν τω γαδ</t>
  </si>
  <si>
    <t>οτι και τω γαδ</t>
  </si>
  <si>
    <t>επερχομενα ισραηλ</t>
  </si>
  <si>
    <t>επερχομενα τω ιηλ</t>
  </si>
  <si>
    <t>οιδα δε τεκνα</t>
  </si>
  <si>
    <t>οιδα τεκνα</t>
  </si>
  <si>
    <t>υιοι ημων</t>
  </si>
  <si>
    <t>υιοι υμων</t>
  </si>
  <si>
    <t>δουλευσουσι τοις</t>
  </si>
  <si>
    <r>
      <rPr>
        <b/>
        <sz val="11"/>
        <color theme="1"/>
        <rFont val="Calibri"/>
        <family val="2"/>
        <scheme val="minor"/>
      </rPr>
      <t>δουλευσουσι</t>
    </r>
    <r>
      <rPr>
        <sz val="11"/>
        <color theme="1"/>
        <rFont val="Calibri"/>
        <family val="2"/>
        <scheme val="minor"/>
      </rPr>
      <t xml:space="preserve"> τοις</t>
    </r>
  </si>
  <si>
    <r>
      <rPr>
        <b/>
        <sz val="11"/>
        <color theme="1"/>
        <rFont val="Calibri"/>
        <family val="2"/>
        <scheme val="minor"/>
      </rPr>
      <t>δουλευουσιν</t>
    </r>
    <r>
      <rPr>
        <sz val="11"/>
        <color theme="1"/>
        <rFont val="Calibri"/>
        <family val="2"/>
        <scheme val="minor"/>
      </rPr>
      <t xml:space="preserve"> εν τοις</t>
    </r>
  </si>
  <si>
    <r>
      <t xml:space="preserve">δουλευουσιν </t>
    </r>
    <r>
      <rPr>
        <b/>
        <sz val="11"/>
        <color theme="1"/>
        <rFont val="Calibri"/>
        <family val="2"/>
        <scheme val="minor"/>
      </rPr>
      <t>εν</t>
    </r>
    <r>
      <rPr>
        <sz val="11"/>
        <color theme="1"/>
        <rFont val="Calibri"/>
        <family val="2"/>
        <scheme val="minor"/>
      </rPr>
      <t xml:space="preserve"> τοις</t>
    </r>
  </si>
  <si>
    <r>
      <t xml:space="preserve">οπως </t>
    </r>
    <r>
      <rPr>
        <b/>
        <sz val="11"/>
        <color theme="1"/>
        <rFont val="Calibri"/>
        <family val="2"/>
        <scheme val="minor"/>
      </rPr>
      <t>εαν</t>
    </r>
    <r>
      <rPr>
        <sz val="11"/>
        <color theme="1"/>
        <rFont val="Calibri"/>
        <family val="2"/>
        <scheme val="minor"/>
      </rPr>
      <t xml:space="preserve"> αμαρτησωσι ταχειον επιστρεψουσι</t>
    </r>
  </si>
  <si>
    <r>
      <t xml:space="preserve">οπως </t>
    </r>
    <r>
      <rPr>
        <b/>
        <sz val="11"/>
        <color theme="1"/>
        <rFont val="Calibri"/>
        <family val="2"/>
        <scheme val="minor"/>
      </rPr>
      <t>αν</t>
    </r>
    <r>
      <rPr>
        <sz val="11"/>
        <color theme="1"/>
        <rFont val="Calibri"/>
        <family val="2"/>
        <scheme val="minor"/>
      </rPr>
      <t xml:space="preserve"> αμαρτησουσι ταχιον επιστρεψωσι</t>
    </r>
  </si>
  <si>
    <r>
      <t xml:space="preserve">οπως αν </t>
    </r>
    <r>
      <rPr>
        <b/>
        <sz val="11"/>
        <color theme="1"/>
        <rFont val="Calibri"/>
        <family val="2"/>
        <scheme val="minor"/>
      </rPr>
      <t>αμαρτησουσι</t>
    </r>
    <r>
      <rPr>
        <sz val="11"/>
        <color theme="1"/>
        <rFont val="Calibri"/>
        <family val="2"/>
        <scheme val="minor"/>
      </rPr>
      <t xml:space="preserve"> ταχιον επιστρεψωσι</t>
    </r>
  </si>
  <si>
    <r>
      <t xml:space="preserve">οπως εαν </t>
    </r>
    <r>
      <rPr>
        <b/>
        <sz val="11"/>
        <color theme="1"/>
        <rFont val="Calibri"/>
        <family val="2"/>
        <scheme val="minor"/>
      </rPr>
      <t>αμαρτησωσι</t>
    </r>
    <r>
      <rPr>
        <sz val="11"/>
        <color theme="1"/>
        <rFont val="Calibri"/>
        <family val="2"/>
        <scheme val="minor"/>
      </rPr>
      <t xml:space="preserve"> ταχειον επιστρεψουσι</t>
    </r>
  </si>
  <si>
    <r>
      <t xml:space="preserve">οπως εαν αμαρτησωσι </t>
    </r>
    <r>
      <rPr>
        <b/>
        <sz val="11"/>
        <color theme="1"/>
        <rFont val="Calibri"/>
        <family val="2"/>
        <scheme val="minor"/>
      </rPr>
      <t>ταχειον</t>
    </r>
    <r>
      <rPr>
        <sz val="11"/>
        <color theme="1"/>
        <rFont val="Calibri"/>
        <family val="2"/>
        <scheme val="minor"/>
      </rPr>
      <t xml:space="preserve"> επιστρεψουσι</t>
    </r>
  </si>
  <si>
    <r>
      <t xml:space="preserve">οπως αν αμαρτησουσι </t>
    </r>
    <r>
      <rPr>
        <b/>
        <sz val="11"/>
        <color theme="1"/>
        <rFont val="Calibri"/>
        <family val="2"/>
        <scheme val="minor"/>
      </rPr>
      <t>ταχιον</t>
    </r>
    <r>
      <rPr>
        <sz val="11"/>
        <color theme="1"/>
        <rFont val="Calibri"/>
        <family val="2"/>
        <scheme val="minor"/>
      </rPr>
      <t xml:space="preserve"> επιστρεψωσι</t>
    </r>
  </si>
  <si>
    <r>
      <t xml:space="preserve">οπως αν αμαρτησουσι ταχιον </t>
    </r>
    <r>
      <rPr>
        <b/>
        <sz val="11"/>
        <color theme="1"/>
        <rFont val="Calibri"/>
        <family val="2"/>
        <scheme val="minor"/>
      </rPr>
      <t>επιστρεψωσι</t>
    </r>
  </si>
  <si>
    <r>
      <t xml:space="preserve">οπως εαν αμαρτησωσι ταχειον </t>
    </r>
    <r>
      <rPr>
        <b/>
        <sz val="11"/>
        <color theme="1"/>
        <rFont val="Calibri"/>
        <family val="2"/>
        <scheme val="minor"/>
      </rPr>
      <t>επιστρεψουσι</t>
    </r>
  </si>
  <si>
    <r>
      <t xml:space="preserve">εγνων </t>
    </r>
    <r>
      <rPr>
        <b/>
        <sz val="11"/>
        <color theme="1"/>
        <rFont val="Calibri"/>
        <family val="2"/>
        <scheme val="minor"/>
      </rPr>
      <t>επ</t>
    </r>
    <r>
      <rPr>
        <sz val="11"/>
        <color theme="1"/>
        <rFont val="Calibri"/>
        <family val="2"/>
        <scheme val="minor"/>
      </rPr>
      <t xml:space="preserve"> εμε αμαρτιαν</t>
    </r>
  </si>
  <si>
    <r>
      <t xml:space="preserve">εγνων </t>
    </r>
    <r>
      <rPr>
        <b/>
        <sz val="11"/>
        <color theme="1"/>
        <rFont val="Calibri"/>
        <family val="2"/>
        <scheme val="minor"/>
      </rPr>
      <t>αν</t>
    </r>
    <r>
      <rPr>
        <sz val="11"/>
        <color theme="1"/>
        <rFont val="Calibri"/>
        <family val="2"/>
        <scheme val="minor"/>
      </rPr>
      <t xml:space="preserve"> εμοι αμαρτιαν</t>
    </r>
  </si>
  <si>
    <r>
      <t xml:space="preserve">εγνων επ </t>
    </r>
    <r>
      <rPr>
        <b/>
        <sz val="11"/>
        <color theme="1"/>
        <rFont val="Calibri"/>
        <family val="2"/>
        <scheme val="minor"/>
      </rPr>
      <t>εμε</t>
    </r>
    <r>
      <rPr>
        <sz val="11"/>
        <color theme="1"/>
        <rFont val="Calibri"/>
        <family val="2"/>
        <scheme val="minor"/>
      </rPr>
      <t xml:space="preserve"> αμαρτιαν</t>
    </r>
  </si>
  <si>
    <r>
      <t xml:space="preserve">εγνων αν </t>
    </r>
    <r>
      <rPr>
        <b/>
        <sz val="11"/>
        <color theme="1"/>
        <rFont val="Calibri"/>
        <family val="2"/>
        <scheme val="minor"/>
      </rPr>
      <t>εμοι</t>
    </r>
    <r>
      <rPr>
        <sz val="11"/>
        <color theme="1"/>
        <rFont val="Calibri"/>
        <family val="2"/>
        <scheme val="minor"/>
      </rPr>
      <t xml:space="preserve"> αμαρτιαν</t>
    </r>
  </si>
  <si>
    <t>οφθαλμων μου (3) οινον</t>
  </si>
  <si>
    <t>οφθαλμων (3) οινον</t>
  </si>
  <si>
    <t>αν ελθε</t>
  </si>
  <si>
    <t>ημεραις εμου αληθειαν</t>
  </si>
  <si>
    <r>
      <t xml:space="preserve">ημεραις </t>
    </r>
    <r>
      <rPr>
        <b/>
        <sz val="11"/>
        <color theme="1"/>
        <rFont val="Calibri"/>
        <family val="2"/>
        <scheme val="minor"/>
      </rPr>
      <t>μου</t>
    </r>
    <r>
      <rPr>
        <sz val="11"/>
        <color theme="1"/>
        <rFont val="Calibri"/>
        <family val="2"/>
        <scheme val="minor"/>
      </rPr>
      <t xml:space="preserve"> και αληθειαν</t>
    </r>
  </si>
  <si>
    <r>
      <t xml:space="preserve">ημεραις </t>
    </r>
    <r>
      <rPr>
        <b/>
        <sz val="11"/>
        <color theme="1"/>
        <rFont val="Calibri"/>
        <family val="2"/>
        <scheme val="minor"/>
      </rPr>
      <t>εμου</t>
    </r>
    <r>
      <rPr>
        <sz val="11"/>
        <color theme="1"/>
        <rFont val="Calibri"/>
        <family val="2"/>
        <scheme val="minor"/>
      </rPr>
      <t xml:space="preserve"> αληθειαν</t>
    </r>
  </si>
  <si>
    <r>
      <t xml:space="preserve">ημεραις μου </t>
    </r>
    <r>
      <rPr>
        <b/>
        <sz val="11"/>
        <color theme="1"/>
        <rFont val="Calibri"/>
        <family val="2"/>
        <scheme val="minor"/>
      </rPr>
      <t>και</t>
    </r>
    <r>
      <rPr>
        <sz val="11"/>
        <color theme="1"/>
        <rFont val="Calibri"/>
        <family val="2"/>
        <scheme val="minor"/>
      </rPr>
      <t xml:space="preserve"> αληθειαν</t>
    </r>
  </si>
  <si>
    <t>ως τα τεκνα</t>
  </si>
  <si>
    <t>ως τεκνα</t>
  </si>
  <si>
    <r>
      <t xml:space="preserve">ταυτα </t>
    </r>
    <r>
      <rPr>
        <b/>
        <sz val="11"/>
        <color theme="1"/>
        <rFont val="Calibri"/>
        <family val="2"/>
        <scheme val="minor"/>
      </rPr>
      <t>και υμεις ποιησατε</t>
    </r>
    <r>
      <rPr>
        <sz val="11"/>
        <color theme="1"/>
        <rFont val="Calibri"/>
        <family val="2"/>
        <scheme val="minor"/>
      </rPr>
      <t xml:space="preserve"> τεκνα</t>
    </r>
  </si>
  <si>
    <r>
      <t xml:space="preserve">ταυτα και υμεις </t>
    </r>
    <r>
      <rPr>
        <b/>
        <sz val="11"/>
        <color theme="1"/>
        <rFont val="Calibri"/>
        <family val="2"/>
        <scheme val="minor"/>
      </rPr>
      <t>ποιησατε</t>
    </r>
    <r>
      <rPr>
        <sz val="11"/>
        <color theme="1"/>
        <rFont val="Calibri"/>
        <family val="2"/>
        <scheme val="minor"/>
      </rPr>
      <t xml:space="preserve"> τεκνα</t>
    </r>
  </si>
  <si>
    <r>
      <t xml:space="preserve">ταυτα </t>
    </r>
    <r>
      <rPr>
        <b/>
        <sz val="11"/>
        <color theme="1"/>
        <rFont val="Calibri"/>
        <family val="2"/>
        <scheme val="minor"/>
      </rPr>
      <t>ποιησετε και υμεις</t>
    </r>
    <r>
      <rPr>
        <sz val="11"/>
        <color theme="1"/>
        <rFont val="Calibri"/>
        <family val="2"/>
        <scheme val="minor"/>
      </rPr>
      <t xml:space="preserve"> τεκνα</t>
    </r>
  </si>
  <si>
    <r>
      <t xml:space="preserve">ταυτα </t>
    </r>
    <r>
      <rPr>
        <b/>
        <sz val="11"/>
        <color theme="1"/>
        <rFont val="Calibri"/>
        <family val="2"/>
        <scheme val="minor"/>
      </rPr>
      <t>ποιησετε</t>
    </r>
    <r>
      <rPr>
        <sz val="11"/>
        <color theme="1"/>
        <rFont val="Calibri"/>
        <family val="2"/>
        <scheme val="minor"/>
      </rPr>
      <t xml:space="preserve"> και υμεις τεκνα</t>
    </r>
  </si>
  <si>
    <t>και παν πνα</t>
  </si>
  <si>
    <t>και π παν πνευμα</t>
  </si>
  <si>
    <t>μεθ εαυτων θεον</t>
  </si>
  <si>
    <t>μεθ εαυτων τον θν</t>
  </si>
  <si>
    <t>συμπορευομενον τοις ανοις</t>
  </si>
  <si>
    <t>συμπορευομενοι τοις ανθρωποις</t>
  </si>
  <si>
    <t>ενετειλατο αυτοις</t>
  </si>
  <si>
    <t>ενετειλατω αυτοις</t>
  </si>
  <si>
    <t>αναγαγωσιν αυτον</t>
  </si>
  <si>
    <t>αναγαγωσι αυτον</t>
  </si>
  <si>
    <t>εν τω σπηλαιω</t>
  </si>
  <si>
    <t>εν τη σπηλαιω</t>
  </si>
  <si>
    <t>απεθανε πεμπτος</t>
  </si>
  <si>
    <t>απεθανεν πεμπτος</t>
  </si>
  <si>
    <t>μετα λβ ετη</t>
  </si>
  <si>
    <t>μετα δυο ετη</t>
  </si>
  <si>
    <t>ακουσατε μου υιοι</t>
  </si>
  <si>
    <r>
      <rPr>
        <b/>
        <sz val="11"/>
        <color theme="1"/>
        <rFont val="Calibri"/>
        <family val="2"/>
        <scheme val="minor"/>
      </rPr>
      <t>ακουσατε</t>
    </r>
    <r>
      <rPr>
        <sz val="11"/>
        <color theme="1"/>
        <rFont val="Calibri"/>
        <family val="2"/>
        <scheme val="minor"/>
      </rPr>
      <t xml:space="preserve"> μου υιοι</t>
    </r>
  </si>
  <si>
    <r>
      <rPr>
        <b/>
        <sz val="11"/>
        <color theme="1"/>
        <rFont val="Calibri"/>
        <family val="2"/>
        <scheme val="minor"/>
      </rPr>
      <t>ακασατε</t>
    </r>
    <r>
      <rPr>
        <sz val="11"/>
        <color theme="1"/>
        <rFont val="Calibri"/>
        <family val="2"/>
        <scheme val="minor"/>
      </rPr>
      <t xml:space="preserve"> μου λ υιοι</t>
    </r>
  </si>
  <si>
    <r>
      <t xml:space="preserve">ακασατε μου </t>
    </r>
    <r>
      <rPr>
        <b/>
        <sz val="11"/>
        <color theme="1"/>
        <rFont val="Calibri"/>
        <family val="2"/>
        <scheme val="minor"/>
      </rPr>
      <t>λ</t>
    </r>
    <r>
      <rPr>
        <sz val="11"/>
        <color theme="1"/>
        <rFont val="Calibri"/>
        <family val="2"/>
        <scheme val="minor"/>
      </rPr>
      <t xml:space="preserve"> υιοι</t>
    </r>
  </si>
  <si>
    <r>
      <rPr>
        <b/>
        <sz val="11"/>
        <color theme="1"/>
        <rFont val="Calibri"/>
        <family val="2"/>
        <scheme val="minor"/>
      </rPr>
      <t>οτε</t>
    </r>
    <r>
      <rPr>
        <sz val="11"/>
        <color theme="1"/>
        <rFont val="Calibri"/>
        <family val="2"/>
        <scheme val="minor"/>
      </rPr>
      <t xml:space="preserve"> εν τοις ποικιλοις ραβδοις</t>
    </r>
  </si>
  <si>
    <r>
      <rPr>
        <b/>
        <sz val="11"/>
        <color theme="1"/>
        <rFont val="Calibri"/>
        <family val="2"/>
        <scheme val="minor"/>
      </rPr>
      <t>οτι</t>
    </r>
    <r>
      <rPr>
        <sz val="11"/>
        <color theme="1"/>
        <rFont val="Calibri"/>
        <family val="2"/>
        <scheme val="minor"/>
      </rPr>
      <t xml:space="preserve"> εν ταις ποικιλαις ραβδοις</t>
    </r>
  </si>
  <si>
    <r>
      <t xml:space="preserve">οτι εν </t>
    </r>
    <r>
      <rPr>
        <b/>
        <sz val="11"/>
        <color theme="1"/>
        <rFont val="Calibri"/>
        <family val="2"/>
        <scheme val="minor"/>
      </rPr>
      <t>ταις ποικιλαις</t>
    </r>
    <r>
      <rPr>
        <sz val="11"/>
        <color theme="1"/>
        <rFont val="Calibri"/>
        <family val="2"/>
        <scheme val="minor"/>
      </rPr>
      <t xml:space="preserve"> ραβδοις</t>
    </r>
  </si>
  <si>
    <r>
      <t xml:space="preserve">οτε εν </t>
    </r>
    <r>
      <rPr>
        <b/>
        <sz val="11"/>
        <color theme="1"/>
        <rFont val="Calibri"/>
        <family val="2"/>
        <scheme val="minor"/>
      </rPr>
      <t>τοις ποικιλοις</t>
    </r>
    <r>
      <rPr>
        <sz val="11"/>
        <color theme="1"/>
        <rFont val="Calibri"/>
        <family val="2"/>
        <scheme val="minor"/>
      </rPr>
      <t xml:space="preserve"> ραβδοις</t>
    </r>
  </si>
  <si>
    <t>ημεραις παρεκτος</t>
  </si>
  <si>
    <t>ημεραις μου παρεκτος</t>
  </si>
  <si>
    <t>επι ιωσηφ</t>
  </si>
  <si>
    <t>επι του ιωσηφ</t>
  </si>
  <si>
    <t>εξειποι το μυστηριον</t>
  </si>
  <si>
    <t>εξειπη το μυστηριον</t>
  </si>
  <si>
    <t>πλην οτε εβουλοντο</t>
  </si>
  <si>
    <t>πλην δε οτε εβουλοντο</t>
  </si>
  <si>
    <t>Oo.VI.9.8 corrects to διεμαρτυραμεν</t>
  </si>
  <si>
    <t>ηλθον γαρ</t>
  </si>
  <si>
    <t>ηλθε γαρ</t>
  </si>
  <si>
    <t>οικτειρησατε σπλαγχνα</t>
  </si>
  <si>
    <t>οικτειρησατε τα σπλαγχνα</t>
  </si>
  <si>
    <t>πατρος υμων</t>
  </si>
  <si>
    <t>ει δε και ημαρτον</t>
  </si>
  <si>
    <t>Oo.VI.9.8 corrects to εξελθπησαν</t>
  </si>
  <si>
    <t>εβομβη η καρδια</t>
  </si>
  <si>
    <t>εβομβει η καρδια</t>
  </si>
  <si>
    <t>ηδυναμην στηναι</t>
  </si>
  <si>
    <t>ηδυναμην του στηναι</t>
  </si>
  <si>
    <t>ουχ ευρον</t>
  </si>
  <si>
    <t>ουκ ευρον</t>
  </si>
  <si>
    <t>κυριος υδωρ αναβηναι εν αυτοις</t>
  </si>
  <si>
    <r>
      <t xml:space="preserve">κυριος </t>
    </r>
    <r>
      <rPr>
        <b/>
        <sz val="11"/>
        <color theme="1"/>
        <rFont val="Calibri"/>
        <family val="2"/>
        <scheme val="minor"/>
      </rPr>
      <t>του</t>
    </r>
    <r>
      <rPr>
        <sz val="11"/>
        <color theme="1"/>
        <rFont val="Calibri"/>
        <family val="2"/>
        <scheme val="minor"/>
      </rPr>
      <t xml:space="preserve"> αναβηναι υδωρ εν αυτοις</t>
    </r>
  </si>
  <si>
    <r>
      <t xml:space="preserve">κυριος του </t>
    </r>
    <r>
      <rPr>
        <b/>
        <sz val="11"/>
        <color theme="1"/>
        <rFont val="Calibri"/>
        <family val="2"/>
        <scheme val="minor"/>
      </rPr>
      <t>αναβηναι υδωρ</t>
    </r>
    <r>
      <rPr>
        <sz val="11"/>
        <color theme="1"/>
        <rFont val="Calibri"/>
        <family val="2"/>
        <scheme val="minor"/>
      </rPr>
      <t xml:space="preserve"> εν αυτοις</t>
    </r>
  </si>
  <si>
    <t>περιποιησις του ιωσηφ</t>
  </si>
  <si>
    <t>περιποιησις τω ιωσηφ</t>
  </si>
  <si>
    <r>
      <t xml:space="preserve">εως </t>
    </r>
    <r>
      <rPr>
        <b/>
        <sz val="11"/>
        <color theme="1"/>
        <rFont val="Calibri"/>
        <family val="2"/>
        <scheme val="minor"/>
      </rPr>
      <t>ου</t>
    </r>
    <r>
      <rPr>
        <sz val="11"/>
        <color theme="1"/>
        <rFont val="Calibri"/>
        <family val="2"/>
        <scheme val="minor"/>
      </rPr>
      <t xml:space="preserve"> επωλησαν αυτον τοις ισμαηλιταις (3:1) και γαρ</t>
    </r>
  </si>
  <si>
    <r>
      <t xml:space="preserve">εως </t>
    </r>
    <r>
      <rPr>
        <b/>
        <sz val="11"/>
        <color theme="1"/>
        <rFont val="Calibri"/>
        <family val="2"/>
        <scheme val="minor"/>
      </rPr>
      <t>του</t>
    </r>
    <r>
      <rPr>
        <sz val="11"/>
        <color theme="1"/>
        <rFont val="Calibri"/>
        <family val="2"/>
        <scheme val="minor"/>
      </rPr>
      <t xml:space="preserve"> αυτον τοις ισμαηλιταις επωλησαν (3:1) και γαρ</t>
    </r>
  </si>
  <si>
    <r>
      <t xml:space="preserve">εως ου </t>
    </r>
    <r>
      <rPr>
        <b/>
        <sz val="11"/>
        <color theme="1"/>
        <rFont val="Calibri"/>
        <family val="2"/>
        <scheme val="minor"/>
      </rPr>
      <t>επωλησαν αυτον τοις ισμαηλιταις</t>
    </r>
    <r>
      <rPr>
        <sz val="11"/>
        <color theme="1"/>
        <rFont val="Calibri"/>
        <family val="2"/>
        <scheme val="minor"/>
      </rPr>
      <t xml:space="preserve"> (3:1) και γαρ</t>
    </r>
  </si>
  <si>
    <r>
      <t xml:space="preserve">εως του </t>
    </r>
    <r>
      <rPr>
        <b/>
        <sz val="11"/>
        <color theme="1"/>
        <rFont val="Calibri"/>
        <family val="2"/>
        <scheme val="minor"/>
      </rPr>
      <t>αυτον τοις ισμαηλιταις επωλησαν</t>
    </r>
    <r>
      <rPr>
        <sz val="11"/>
        <color theme="1"/>
        <rFont val="Calibri"/>
        <family val="2"/>
        <scheme val="minor"/>
      </rPr>
      <t xml:space="preserve"> (3:1) και γαρ</t>
    </r>
  </si>
  <si>
    <t>ιωσηφ τεκνα εγω ουκ εκοινωνησα (2) αλλα</t>
  </si>
  <si>
    <t>ιωσηφ εγω ουκ εκοινωνησα τεκνα (2) αλλα</t>
  </si>
  <si>
    <t>γαδ και οι αλλοι εξ  αδελφοι ημων λαβοντες</t>
  </si>
  <si>
    <t>γαδ και οι αδελφοι εξ ημων και λαβοντες</t>
  </si>
  <si>
    <r>
      <t xml:space="preserve">γαδ και οι </t>
    </r>
    <r>
      <rPr>
        <b/>
        <sz val="11"/>
        <color theme="1"/>
        <rFont val="Calibri"/>
        <family val="2"/>
        <scheme val="minor"/>
      </rPr>
      <t>αλλοι</t>
    </r>
    <r>
      <rPr>
        <sz val="11"/>
        <color theme="1"/>
        <rFont val="Calibri"/>
        <family val="2"/>
        <scheme val="minor"/>
      </rPr>
      <t xml:space="preserve"> εξ  αδελφοι ημων λαβοντες</t>
    </r>
  </si>
  <si>
    <r>
      <t xml:space="preserve">γαδ και οι αλλοι </t>
    </r>
    <r>
      <rPr>
        <b/>
        <sz val="11"/>
        <color theme="1"/>
        <rFont val="Calibri"/>
        <family val="2"/>
        <scheme val="minor"/>
      </rPr>
      <t>εξ  αδελφοι</t>
    </r>
    <r>
      <rPr>
        <sz val="11"/>
        <color theme="1"/>
        <rFont val="Calibri"/>
        <family val="2"/>
        <scheme val="minor"/>
      </rPr>
      <t xml:space="preserve"> ημων λαβοντες</t>
    </r>
  </si>
  <si>
    <r>
      <t xml:space="preserve">γαδ και οι </t>
    </r>
    <r>
      <rPr>
        <b/>
        <sz val="11"/>
        <color theme="1"/>
        <rFont val="Calibri"/>
        <family val="2"/>
        <scheme val="minor"/>
      </rPr>
      <t>αδελφοι εξ</t>
    </r>
    <r>
      <rPr>
        <sz val="11"/>
        <color theme="1"/>
        <rFont val="Calibri"/>
        <family val="2"/>
        <scheme val="minor"/>
      </rPr>
      <t xml:space="preserve"> ημων και λαβοντες</t>
    </r>
  </si>
  <si>
    <r>
      <t xml:space="preserve">γαδ και οι αδελφοι εξ ημων </t>
    </r>
    <r>
      <rPr>
        <b/>
        <sz val="11"/>
        <color theme="1"/>
        <rFont val="Calibri"/>
        <family val="2"/>
        <scheme val="minor"/>
      </rPr>
      <t>και</t>
    </r>
    <r>
      <rPr>
        <sz val="11"/>
        <color theme="1"/>
        <rFont val="Calibri"/>
        <family val="2"/>
        <scheme val="minor"/>
      </rPr>
      <t xml:space="preserve"> λαβοντες</t>
    </r>
  </si>
  <si>
    <t>(2) ειποντες (3) ου φαγομεθα αυτην οτι τιμη αιματος του αδελφου ημων αυτη αλλα</t>
  </si>
  <si>
    <r>
      <t xml:space="preserve">(2) ειποντες (3) </t>
    </r>
    <r>
      <rPr>
        <b/>
        <sz val="11"/>
        <color theme="1"/>
        <rFont val="Calibri"/>
        <family val="2"/>
        <scheme val="minor"/>
      </rPr>
      <t>ου φαγομεθα αυτην</t>
    </r>
    <r>
      <rPr>
        <sz val="11"/>
        <color theme="1"/>
        <rFont val="Calibri"/>
        <family val="2"/>
        <scheme val="minor"/>
      </rPr>
      <t xml:space="preserve"> οτι τιμη αιματος του αδελφου ημων αυτη αλλα</t>
    </r>
  </si>
  <si>
    <r>
      <t xml:space="preserve">(2) ειποντες (3) οτι τιμη αιματος εστιν αδελφου ημων αυτη και </t>
    </r>
    <r>
      <rPr>
        <b/>
        <sz val="11"/>
        <color theme="1"/>
        <rFont val="Calibri"/>
        <family val="2"/>
        <scheme val="minor"/>
      </rPr>
      <t>ου φαγωμεθα αυτην</t>
    </r>
    <r>
      <rPr>
        <sz val="11"/>
        <color theme="1"/>
        <rFont val="Calibri"/>
        <family val="2"/>
        <scheme val="minor"/>
      </rPr>
      <t xml:space="preserve"> αλλα </t>
    </r>
  </si>
  <si>
    <r>
      <t xml:space="preserve">(2) ειποντες (3) ου </t>
    </r>
    <r>
      <rPr>
        <b/>
        <sz val="11"/>
        <color theme="1"/>
        <rFont val="Calibri"/>
        <family val="2"/>
        <scheme val="minor"/>
      </rPr>
      <t>φαγομεθα</t>
    </r>
    <r>
      <rPr>
        <sz val="11"/>
        <color theme="1"/>
        <rFont val="Calibri"/>
        <family val="2"/>
        <scheme val="minor"/>
      </rPr>
      <t xml:space="preserve"> αυτην οτι τιμη αιματος του αδελφου ημων αυτη αλλα</t>
    </r>
  </si>
  <si>
    <r>
      <t xml:space="preserve">(2) ειποντες (3) οτι τιμη αιματος εστιν αδελφου ημων αυτη και ου </t>
    </r>
    <r>
      <rPr>
        <b/>
        <sz val="11"/>
        <color theme="1"/>
        <rFont val="Calibri"/>
        <family val="2"/>
        <scheme val="minor"/>
      </rPr>
      <t>φαγωμεθα</t>
    </r>
    <r>
      <rPr>
        <sz val="11"/>
        <color theme="1"/>
        <rFont val="Calibri"/>
        <family val="2"/>
        <scheme val="minor"/>
      </rPr>
      <t xml:space="preserve"> αυτην αλλα </t>
    </r>
  </si>
  <si>
    <r>
      <t xml:space="preserve">(2) ειποντες (3) οτι τιμη αιματος </t>
    </r>
    <r>
      <rPr>
        <b/>
        <sz val="11"/>
        <color theme="1"/>
        <rFont val="Calibri"/>
        <family val="2"/>
        <scheme val="minor"/>
      </rPr>
      <t>εστιν</t>
    </r>
    <r>
      <rPr>
        <sz val="11"/>
        <color theme="1"/>
        <rFont val="Calibri"/>
        <family val="2"/>
        <scheme val="minor"/>
      </rPr>
      <t xml:space="preserve"> αδελφου ημων αυτη και ου φαγωμεθα αυτην αλλα </t>
    </r>
  </si>
  <si>
    <r>
      <t xml:space="preserve">(2) ειποντες (3) ου φαγομεθα αυτην οτι τιμη αιματος </t>
    </r>
    <r>
      <rPr>
        <b/>
        <sz val="11"/>
        <color theme="1"/>
        <rFont val="Calibri"/>
        <family val="2"/>
        <scheme val="minor"/>
      </rPr>
      <t>του</t>
    </r>
    <r>
      <rPr>
        <sz val="11"/>
        <color theme="1"/>
        <rFont val="Calibri"/>
        <family val="2"/>
        <scheme val="minor"/>
      </rPr>
      <t xml:space="preserve"> αδελφου ημων αυτη αλλα</t>
    </r>
  </si>
  <si>
    <r>
      <t xml:space="preserve">(2) ειποντες (3) οτι τιμη αιματος εστιν αδελφου ημων αυτη </t>
    </r>
    <r>
      <rPr>
        <b/>
        <sz val="11"/>
        <color theme="1"/>
        <rFont val="Calibri"/>
        <family val="2"/>
        <scheme val="minor"/>
      </rPr>
      <t>και</t>
    </r>
    <r>
      <rPr>
        <sz val="11"/>
        <color theme="1"/>
        <rFont val="Calibri"/>
        <family val="2"/>
        <scheme val="minor"/>
      </rPr>
      <t xml:space="preserve"> ου φαγωμεθα αυτην αλλα </t>
    </r>
  </si>
  <si>
    <r>
      <rPr>
        <b/>
        <sz val="11"/>
        <color theme="1"/>
        <rFont val="Calibri"/>
        <family val="2"/>
        <scheme val="minor"/>
      </rPr>
      <t>καταπατησει</t>
    </r>
    <r>
      <rPr>
        <sz val="11"/>
        <color theme="1"/>
        <rFont val="Calibri"/>
        <family val="2"/>
        <scheme val="minor"/>
      </rPr>
      <t xml:space="preserve"> καταπατησωμεν</t>
    </r>
  </si>
  <si>
    <r>
      <rPr>
        <b/>
        <sz val="11"/>
        <color theme="1"/>
        <rFont val="Calibri"/>
        <family val="2"/>
        <scheme val="minor"/>
      </rPr>
      <t>καταπατησαι</t>
    </r>
    <r>
      <rPr>
        <sz val="11"/>
        <color theme="1"/>
        <rFont val="Calibri"/>
        <family val="2"/>
        <scheme val="minor"/>
      </rPr>
      <t xml:space="preserve"> καταπατησομεν</t>
    </r>
  </si>
  <si>
    <r>
      <t xml:space="preserve">καταπατησαι </t>
    </r>
    <r>
      <rPr>
        <b/>
        <sz val="11"/>
        <color theme="1"/>
        <rFont val="Calibri"/>
        <family val="2"/>
        <scheme val="minor"/>
      </rPr>
      <t>καταπατησομεν</t>
    </r>
  </si>
  <si>
    <r>
      <t xml:space="preserve">καταπατησει </t>
    </r>
    <r>
      <rPr>
        <b/>
        <sz val="11"/>
        <color theme="1"/>
        <rFont val="Calibri"/>
        <family val="2"/>
        <scheme val="minor"/>
      </rPr>
      <t>καταπατησωμεν</t>
    </r>
  </si>
  <si>
    <t>ειπεν βασιλευειν</t>
  </si>
  <si>
    <t>ειπε βασιλευειν</t>
  </si>
  <si>
    <r>
      <t xml:space="preserve">και </t>
    </r>
    <r>
      <rPr>
        <b/>
        <sz val="11"/>
        <color theme="1"/>
        <rFont val="Calibri"/>
        <family val="2"/>
        <scheme val="minor"/>
      </rPr>
      <t>ειδωμεν</t>
    </r>
    <r>
      <rPr>
        <sz val="11"/>
        <color theme="1"/>
        <rFont val="Calibri"/>
        <family val="2"/>
        <scheme val="minor"/>
      </rPr>
      <t xml:space="preserve"> τι εσται τα ενυπνια</t>
    </r>
  </si>
  <si>
    <r>
      <t xml:space="preserve">και </t>
    </r>
    <r>
      <rPr>
        <b/>
        <sz val="11"/>
        <color theme="1"/>
        <rFont val="Calibri"/>
        <family val="2"/>
        <scheme val="minor"/>
      </rPr>
      <t>ιδωμεν</t>
    </r>
    <r>
      <rPr>
        <sz val="11"/>
        <color theme="1"/>
        <rFont val="Calibri"/>
        <family val="2"/>
        <scheme val="minor"/>
      </rPr>
      <t xml:space="preserve"> τι εστι τα ενυπνια</t>
    </r>
  </si>
  <si>
    <r>
      <t xml:space="preserve">και ιδωμεν τι </t>
    </r>
    <r>
      <rPr>
        <b/>
        <sz val="11"/>
        <color theme="1"/>
        <rFont val="Calibri"/>
        <family val="2"/>
        <scheme val="minor"/>
      </rPr>
      <t>εστι</t>
    </r>
    <r>
      <rPr>
        <sz val="11"/>
        <color theme="1"/>
        <rFont val="Calibri"/>
        <family val="2"/>
        <scheme val="minor"/>
      </rPr>
      <t xml:space="preserve"> τα ενυπνια</t>
    </r>
  </si>
  <si>
    <r>
      <t xml:space="preserve">και ειδωμεν τι </t>
    </r>
    <r>
      <rPr>
        <b/>
        <sz val="11"/>
        <color theme="1"/>
        <rFont val="Calibri"/>
        <family val="2"/>
        <scheme val="minor"/>
      </rPr>
      <t>εσται</t>
    </r>
    <r>
      <rPr>
        <sz val="11"/>
        <color theme="1"/>
        <rFont val="Calibri"/>
        <family val="2"/>
        <scheme val="minor"/>
      </rPr>
      <t xml:space="preserve"> τα ενυπνια</t>
    </r>
  </si>
  <si>
    <t>δια τουτο</t>
  </si>
  <si>
    <t>δια τοτο</t>
  </si>
  <si>
    <t>θελοντα σπερμα αναστησαι τω αδελφω</t>
  </si>
  <si>
    <t>θελοντα αναστησαι σπερμα τω αδελφω</t>
  </si>
  <si>
    <t>υπελυσεν αυτοις</t>
  </si>
  <si>
    <t>υπελυσεν αυτους</t>
  </si>
  <si>
    <t xml:space="preserve">παιδων ιωσηφ κατα τον </t>
  </si>
  <si>
    <t xml:space="preserve">παιδων ιωσηφ εμπροσθε του πυλωνος και ουτως προσεκυνησαν τω ιωσηφ κατα τον </t>
  </si>
  <si>
    <t>εμπροσθεν αιγυπτιων</t>
  </si>
  <si>
    <r>
      <rPr>
        <b/>
        <sz val="11"/>
        <color theme="1"/>
        <rFont val="Calibri"/>
        <family val="2"/>
        <scheme val="minor"/>
      </rPr>
      <t>εμπροσθε</t>
    </r>
    <r>
      <rPr>
        <sz val="11"/>
        <color theme="1"/>
        <rFont val="Calibri"/>
        <family val="2"/>
        <scheme val="minor"/>
      </rPr>
      <t xml:space="preserve"> των αιγυπτιων</t>
    </r>
  </si>
  <si>
    <r>
      <rPr>
        <b/>
        <sz val="11"/>
        <color theme="1"/>
        <rFont val="Calibri"/>
        <family val="2"/>
        <scheme val="minor"/>
      </rPr>
      <t>εμπροσθεν</t>
    </r>
    <r>
      <rPr>
        <sz val="11"/>
        <color theme="1"/>
        <rFont val="Calibri"/>
        <family val="2"/>
        <scheme val="minor"/>
      </rPr>
      <t xml:space="preserve"> αιγυπτιων</t>
    </r>
  </si>
  <si>
    <r>
      <t xml:space="preserve">εμπροσθε </t>
    </r>
    <r>
      <rPr>
        <b/>
        <sz val="11"/>
        <color theme="1"/>
        <rFont val="Calibri"/>
        <family val="2"/>
        <scheme val="minor"/>
      </rPr>
      <t>των</t>
    </r>
    <r>
      <rPr>
        <sz val="11"/>
        <color theme="1"/>
        <rFont val="Calibri"/>
        <family val="2"/>
        <scheme val="minor"/>
      </rPr>
      <t xml:space="preserve"> αιγυπτιων</t>
    </r>
  </si>
  <si>
    <t>και νυκτας</t>
  </si>
  <si>
    <t>και δυο νυκτας</t>
  </si>
  <si>
    <t>εως ου επραθη</t>
  </si>
  <si>
    <t>εως του επραθη</t>
  </si>
  <si>
    <r>
      <rPr>
        <b/>
        <sz val="11"/>
        <color theme="1"/>
        <rFont val="Calibri"/>
        <family val="2"/>
        <scheme val="minor"/>
      </rPr>
      <t>ουδενα</t>
    </r>
    <r>
      <rPr>
        <sz val="11"/>
        <color theme="1"/>
        <rFont val="Calibri"/>
        <family val="2"/>
        <scheme val="minor"/>
      </rPr>
      <t xml:space="preserve"> ευρεν αφεντες</t>
    </r>
  </si>
  <si>
    <r>
      <rPr>
        <b/>
        <sz val="11"/>
        <color theme="1"/>
        <rFont val="Calibri"/>
        <family val="2"/>
        <scheme val="minor"/>
      </rPr>
      <t>ουδεν</t>
    </r>
    <r>
      <rPr>
        <sz val="11"/>
        <color theme="1"/>
        <rFont val="Calibri"/>
        <family val="2"/>
        <scheme val="minor"/>
      </rPr>
      <t xml:space="preserve"> ευρων αφεντες</t>
    </r>
  </si>
  <si>
    <r>
      <t xml:space="preserve">ουδεν </t>
    </r>
    <r>
      <rPr>
        <b/>
        <sz val="11"/>
        <color theme="1"/>
        <rFont val="Calibri"/>
        <family val="2"/>
        <scheme val="minor"/>
      </rPr>
      <t>ευρων</t>
    </r>
    <r>
      <rPr>
        <sz val="11"/>
        <color theme="1"/>
        <rFont val="Calibri"/>
        <family val="2"/>
        <scheme val="minor"/>
      </rPr>
      <t xml:space="preserve"> αφεντες</t>
    </r>
  </si>
  <si>
    <r>
      <t xml:space="preserve">ουδενα </t>
    </r>
    <r>
      <rPr>
        <b/>
        <sz val="11"/>
        <color theme="1"/>
        <rFont val="Calibri"/>
        <family val="2"/>
        <scheme val="minor"/>
      </rPr>
      <t>ευρεν</t>
    </r>
    <r>
      <rPr>
        <sz val="11"/>
        <color theme="1"/>
        <rFont val="Calibri"/>
        <family val="2"/>
        <scheme val="minor"/>
      </rPr>
      <t xml:space="preserve"> αφεντες</t>
    </r>
  </si>
  <si>
    <t>αφεντες γαρ την οδον</t>
  </si>
  <si>
    <t>αφεντες την οδον</t>
  </si>
  <si>
    <t>ουν ο δαν</t>
  </si>
  <si>
    <t>ουν δαν</t>
  </si>
  <si>
    <t>Oo.VI.9.8 corrects to ειπωμεν</t>
  </si>
  <si>
    <t>πιπρασκειν και</t>
  </si>
  <si>
    <t>πιπρασκειν αυτον και</t>
  </si>
  <si>
    <t>δουναι αυτω θελων</t>
  </si>
  <si>
    <t>δουναι αυτον θελων</t>
  </si>
  <si>
    <t>δω ερουμεν</t>
  </si>
  <si>
    <t>δως ερουμεν</t>
  </si>
  <si>
    <r>
      <t xml:space="preserve">ευσπλαγχνιαν </t>
    </r>
    <r>
      <rPr>
        <b/>
        <sz val="11"/>
        <color theme="1"/>
        <rFont val="Calibri"/>
        <family val="2"/>
        <scheme val="minor"/>
      </rPr>
      <t>προς παντας εχειν</t>
    </r>
    <r>
      <rPr>
        <sz val="11"/>
        <color theme="1"/>
        <rFont val="Calibri"/>
        <family val="2"/>
        <scheme val="minor"/>
      </rPr>
      <t xml:space="preserve"> ου μονον προς ανους </t>
    </r>
  </si>
  <si>
    <r>
      <t xml:space="preserve">ευσπλαγχνιαν </t>
    </r>
    <r>
      <rPr>
        <b/>
        <sz val="11"/>
        <color theme="1"/>
        <rFont val="Calibri"/>
        <family val="2"/>
        <scheme val="minor"/>
      </rPr>
      <t>εχειν προς παντας</t>
    </r>
    <r>
      <rPr>
        <sz val="11"/>
        <color theme="1"/>
        <rFont val="Calibri"/>
        <family val="2"/>
        <scheme val="minor"/>
      </rPr>
      <t xml:space="preserve"> ου μονον εις ανθρωπους </t>
    </r>
  </si>
  <si>
    <r>
      <t xml:space="preserve">ευσπλαγχνιαν προς παντας εχειν ου μονον </t>
    </r>
    <r>
      <rPr>
        <b/>
        <sz val="11"/>
        <color theme="1"/>
        <rFont val="Calibri"/>
        <family val="2"/>
        <scheme val="minor"/>
      </rPr>
      <t>προς</t>
    </r>
    <r>
      <rPr>
        <sz val="11"/>
        <color theme="1"/>
        <rFont val="Calibri"/>
        <family val="2"/>
        <scheme val="minor"/>
      </rPr>
      <t xml:space="preserve"> ανους </t>
    </r>
  </si>
  <si>
    <r>
      <t xml:space="preserve">ευσπλαγχνιαν εχειν προς παντας ου μονον </t>
    </r>
    <r>
      <rPr>
        <b/>
        <sz val="11"/>
        <color theme="1"/>
        <rFont val="Calibri"/>
        <family val="2"/>
        <scheme val="minor"/>
      </rPr>
      <t>εις</t>
    </r>
    <r>
      <rPr>
        <sz val="11"/>
        <color theme="1"/>
        <rFont val="Calibri"/>
        <family val="2"/>
        <scheme val="minor"/>
      </rPr>
      <t xml:space="preserve"> ανθρωπους </t>
    </r>
  </si>
  <si>
    <t>ευλογησε με ο κυριος</t>
  </si>
  <si>
    <t>ευλογησε με κς</t>
  </si>
  <si>
    <t>και κυριος</t>
  </si>
  <si>
    <t>και ο κς</t>
  </si>
  <si>
    <r>
      <t xml:space="preserve">οι δε </t>
    </r>
    <r>
      <rPr>
        <b/>
        <sz val="11"/>
        <color theme="1"/>
        <rFont val="Calibri"/>
        <family val="2"/>
        <scheme val="minor"/>
      </rPr>
      <t>εμοι υιοι</t>
    </r>
    <r>
      <rPr>
        <sz val="11"/>
        <color theme="1"/>
        <rFont val="Calibri"/>
        <family val="2"/>
        <scheme val="minor"/>
      </rPr>
      <t xml:space="preserve"> ανοσοι διεφυλαχθησαν ως οιδατε </t>
    </r>
  </si>
  <si>
    <r>
      <t xml:space="preserve">οι δε </t>
    </r>
    <r>
      <rPr>
        <b/>
        <sz val="11"/>
        <color theme="1"/>
        <rFont val="Calibri"/>
        <family val="2"/>
        <scheme val="minor"/>
      </rPr>
      <t>υιοι μου</t>
    </r>
    <r>
      <rPr>
        <sz val="11"/>
        <color theme="1"/>
        <rFont val="Calibri"/>
        <family val="2"/>
        <scheme val="minor"/>
      </rPr>
      <t xml:space="preserve"> ανοσοι διαφυλαχθησαν ως οιδατε </t>
    </r>
  </si>
  <si>
    <r>
      <t xml:space="preserve">οι δε </t>
    </r>
    <r>
      <rPr>
        <b/>
        <sz val="11"/>
        <color theme="1"/>
        <rFont val="Calibri"/>
        <family val="2"/>
        <scheme val="minor"/>
      </rPr>
      <t>εμοι</t>
    </r>
    <r>
      <rPr>
        <sz val="11"/>
        <color theme="1"/>
        <rFont val="Calibri"/>
        <family val="2"/>
        <scheme val="minor"/>
      </rPr>
      <t xml:space="preserve"> υιοι ανοσοι διεφυλαχθησαν ως οιδατε </t>
    </r>
  </si>
  <si>
    <r>
      <t xml:space="preserve">οι δε υιοι </t>
    </r>
    <r>
      <rPr>
        <b/>
        <sz val="11"/>
        <color theme="1"/>
        <rFont val="Calibri"/>
        <family val="2"/>
        <scheme val="minor"/>
      </rPr>
      <t>μου</t>
    </r>
    <r>
      <rPr>
        <sz val="11"/>
        <color theme="1"/>
        <rFont val="Calibri"/>
        <family val="2"/>
        <scheme val="minor"/>
      </rPr>
      <t xml:space="preserve"> ανοσοι διαφυλαχθησαν ως οιδατε </t>
    </r>
  </si>
  <si>
    <r>
      <t xml:space="preserve">οι δε εμοι υιοι ανοσοι </t>
    </r>
    <r>
      <rPr>
        <b/>
        <sz val="11"/>
        <color theme="1"/>
        <rFont val="Calibri"/>
        <family val="2"/>
        <scheme val="minor"/>
      </rPr>
      <t>διεφυλαχθησαν</t>
    </r>
    <r>
      <rPr>
        <sz val="11"/>
        <color theme="1"/>
        <rFont val="Calibri"/>
        <family val="2"/>
        <scheme val="minor"/>
      </rPr>
      <t xml:space="preserve"> ως οιδατε </t>
    </r>
  </si>
  <si>
    <r>
      <t xml:space="preserve">οι δε υιοι μου ανοσοι </t>
    </r>
    <r>
      <rPr>
        <b/>
        <sz val="11"/>
        <color theme="1"/>
        <rFont val="Calibri"/>
        <family val="2"/>
        <scheme val="minor"/>
      </rPr>
      <t>διαφυλαχθησαν</t>
    </r>
    <r>
      <rPr>
        <sz val="11"/>
        <color theme="1"/>
        <rFont val="Calibri"/>
        <family val="2"/>
        <scheme val="minor"/>
      </rPr>
      <t xml:space="preserve"> ως οιδατε </t>
    </r>
  </si>
  <si>
    <t>σκαφος εν θαλασση επιπλεειν οτι</t>
  </si>
  <si>
    <r>
      <t xml:space="preserve">σκαφος </t>
    </r>
    <r>
      <rPr>
        <b/>
        <sz val="11"/>
        <color theme="1"/>
        <rFont val="Calibri"/>
        <family val="2"/>
        <scheme val="minor"/>
      </rPr>
      <t>εν θαλασση επιπλεειν</t>
    </r>
    <r>
      <rPr>
        <sz val="11"/>
        <color theme="1"/>
        <rFont val="Calibri"/>
        <family val="2"/>
        <scheme val="minor"/>
      </rPr>
      <t xml:space="preserve"> οτι</t>
    </r>
  </si>
  <si>
    <r>
      <t xml:space="preserve">σκαφος </t>
    </r>
    <r>
      <rPr>
        <b/>
        <sz val="11"/>
        <color theme="1"/>
        <rFont val="Calibri"/>
        <family val="2"/>
        <scheme val="minor"/>
      </rPr>
      <t>επιπλεειν εν τη θαλασση</t>
    </r>
    <r>
      <rPr>
        <sz val="11"/>
        <color theme="1"/>
        <rFont val="Calibri"/>
        <family val="2"/>
        <scheme val="minor"/>
      </rPr>
      <t xml:space="preserve"> οτι</t>
    </r>
  </si>
  <si>
    <r>
      <t xml:space="preserve">σκαφος επιπλεειν εν </t>
    </r>
    <r>
      <rPr>
        <b/>
        <sz val="11"/>
        <color theme="1"/>
        <rFont val="Calibri"/>
        <family val="2"/>
        <scheme val="minor"/>
      </rPr>
      <t>τη</t>
    </r>
    <r>
      <rPr>
        <sz val="11"/>
        <color theme="1"/>
        <rFont val="Calibri"/>
        <family val="2"/>
        <scheme val="minor"/>
      </rPr>
      <t xml:space="preserve"> θαλασση οτι</t>
    </r>
  </si>
  <si>
    <t>και ημην εν αυτω</t>
  </si>
  <si>
    <t>και εν αυτω</t>
  </si>
  <si>
    <t>οικω πατρος</t>
  </si>
  <si>
    <t>οικω του πρς</t>
  </si>
  <si>
    <t>εκ θηρας</t>
  </si>
  <si>
    <t>εκ της θηρας</t>
  </si>
  <si>
    <t>και οπου ευρη</t>
  </si>
  <si>
    <t>και οπος ευρη</t>
  </si>
  <si>
    <t xml:space="preserve">σπλαγχνιζετε εις τον </t>
  </si>
  <si>
    <t xml:space="preserve">σπλαγχνιζεται εις τον </t>
  </si>
  <si>
    <t>αγαπατε αλληλους</t>
  </si>
  <si>
    <t>αγαπατε αλληλος</t>
  </si>
  <si>
    <t>λογιζεσθω εκαστος κακιαν</t>
  </si>
  <si>
    <r>
      <rPr>
        <b/>
        <sz val="11"/>
        <color theme="1"/>
        <rFont val="Calibri"/>
        <family val="2"/>
        <scheme val="minor"/>
      </rPr>
      <t>λογιζεσθε</t>
    </r>
    <r>
      <rPr>
        <sz val="11"/>
        <color theme="1"/>
        <rFont val="Calibri"/>
        <family val="2"/>
        <scheme val="minor"/>
      </rPr>
      <t xml:space="preserve"> εκαστος την κακιαν</t>
    </r>
  </si>
  <si>
    <r>
      <rPr>
        <b/>
        <sz val="11"/>
        <color theme="1"/>
        <rFont val="Calibri"/>
        <family val="2"/>
        <scheme val="minor"/>
      </rPr>
      <t>λογιζεσθω</t>
    </r>
    <r>
      <rPr>
        <sz val="11"/>
        <color theme="1"/>
        <rFont val="Calibri"/>
        <family val="2"/>
        <scheme val="minor"/>
      </rPr>
      <t xml:space="preserve"> εκαστος κακιαν</t>
    </r>
  </si>
  <si>
    <r>
      <t xml:space="preserve">λογιζεσθε εκαστος </t>
    </r>
    <r>
      <rPr>
        <b/>
        <sz val="11"/>
        <color theme="1"/>
        <rFont val="Calibri"/>
        <family val="2"/>
        <scheme val="minor"/>
      </rPr>
      <t>την</t>
    </r>
    <r>
      <rPr>
        <sz val="11"/>
        <color theme="1"/>
        <rFont val="Calibri"/>
        <family val="2"/>
        <scheme val="minor"/>
      </rPr>
      <t xml:space="preserve"> κακιαν</t>
    </r>
  </si>
  <si>
    <t>αδελφου αυτου (6) οτι</t>
  </si>
  <si>
    <t>αδελφου αυτο (6) οτι</t>
  </si>
  <si>
    <t>επι το αυτο</t>
  </si>
  <si>
    <t>επι τω αυτο</t>
  </si>
  <si>
    <t>εποιησε κυριος</t>
  </si>
  <si>
    <r>
      <rPr>
        <b/>
        <sz val="11"/>
        <color theme="1"/>
        <rFont val="Calibri"/>
        <family val="2"/>
        <scheme val="minor"/>
      </rPr>
      <t>εποιησεν</t>
    </r>
    <r>
      <rPr>
        <sz val="11"/>
        <color theme="1"/>
        <rFont val="Calibri"/>
        <family val="2"/>
        <scheme val="minor"/>
      </rPr>
      <t xml:space="preserve"> ο κς</t>
    </r>
  </si>
  <si>
    <r>
      <rPr>
        <b/>
        <sz val="11"/>
        <color theme="1"/>
        <rFont val="Calibri"/>
        <family val="2"/>
        <scheme val="minor"/>
      </rPr>
      <t>εποιησε</t>
    </r>
    <r>
      <rPr>
        <sz val="11"/>
        <color theme="1"/>
        <rFont val="Calibri"/>
        <family val="2"/>
        <scheme val="minor"/>
      </rPr>
      <t xml:space="preserve"> κυριος</t>
    </r>
  </si>
  <si>
    <r>
      <t xml:space="preserve">εποιησεν </t>
    </r>
    <r>
      <rPr>
        <b/>
        <sz val="11"/>
        <color theme="1"/>
        <rFont val="Calibri"/>
        <family val="2"/>
        <scheme val="minor"/>
      </rPr>
      <t>ο</t>
    </r>
    <r>
      <rPr>
        <sz val="11"/>
        <color theme="1"/>
        <rFont val="Calibri"/>
        <family val="2"/>
        <scheme val="minor"/>
      </rPr>
      <t xml:space="preserve"> κς</t>
    </r>
  </si>
  <si>
    <t>ωμους ποδας χειρας αλλα</t>
  </si>
  <si>
    <t>ωμους χειρας ποδας αλλα</t>
  </si>
  <si>
    <t>παντα μελη μια</t>
  </si>
  <si>
    <r>
      <t xml:space="preserve">παντα </t>
    </r>
    <r>
      <rPr>
        <b/>
        <sz val="11"/>
        <color theme="1"/>
        <rFont val="Calibri"/>
        <family val="2"/>
        <scheme val="minor"/>
      </rPr>
      <t>τα</t>
    </r>
    <r>
      <rPr>
        <sz val="11"/>
        <color theme="1"/>
        <rFont val="Calibri"/>
        <family val="2"/>
        <scheme val="minor"/>
      </rPr>
      <t xml:space="preserve"> μελη τη μια</t>
    </r>
  </si>
  <si>
    <r>
      <t xml:space="preserve">παντα τα μελη </t>
    </r>
    <r>
      <rPr>
        <b/>
        <sz val="11"/>
        <color theme="1"/>
        <rFont val="Calibri"/>
        <family val="2"/>
        <scheme val="minor"/>
      </rPr>
      <t>τη</t>
    </r>
    <r>
      <rPr>
        <sz val="11"/>
        <color theme="1"/>
        <rFont val="Calibri"/>
        <family val="2"/>
        <scheme val="minor"/>
      </rPr>
      <t xml:space="preserve"> μια</t>
    </r>
  </si>
  <si>
    <r>
      <t xml:space="preserve">και </t>
    </r>
    <r>
      <rPr>
        <b/>
        <sz val="11"/>
        <color theme="1"/>
        <rFont val="Calibri"/>
        <family val="2"/>
        <scheme val="minor"/>
      </rPr>
      <t>δυο</t>
    </r>
    <r>
      <rPr>
        <sz val="11"/>
        <color theme="1"/>
        <rFont val="Calibri"/>
        <family val="2"/>
        <scheme val="minor"/>
      </rPr>
      <t xml:space="preserve"> βασιλευσιν</t>
    </r>
  </si>
  <si>
    <r>
      <t xml:space="preserve">και </t>
    </r>
    <r>
      <rPr>
        <b/>
        <sz val="11"/>
        <color theme="1"/>
        <rFont val="Calibri"/>
        <family val="2"/>
        <scheme val="minor"/>
      </rPr>
      <t>δυσι</t>
    </r>
    <r>
      <rPr>
        <sz val="11"/>
        <color theme="1"/>
        <rFont val="Calibri"/>
        <family val="2"/>
        <scheme val="minor"/>
      </rPr>
      <t xml:space="preserve"> βασιλευσι</t>
    </r>
  </si>
  <si>
    <r>
      <t xml:space="preserve">και δυσι </t>
    </r>
    <r>
      <rPr>
        <b/>
        <sz val="11"/>
        <color theme="1"/>
        <rFont val="Calibri"/>
        <family val="2"/>
        <scheme val="minor"/>
      </rPr>
      <t>βασιλευσι</t>
    </r>
  </si>
  <si>
    <r>
      <t xml:space="preserve">και δυο </t>
    </r>
    <r>
      <rPr>
        <b/>
        <sz val="11"/>
        <color theme="1"/>
        <rFont val="Calibri"/>
        <family val="2"/>
        <scheme val="minor"/>
      </rPr>
      <t>βασιλευσιν</t>
    </r>
  </si>
  <si>
    <t>εν εθνεσι εν πασαις</t>
  </si>
  <si>
    <r>
      <t xml:space="preserve">εν </t>
    </r>
    <r>
      <rPr>
        <b/>
        <sz val="11"/>
        <color theme="1"/>
        <rFont val="Calibri"/>
        <family val="2"/>
        <scheme val="minor"/>
      </rPr>
      <t>τοις</t>
    </r>
    <r>
      <rPr>
        <sz val="11"/>
        <color theme="1"/>
        <rFont val="Calibri"/>
        <family val="2"/>
        <scheme val="minor"/>
      </rPr>
      <t xml:space="preserve"> εθνεσιν εν πασαις</t>
    </r>
  </si>
  <si>
    <r>
      <t xml:space="preserve">εν τοις </t>
    </r>
    <r>
      <rPr>
        <b/>
        <sz val="11"/>
        <color theme="1"/>
        <rFont val="Calibri"/>
        <family val="2"/>
        <scheme val="minor"/>
      </rPr>
      <t>εθνεσιν</t>
    </r>
    <r>
      <rPr>
        <sz val="11"/>
        <color theme="1"/>
        <rFont val="Calibri"/>
        <family val="2"/>
        <scheme val="minor"/>
      </rPr>
      <t xml:space="preserve"> εν πασαις</t>
    </r>
  </si>
  <si>
    <r>
      <t xml:space="preserve">εν </t>
    </r>
    <r>
      <rPr>
        <b/>
        <sz val="11"/>
        <color theme="1"/>
        <rFont val="Calibri"/>
        <family val="2"/>
        <scheme val="minor"/>
      </rPr>
      <t>εθνεσι</t>
    </r>
    <r>
      <rPr>
        <sz val="11"/>
        <color theme="1"/>
        <rFont val="Calibri"/>
        <family val="2"/>
        <scheme val="minor"/>
      </rPr>
      <t xml:space="preserve"> εν πασαις</t>
    </r>
  </si>
  <si>
    <t>οδυνης ψυχης</t>
  </si>
  <si>
    <t>οδυναις ψυχης</t>
  </si>
  <si>
    <t>επιστρεψαι υμας</t>
  </si>
  <si>
    <t>επιστρεψει υμας</t>
  </si>
  <si>
    <t xml:space="preserve">πασαις ταις πραξεσιν </t>
  </si>
  <si>
    <t xml:space="preserve">πασαις πραξεσιν </t>
  </si>
  <si>
    <t>αυτος κυριος</t>
  </si>
  <si>
    <t>αυτος ο κς</t>
  </si>
  <si>
    <t>υιων ανθρωπου εκ του</t>
  </si>
  <si>
    <t>τεκνα μου μη λυπεισθε</t>
  </si>
  <si>
    <t>τεκνα μου λυπεισθε</t>
  </si>
  <si>
    <t>πασας ημερας</t>
  </si>
  <si>
    <t>πασας τας ημερας</t>
  </si>
  <si>
    <t>εσχατων των ημερων</t>
  </si>
  <si>
    <t>εσχατων ημερων</t>
  </si>
  <si>
    <t>στοματος του πρς</t>
  </si>
  <si>
    <t>στοματος πατρος</t>
  </si>
  <si>
    <t>οτι καλον και θεω ευαρεστον</t>
  </si>
  <si>
    <t>οτι καλον θω και ευαρεστον</t>
  </si>
  <si>
    <t>κακιαν ανον</t>
  </si>
  <si>
    <t>κακιαν ανθρωπων</t>
  </si>
  <si>
    <t xml:space="preserve">ιωσηφ ανδρος αληθινου και αγαθου </t>
  </si>
  <si>
    <r>
      <t xml:space="preserve">ιωσηφ </t>
    </r>
    <r>
      <rPr>
        <b/>
        <sz val="11"/>
        <color theme="1"/>
        <rFont val="Calibri"/>
        <family val="2"/>
        <scheme val="minor"/>
      </rPr>
      <t>του</t>
    </r>
    <r>
      <rPr>
        <sz val="11"/>
        <color theme="1"/>
        <rFont val="Calibri"/>
        <family val="2"/>
        <scheme val="minor"/>
      </rPr>
      <t xml:space="preserve"> ανδρος του αγαθου και αληθινου</t>
    </r>
  </si>
  <si>
    <r>
      <t xml:space="preserve">ιωσηφ του ανδρος </t>
    </r>
    <r>
      <rPr>
        <b/>
        <sz val="11"/>
        <color theme="1"/>
        <rFont val="Calibri"/>
        <family val="2"/>
        <scheme val="minor"/>
      </rPr>
      <t>του</t>
    </r>
    <r>
      <rPr>
        <sz val="11"/>
        <color theme="1"/>
        <rFont val="Calibri"/>
        <family val="2"/>
        <scheme val="minor"/>
      </rPr>
      <t xml:space="preserve"> αγαθου και αληθινου</t>
    </r>
  </si>
  <si>
    <r>
      <t xml:space="preserve">ιωσηφ του ανδρος του </t>
    </r>
    <r>
      <rPr>
        <b/>
        <sz val="11"/>
        <color theme="1"/>
        <rFont val="Calibri"/>
        <family val="2"/>
        <scheme val="minor"/>
      </rPr>
      <t>αγαθου και αληθινου</t>
    </r>
  </si>
  <si>
    <r>
      <t xml:space="preserve">ιωσηφ ανδρος </t>
    </r>
    <r>
      <rPr>
        <b/>
        <sz val="11"/>
        <color theme="1"/>
        <rFont val="Calibri"/>
        <family val="2"/>
        <scheme val="minor"/>
      </rPr>
      <t>αληθινου και αγαθου</t>
    </r>
    <r>
      <rPr>
        <sz val="11"/>
        <color theme="1"/>
        <rFont val="Calibri"/>
        <family val="2"/>
        <scheme val="minor"/>
      </rPr>
      <t xml:space="preserve"> </t>
    </r>
  </si>
  <si>
    <t>πηρ αυτου ηγαπα</t>
  </si>
  <si>
    <t>πατηρ αυτον ηγαπα</t>
  </si>
  <si>
    <t>και εκ των πνευματων</t>
  </si>
  <si>
    <t>και εν των πνευματων</t>
  </si>
  <si>
    <t>θυμου το πειθον</t>
  </si>
  <si>
    <t>θυμου πειθον</t>
  </si>
  <si>
    <t>εκμυζα εριφον</t>
  </si>
  <si>
    <t>εκμυζει εριφον</t>
  </si>
  <si>
    <t>πατρος μου ουκ ενεβαλεν</t>
  </si>
  <si>
    <t>πρς ημων ουκ ενεβαλεν</t>
  </si>
  <si>
    <r>
      <t xml:space="preserve">εασε </t>
    </r>
    <r>
      <rPr>
        <b/>
        <sz val="11"/>
        <color theme="1"/>
        <rFont val="Calibri"/>
        <family val="2"/>
        <scheme val="minor"/>
      </rPr>
      <t>το ανομιμα τουτο</t>
    </r>
    <r>
      <rPr>
        <sz val="11"/>
        <color theme="1"/>
        <rFont val="Calibri"/>
        <family val="2"/>
        <scheme val="minor"/>
      </rPr>
      <t xml:space="preserve"> ποιησαι</t>
    </r>
  </si>
  <si>
    <r>
      <t xml:space="preserve">εασε </t>
    </r>
    <r>
      <rPr>
        <b/>
        <sz val="11"/>
        <color theme="1"/>
        <rFont val="Calibri"/>
        <family val="2"/>
        <scheme val="minor"/>
      </rPr>
      <t>τουτο το ανομημα</t>
    </r>
    <r>
      <rPr>
        <sz val="11"/>
        <color theme="1"/>
        <rFont val="Calibri"/>
        <family val="2"/>
        <scheme val="minor"/>
      </rPr>
      <t xml:space="preserve"> ποιησαι</t>
    </r>
  </si>
  <si>
    <r>
      <t xml:space="preserve">εασε το </t>
    </r>
    <r>
      <rPr>
        <b/>
        <sz val="11"/>
        <color theme="1"/>
        <rFont val="Calibri"/>
        <family val="2"/>
        <scheme val="minor"/>
      </rPr>
      <t>ανομιμα</t>
    </r>
    <r>
      <rPr>
        <sz val="11"/>
        <color theme="1"/>
        <rFont val="Calibri"/>
        <family val="2"/>
        <scheme val="minor"/>
      </rPr>
      <t xml:space="preserve"> τουτο ποιησαι</t>
    </r>
  </si>
  <si>
    <r>
      <t xml:space="preserve">εασε τουτο το </t>
    </r>
    <r>
      <rPr>
        <b/>
        <sz val="11"/>
        <color theme="1"/>
        <rFont val="Calibri"/>
        <family val="2"/>
        <scheme val="minor"/>
      </rPr>
      <t>ανομημα</t>
    </r>
    <r>
      <rPr>
        <sz val="11"/>
        <color theme="1"/>
        <rFont val="Calibri"/>
        <family val="2"/>
        <scheme val="minor"/>
      </rPr>
      <t xml:space="preserve"> ποιησαι</t>
    </r>
  </si>
  <si>
    <t>λυθωσι δυο</t>
  </si>
  <si>
    <t>λυθωση δυο</t>
  </si>
  <si>
    <t>μη διαφυλαξητε</t>
  </si>
  <si>
    <t>μη φυλαξητε</t>
  </si>
  <si>
    <t>προσεχει εαυτοις</t>
  </si>
  <si>
    <t>προσεχει αυτοις</t>
  </si>
  <si>
    <t>εαν η αδελφος</t>
  </si>
  <si>
    <t>εαν ην αδελφος</t>
  </si>
  <si>
    <t>αδελφου αυτου εις φθονον</t>
  </si>
  <si>
    <t>αδελφου εις φθονον</t>
  </si>
  <si>
    <t>εαν μεν</t>
  </si>
  <si>
    <t>εν μεν</t>
  </si>
  <si>
    <t>παρα την της φυσεως</t>
  </si>
  <si>
    <t>παρα της φυσεως</t>
  </si>
  <si>
    <t>υμεις μη κινεισθε</t>
  </si>
  <si>
    <t>υμεις κινεισθε</t>
  </si>
  <si>
    <t>επαιρεσθε μηδε μεταβαλλεσθε</t>
  </si>
  <si>
    <t>επαιρεσθε μητε μεταβαλλεσθε</t>
  </si>
  <si>
    <t>εις ειδεαν</t>
  </si>
  <si>
    <t>εαν ζημια εαν απωλεια</t>
  </si>
  <si>
    <r>
      <t xml:space="preserve">εαν </t>
    </r>
    <r>
      <rPr>
        <b/>
        <sz val="11"/>
        <color theme="1"/>
        <rFont val="Calibri"/>
        <family val="2"/>
        <scheme val="minor"/>
      </rPr>
      <t>δε</t>
    </r>
    <r>
      <rPr>
        <sz val="11"/>
        <color theme="1"/>
        <rFont val="Calibri"/>
        <family val="2"/>
        <scheme val="minor"/>
      </rPr>
      <t xml:space="preserve"> ζημια η απωλεια</t>
    </r>
  </si>
  <si>
    <r>
      <t xml:space="preserve">εαν δε ζημια </t>
    </r>
    <r>
      <rPr>
        <b/>
        <sz val="11"/>
        <color theme="1"/>
        <rFont val="Calibri"/>
        <family val="2"/>
        <scheme val="minor"/>
      </rPr>
      <t>η</t>
    </r>
    <r>
      <rPr>
        <sz val="11"/>
        <color theme="1"/>
        <rFont val="Calibri"/>
        <family val="2"/>
        <scheme val="minor"/>
      </rPr>
      <t xml:space="preserve"> απωλεια</t>
    </r>
  </si>
  <si>
    <r>
      <t xml:space="preserve">εαν ζημια </t>
    </r>
    <r>
      <rPr>
        <b/>
        <sz val="11"/>
        <color theme="1"/>
        <rFont val="Calibri"/>
        <family val="2"/>
        <scheme val="minor"/>
      </rPr>
      <t>εαν</t>
    </r>
    <r>
      <rPr>
        <sz val="11"/>
        <color theme="1"/>
        <rFont val="Calibri"/>
        <family val="2"/>
        <scheme val="minor"/>
      </rPr>
      <t xml:space="preserve"> απωλεια</t>
    </r>
  </si>
  <si>
    <t>τεκνα μη θροεισθε</t>
  </si>
  <si>
    <t>τεκνα μου μη θροεισθε</t>
  </si>
  <si>
    <t>εαν δε ζημιωθητε</t>
  </si>
  <si>
    <t>εαν ζημιωθητε</t>
  </si>
  <si>
    <t>φυλαξετε ουν την εντολην του κυριου</t>
  </si>
  <si>
    <r>
      <rPr>
        <b/>
        <sz val="11"/>
        <color theme="1"/>
        <rFont val="Calibri"/>
        <family val="2"/>
        <scheme val="minor"/>
      </rPr>
      <t>φυλαξατε</t>
    </r>
    <r>
      <rPr>
        <sz val="11"/>
        <color theme="1"/>
        <rFont val="Calibri"/>
        <family val="2"/>
        <scheme val="minor"/>
      </rPr>
      <t xml:space="preserve"> ουν τεκνα μου τας εντολας του κυ</t>
    </r>
  </si>
  <si>
    <r>
      <rPr>
        <b/>
        <sz val="11"/>
        <color theme="1"/>
        <rFont val="Calibri"/>
        <family val="2"/>
        <scheme val="minor"/>
      </rPr>
      <t>φυλαξετε</t>
    </r>
    <r>
      <rPr>
        <sz val="11"/>
        <color theme="1"/>
        <rFont val="Calibri"/>
        <family val="2"/>
        <scheme val="minor"/>
      </rPr>
      <t xml:space="preserve"> ουν την εντολην του κυριου</t>
    </r>
  </si>
  <si>
    <r>
      <t xml:space="preserve">φυλαξατε ουν </t>
    </r>
    <r>
      <rPr>
        <b/>
        <sz val="11"/>
        <color theme="1"/>
        <rFont val="Calibri"/>
        <family val="2"/>
        <scheme val="minor"/>
      </rPr>
      <t>τεκνα μου</t>
    </r>
    <r>
      <rPr>
        <sz val="11"/>
        <color theme="1"/>
        <rFont val="Calibri"/>
        <family val="2"/>
        <scheme val="minor"/>
      </rPr>
      <t xml:space="preserve"> τας εντολας του κυ</t>
    </r>
  </si>
  <si>
    <r>
      <t xml:space="preserve">φυλαξατε ουν τεκνα μου </t>
    </r>
    <r>
      <rPr>
        <b/>
        <sz val="11"/>
        <color theme="1"/>
        <rFont val="Calibri"/>
        <family val="2"/>
        <scheme val="minor"/>
      </rPr>
      <t>τας εντολας</t>
    </r>
    <r>
      <rPr>
        <sz val="11"/>
        <color theme="1"/>
        <rFont val="Calibri"/>
        <family val="2"/>
        <scheme val="minor"/>
      </rPr>
      <t xml:space="preserve"> του κυ</t>
    </r>
  </si>
  <si>
    <r>
      <t xml:space="preserve">φυλαξετε ουν </t>
    </r>
    <r>
      <rPr>
        <b/>
        <sz val="11"/>
        <color theme="1"/>
        <rFont val="Calibri"/>
        <family val="2"/>
        <scheme val="minor"/>
      </rPr>
      <t>την εντολην</t>
    </r>
    <r>
      <rPr>
        <sz val="11"/>
        <color theme="1"/>
        <rFont val="Calibri"/>
        <family val="2"/>
        <scheme val="minor"/>
      </rPr>
      <t xml:space="preserve"> του κυριου</t>
    </r>
  </si>
  <si>
    <t>εν υμιν (2) αληθειαν</t>
  </si>
  <si>
    <t>εν υμιν και φυγη αφ υμων ο βελιαρ (2) αληθειαν</t>
  </si>
  <si>
    <t>αληθειαν λαλειτε εκαστος</t>
  </si>
  <si>
    <t>αληθειαν φθεγγεσθε εκαστος</t>
  </si>
  <si>
    <t>εις μηνιν και ταραχας</t>
  </si>
  <si>
    <t>εις ηδονην και ταραχας</t>
  </si>
  <si>
    <t>αποστητε απο</t>
  </si>
  <si>
    <t>αποστητη απο</t>
  </si>
  <si>
    <t>πορευεσθαι ποιουντες</t>
  </si>
  <si>
    <t>πορευεσθε ποιουντες</t>
  </si>
  <si>
    <t>πνευματα τα της πορνειας</t>
  </si>
  <si>
    <t>πνατα της πορνειας</t>
  </si>
  <si>
    <t>εν ημερα</t>
  </si>
  <si>
    <t>Ff 1.24 inserts η between these words</t>
  </si>
  <si>
    <t>το ονομα</t>
  </si>
  <si>
    <t>το δε ονομα</t>
  </si>
  <si>
    <t>νομου κυ</t>
  </si>
  <si>
    <r>
      <t xml:space="preserve">νομου </t>
    </r>
    <r>
      <rPr>
        <b/>
        <sz val="11"/>
        <color theme="1"/>
        <rFont val="Calibri"/>
        <family val="2"/>
        <scheme val="minor"/>
      </rPr>
      <t>του</t>
    </r>
    <r>
      <rPr>
        <sz val="11"/>
        <color theme="1"/>
        <rFont val="Calibri"/>
        <family val="2"/>
        <scheme val="minor"/>
      </rPr>
      <t xml:space="preserve"> θεου</t>
    </r>
  </si>
  <si>
    <r>
      <t xml:space="preserve">νομου του </t>
    </r>
    <r>
      <rPr>
        <b/>
        <sz val="11"/>
        <color theme="1"/>
        <rFont val="Calibri"/>
        <family val="2"/>
        <scheme val="minor"/>
      </rPr>
      <t>θεου</t>
    </r>
  </si>
  <si>
    <r>
      <t xml:space="preserve">νομου </t>
    </r>
    <r>
      <rPr>
        <b/>
        <sz val="11"/>
        <color theme="1"/>
        <rFont val="Calibri"/>
        <family val="2"/>
        <scheme val="minor"/>
      </rPr>
      <t>κυ</t>
    </r>
  </si>
  <si>
    <r>
      <t xml:space="preserve">νεφθαλειμ </t>
    </r>
    <r>
      <rPr>
        <b/>
        <sz val="11"/>
        <color theme="1"/>
        <rFont val="Calibri"/>
        <family val="2"/>
        <scheme val="minor"/>
      </rPr>
      <t>ων</t>
    </r>
    <r>
      <rPr>
        <sz val="11"/>
        <color theme="1"/>
        <rFont val="Calibri"/>
        <family val="2"/>
        <scheme val="minor"/>
      </rPr>
      <t xml:space="preserve"> διεθετο εν καιρω</t>
    </r>
  </si>
  <si>
    <r>
      <t xml:space="preserve">νεφθαλειμ </t>
    </r>
    <r>
      <rPr>
        <b/>
        <sz val="11"/>
        <color theme="1"/>
        <rFont val="Calibri"/>
        <family val="2"/>
        <scheme val="minor"/>
      </rPr>
      <t>ης</t>
    </r>
    <r>
      <rPr>
        <sz val="11"/>
        <color theme="1"/>
        <rFont val="Calibri"/>
        <family val="2"/>
        <scheme val="minor"/>
      </rPr>
      <t xml:space="preserve"> δεεθετο εν καιρω</t>
    </r>
  </si>
  <si>
    <r>
      <t xml:space="preserve">νεφθαλειμ ης </t>
    </r>
    <r>
      <rPr>
        <b/>
        <sz val="11"/>
        <color theme="1"/>
        <rFont val="Calibri"/>
        <family val="2"/>
        <scheme val="minor"/>
      </rPr>
      <t>δεεθετο</t>
    </r>
    <r>
      <rPr>
        <sz val="11"/>
        <color theme="1"/>
        <rFont val="Calibri"/>
        <family val="2"/>
        <scheme val="minor"/>
      </rPr>
      <t xml:space="preserve"> εν καιρω</t>
    </r>
  </si>
  <si>
    <r>
      <t xml:space="preserve">νεφθαλειμ ων </t>
    </r>
    <r>
      <rPr>
        <b/>
        <sz val="11"/>
        <color theme="1"/>
        <rFont val="Calibri"/>
        <family val="2"/>
        <scheme val="minor"/>
      </rPr>
      <t>διεθετο</t>
    </r>
    <r>
      <rPr>
        <sz val="11"/>
        <color theme="1"/>
        <rFont val="Calibri"/>
        <family val="2"/>
        <scheme val="minor"/>
      </rPr>
      <t xml:space="preserve"> εν καιρω</t>
    </r>
  </si>
  <si>
    <t>ετει ρλ ζωης</t>
  </si>
  <si>
    <r>
      <t xml:space="preserve">ετει εκατοστω τριακοστω </t>
    </r>
    <r>
      <rPr>
        <b/>
        <sz val="11"/>
        <color theme="1"/>
        <rFont val="Calibri"/>
        <family val="2"/>
        <scheme val="minor"/>
      </rPr>
      <t>δευτερω</t>
    </r>
    <r>
      <rPr>
        <sz val="11"/>
        <color theme="1"/>
        <rFont val="Calibri"/>
        <family val="2"/>
        <scheme val="minor"/>
      </rPr>
      <t xml:space="preserve"> της ζωης</t>
    </r>
  </si>
  <si>
    <r>
      <t xml:space="preserve">ετει εκατοστω τριακοστω δευτερω </t>
    </r>
    <r>
      <rPr>
        <b/>
        <sz val="11"/>
        <color theme="1"/>
        <rFont val="Calibri"/>
        <family val="2"/>
        <scheme val="minor"/>
      </rPr>
      <t>της</t>
    </r>
    <r>
      <rPr>
        <sz val="11"/>
        <color theme="1"/>
        <rFont val="Calibri"/>
        <family val="2"/>
        <scheme val="minor"/>
      </rPr>
      <t xml:space="preserve"> ζωης</t>
    </r>
  </si>
  <si>
    <t>δειπνον αυτος και</t>
  </si>
  <si>
    <t>δειπνον αυτοις και</t>
  </si>
  <si>
    <t>μετα το εξυπνισθηναι</t>
  </si>
  <si>
    <t>μετα του εξυπνισθηναι</t>
  </si>
  <si>
    <t>εποιησε ραχηλ</t>
  </si>
  <si>
    <r>
      <rPr>
        <b/>
        <sz val="11"/>
        <color theme="1"/>
        <rFont val="Calibri"/>
        <family val="2"/>
        <scheme val="minor"/>
      </rPr>
      <t>εποιησε</t>
    </r>
    <r>
      <rPr>
        <sz val="11"/>
        <color theme="1"/>
        <rFont val="Calibri"/>
        <family val="2"/>
        <scheme val="minor"/>
      </rPr>
      <t xml:space="preserve"> ραχηλ</t>
    </r>
  </si>
  <si>
    <r>
      <rPr>
        <b/>
        <sz val="11"/>
        <color theme="1"/>
        <rFont val="Calibri"/>
        <family val="2"/>
        <scheme val="minor"/>
      </rPr>
      <t>εποιησεν</t>
    </r>
    <r>
      <rPr>
        <sz val="11"/>
        <color theme="1"/>
        <rFont val="Calibri"/>
        <family val="2"/>
        <scheme val="minor"/>
      </rPr>
      <t xml:space="preserve"> η ραχηλ</t>
    </r>
  </si>
  <si>
    <r>
      <t xml:space="preserve">εποιησεν </t>
    </r>
    <r>
      <rPr>
        <b/>
        <sz val="11"/>
        <color theme="1"/>
        <rFont val="Calibri"/>
        <family val="2"/>
        <scheme val="minor"/>
      </rPr>
      <t>η</t>
    </r>
    <r>
      <rPr>
        <sz val="11"/>
        <color theme="1"/>
        <rFont val="Calibri"/>
        <family val="2"/>
        <scheme val="minor"/>
      </rPr>
      <t xml:space="preserve"> ραχηλ</t>
    </r>
  </si>
  <si>
    <r>
      <rPr>
        <b/>
        <sz val="11"/>
        <color theme="1"/>
        <rFont val="Calibri"/>
        <family val="2"/>
        <scheme val="minor"/>
      </rPr>
      <t>ανθ</t>
    </r>
    <r>
      <rPr>
        <sz val="11"/>
        <color theme="1"/>
        <rFont val="Calibri"/>
        <family val="2"/>
        <scheme val="minor"/>
      </rPr>
      <t xml:space="preserve"> εαυτης</t>
    </r>
  </si>
  <si>
    <r>
      <rPr>
        <b/>
        <sz val="11"/>
        <color theme="1"/>
        <rFont val="Calibri"/>
        <family val="2"/>
        <scheme val="minor"/>
      </rPr>
      <t>αντ</t>
    </r>
    <r>
      <rPr>
        <sz val="11"/>
        <color theme="1"/>
        <rFont val="Calibri"/>
        <family val="2"/>
        <scheme val="minor"/>
      </rPr>
      <t xml:space="preserve"> αυτης</t>
    </r>
  </si>
  <si>
    <r>
      <t xml:space="preserve">αντ </t>
    </r>
    <r>
      <rPr>
        <b/>
        <sz val="11"/>
        <color theme="1"/>
        <rFont val="Calibri"/>
        <family val="2"/>
        <scheme val="minor"/>
      </rPr>
      <t>αυτης</t>
    </r>
  </si>
  <si>
    <r>
      <t xml:space="preserve">ανθ </t>
    </r>
    <r>
      <rPr>
        <b/>
        <sz val="11"/>
        <color theme="1"/>
        <rFont val="Calibri"/>
        <family val="2"/>
        <scheme val="minor"/>
      </rPr>
      <t>εαυτης</t>
    </r>
  </si>
  <si>
    <t>Oo.VI.9.8 corrects to μερων</t>
  </si>
  <si>
    <t>με και λεγουσα</t>
  </si>
  <si>
    <t>με λεγουσα</t>
  </si>
  <si>
    <t>πασιν ο ιωσηφ</t>
  </si>
  <si>
    <t>πασιν ιωσηφ</t>
  </si>
  <si>
    <t>και ραχηλ</t>
  </si>
  <si>
    <t>και η ραχηλ</t>
  </si>
  <si>
    <t>γενους αβρααμ</t>
  </si>
  <si>
    <t>γενους ην αβρααμ</t>
  </si>
  <si>
    <t>αυτου γυναικα</t>
  </si>
  <si>
    <t>αυτου εις γυναικα</t>
  </si>
  <si>
    <t>ηχμαλωτευθη (12) εξ ης</t>
  </si>
  <si>
    <t>ηχμαλωτευθη (12) και εξης</t>
  </si>
  <si>
    <t>επειδη κουφος</t>
  </si>
  <si>
    <t>επειδε κουφος</t>
  </si>
  <si>
    <t>τοις ποσιν ως ελαφος</t>
  </si>
  <si>
    <r>
      <t xml:space="preserve">τοις </t>
    </r>
    <r>
      <rPr>
        <b/>
        <sz val="11"/>
        <color theme="1"/>
        <rFont val="Calibri"/>
        <family val="2"/>
        <scheme val="minor"/>
      </rPr>
      <t>ποσι</t>
    </r>
    <r>
      <rPr>
        <sz val="11"/>
        <color theme="1"/>
        <rFont val="Calibri"/>
        <family val="2"/>
        <scheme val="minor"/>
      </rPr>
      <t xml:space="preserve"> μου ως ελαφος</t>
    </r>
  </si>
  <si>
    <r>
      <t xml:space="preserve">τοις </t>
    </r>
    <r>
      <rPr>
        <b/>
        <sz val="11"/>
        <color theme="1"/>
        <rFont val="Calibri"/>
        <family val="2"/>
        <scheme val="minor"/>
      </rPr>
      <t>ποσιν</t>
    </r>
    <r>
      <rPr>
        <sz val="11"/>
        <color theme="1"/>
        <rFont val="Calibri"/>
        <family val="2"/>
        <scheme val="minor"/>
      </rPr>
      <t xml:space="preserve"> ως ελαφος</t>
    </r>
  </si>
  <si>
    <r>
      <t xml:space="preserve">τοις ποσι </t>
    </r>
    <r>
      <rPr>
        <b/>
        <sz val="11"/>
        <color theme="1"/>
        <rFont val="Calibri"/>
        <family val="2"/>
        <scheme val="minor"/>
      </rPr>
      <t>μου</t>
    </r>
    <r>
      <rPr>
        <sz val="11"/>
        <color theme="1"/>
        <rFont val="Calibri"/>
        <family val="2"/>
        <scheme val="minor"/>
      </rPr>
      <t xml:space="preserve"> ως ελαφος</t>
    </r>
  </si>
  <si>
    <t>φερει τον πηλον</t>
  </si>
  <si>
    <t>φερει πηλον</t>
  </si>
  <si>
    <t>ουτω και</t>
  </si>
  <si>
    <t>ουτως και</t>
  </si>
  <si>
    <t>διαρκεσει εν αγαθω</t>
  </si>
  <si>
    <t>διαρκεσεν εν αγαθω</t>
  </si>
  <si>
    <t>ο υπνος αυτου ουτω</t>
  </si>
  <si>
    <t>ο υπνος αυτου ως η ψυχη αυτου ουτω</t>
  </si>
  <si>
    <t>εν το ενι</t>
  </si>
  <si>
    <t>εν τω ενι</t>
  </si>
  <si>
    <t>προσωποις και των ομοιων</t>
  </si>
  <si>
    <t>προσωποις η των ομοιων</t>
  </si>
  <si>
    <t>αισθησεις τη κεφαλη</t>
  </si>
  <si>
    <t>αισθησεις εν τη κεφαλη</t>
  </si>
  <si>
    <t>πικριαν εκ γελωτα</t>
  </si>
  <si>
    <t>πικριαν εις γελωτα</t>
  </si>
  <si>
    <t>(9) καιρου αυτου (10) οτι εαν ειπης τω οφθαλμω ακουσαι ου δυναται ουτως</t>
  </si>
  <si>
    <r>
      <t xml:space="preserve">(9) καιρου αυτου (10) </t>
    </r>
    <r>
      <rPr>
        <b/>
        <sz val="11"/>
        <color theme="1"/>
        <rFont val="Calibri"/>
        <family val="2"/>
        <scheme val="minor"/>
      </rPr>
      <t>ου δυναται</t>
    </r>
    <r>
      <rPr>
        <sz val="11"/>
        <color theme="1"/>
        <rFont val="Calibri"/>
        <family val="2"/>
        <scheme val="minor"/>
      </rPr>
      <t xml:space="preserve"> ουν οτι εαν ειπης τω οφθαλμω ακουσαι ουτως </t>
    </r>
  </si>
  <si>
    <r>
      <t xml:space="preserve">(9) καιρου αυτου (10) οτι εαν ειπης τω οφθαλμω ακουσαι </t>
    </r>
    <r>
      <rPr>
        <b/>
        <sz val="11"/>
        <color theme="1"/>
        <rFont val="Calibri"/>
        <family val="2"/>
        <scheme val="minor"/>
      </rPr>
      <t>ου δυναται</t>
    </r>
    <r>
      <rPr>
        <sz val="11"/>
        <color theme="1"/>
        <rFont val="Calibri"/>
        <family val="2"/>
        <scheme val="minor"/>
      </rPr>
      <t xml:space="preserve"> ουτως</t>
    </r>
  </si>
  <si>
    <r>
      <t xml:space="preserve">(9) καιρου αυτου (10) ου δυναται </t>
    </r>
    <r>
      <rPr>
        <b/>
        <sz val="11"/>
        <color theme="1"/>
        <rFont val="Calibri"/>
        <family val="2"/>
        <scheme val="minor"/>
      </rPr>
      <t>ουν</t>
    </r>
    <r>
      <rPr>
        <sz val="11"/>
        <color theme="1"/>
        <rFont val="Calibri"/>
        <family val="2"/>
        <scheme val="minor"/>
      </rPr>
      <t xml:space="preserve"> οτι εαν ειπης τω οφθαλμω ακουσαι ουτως </t>
    </r>
  </si>
  <si>
    <t>σκοτει ποιειν εργα</t>
  </si>
  <si>
    <r>
      <t xml:space="preserve">σκοτει </t>
    </r>
    <r>
      <rPr>
        <b/>
        <sz val="11"/>
        <color theme="1"/>
        <rFont val="Calibri"/>
        <family val="2"/>
        <scheme val="minor"/>
      </rPr>
      <t>δυνησεσθε</t>
    </r>
    <r>
      <rPr>
        <sz val="11"/>
        <color theme="1"/>
        <rFont val="Calibri"/>
        <family val="2"/>
        <scheme val="minor"/>
      </rPr>
      <t xml:space="preserve"> ποιησαι εργα</t>
    </r>
  </si>
  <si>
    <r>
      <t xml:space="preserve">σκοτει δυνησεσθε </t>
    </r>
    <r>
      <rPr>
        <b/>
        <sz val="11"/>
        <color theme="1"/>
        <rFont val="Calibri"/>
        <family val="2"/>
        <scheme val="minor"/>
      </rPr>
      <t>ποιησαι</t>
    </r>
    <r>
      <rPr>
        <sz val="11"/>
        <color theme="1"/>
        <rFont val="Calibri"/>
        <family val="2"/>
        <scheme val="minor"/>
      </rPr>
      <t xml:space="preserve"> εργα</t>
    </r>
  </si>
  <si>
    <r>
      <t xml:space="preserve">σκοτει </t>
    </r>
    <r>
      <rPr>
        <b/>
        <sz val="11"/>
        <color theme="1"/>
        <rFont val="Calibri"/>
        <family val="2"/>
        <scheme val="minor"/>
      </rPr>
      <t>ποιειν</t>
    </r>
    <r>
      <rPr>
        <sz val="11"/>
        <color theme="1"/>
        <rFont val="Calibri"/>
        <family val="2"/>
        <scheme val="minor"/>
      </rPr>
      <t xml:space="preserve"> εργα</t>
    </r>
  </si>
  <si>
    <t>δυνησετε</t>
  </si>
  <si>
    <t>αφεντα κυριον</t>
  </si>
  <si>
    <t>αφεντα τον κν</t>
  </si>
  <si>
    <t>υμεις μη ουτως</t>
  </si>
  <si>
    <t>υμεις δε μη ουτως</t>
  </si>
  <si>
    <t>και θαλασση</t>
  </si>
  <si>
    <t>και εν θαλασση</t>
  </si>
  <si>
    <t>ποιησαντα τα παντα</t>
  </si>
  <si>
    <t>ποιησαντα ταυτα παντα</t>
  </si>
  <si>
    <t>αυτων ους κατηρασατο</t>
  </si>
  <si>
    <t>αυτων ους και κατηρασατο</t>
  </si>
  <si>
    <t>οτι ανεγνων</t>
  </si>
  <si>
    <t>οτι εγνων</t>
  </si>
  <si>
    <t>καιγε υμεις</t>
  </si>
  <si>
    <t>καιγε και υμεις</t>
  </si>
  <si>
    <t>εως αν αναλωση</t>
  </si>
  <si>
    <t>εως αναλωση</t>
  </si>
  <si>
    <t>εν γη πρων</t>
  </si>
  <si>
    <t>εν γη πατρωη</t>
  </si>
  <si>
    <t>επιλαθωνται κυριον και</t>
  </si>
  <si>
    <t>επιλαθωνται κυ και</t>
  </si>
  <si>
    <t>και λευι</t>
  </si>
  <si>
    <t>και ο λευι</t>
  </si>
  <si>
    <t>και ιουδας</t>
  </si>
  <si>
    <t>και ο ιουδας</t>
  </si>
  <si>
    <t>ποδας αυτων ησαν</t>
  </si>
  <si>
    <t>ποδας αυτου ησαν</t>
  </si>
  <si>
    <t>πτερυγες αετου</t>
  </si>
  <si>
    <t>πτερυγας αετου</t>
  </si>
  <si>
    <t>θελοντες αυτον πιασαι ουκ</t>
  </si>
  <si>
    <t>θελοντες πιασαι αυτον ουκ</t>
  </si>
  <si>
    <t>φθασας δε ιωσηφ</t>
  </si>
  <si>
    <t>φθασας γαρ ιωσηφ</t>
  </si>
  <si>
    <t>ημην εκει που και ιδου γραφη</t>
  </si>
  <si>
    <r>
      <t xml:space="preserve">ημην εκει </t>
    </r>
    <r>
      <rPr>
        <b/>
        <sz val="11"/>
        <color theme="1"/>
        <rFont val="Calibri"/>
        <family val="2"/>
        <scheme val="minor"/>
      </rPr>
      <t>που</t>
    </r>
    <r>
      <rPr>
        <sz val="11"/>
        <color theme="1"/>
        <rFont val="Calibri"/>
        <family val="2"/>
        <scheme val="minor"/>
      </rPr>
      <t xml:space="preserve"> και ιδου γραφη</t>
    </r>
  </si>
  <si>
    <r>
      <t xml:space="preserve">ημην </t>
    </r>
    <r>
      <rPr>
        <b/>
        <sz val="11"/>
        <color theme="1"/>
        <rFont val="Calibri"/>
        <family val="2"/>
        <scheme val="minor"/>
      </rPr>
      <t>παρων</t>
    </r>
    <r>
      <rPr>
        <sz val="11"/>
        <color theme="1"/>
        <rFont val="Calibri"/>
        <family val="2"/>
        <scheme val="minor"/>
      </rPr>
      <t xml:space="preserve"> εκει και ιδου φραφη</t>
    </r>
  </si>
  <si>
    <t>ημην παρων εκει και ιδου φραφη</t>
  </si>
  <si>
    <r>
      <t xml:space="preserve">ημην εκει που και ιδου </t>
    </r>
    <r>
      <rPr>
        <b/>
        <sz val="11"/>
        <color theme="1"/>
        <rFont val="Calibri"/>
        <family val="2"/>
        <scheme val="minor"/>
      </rPr>
      <t>γραφη</t>
    </r>
  </si>
  <si>
    <r>
      <t xml:space="preserve">ημην παρων εκει και ιδου </t>
    </r>
    <r>
      <rPr>
        <b/>
        <sz val="11"/>
        <color theme="1"/>
        <rFont val="Calibri"/>
        <family val="2"/>
        <scheme val="minor"/>
      </rPr>
      <t>φραφη</t>
    </r>
  </si>
  <si>
    <t>κληρονομησουσιν εν αιχμαλωσια</t>
  </si>
  <si>
    <t>κληρονομησουσιν αιχμαλωσια</t>
  </si>
  <si>
    <t>(5:8) ιηλ (6:1) και παλιν</t>
  </si>
  <si>
    <t>θαλασση ιαμνιας και</t>
  </si>
  <si>
    <t>θαλασση ιαμνε και</t>
  </si>
  <si>
    <t>εκτος ναυτων και</t>
  </si>
  <si>
    <t>εκτος αυτων και</t>
  </si>
  <si>
    <t>το πλοιον ιακωβ</t>
  </si>
  <si>
    <t>το πλοιον πλοιον ιακωβ</t>
  </si>
  <si>
    <t>πατηρ εμβωμεν</t>
  </si>
  <si>
    <t>πηρ ημων εμβωμεν</t>
  </si>
  <si>
    <t>υδατων τρικυμιας περιρισσομενον ωστε</t>
  </si>
  <si>
    <r>
      <t xml:space="preserve">υδατων </t>
    </r>
    <r>
      <rPr>
        <b/>
        <sz val="11"/>
        <color theme="1"/>
        <rFont val="Calibri"/>
        <family val="2"/>
        <scheme val="minor"/>
      </rPr>
      <t>εν</t>
    </r>
    <r>
      <rPr>
        <sz val="11"/>
        <color theme="1"/>
        <rFont val="Calibri"/>
        <family val="2"/>
        <scheme val="minor"/>
      </rPr>
      <t xml:space="preserve"> τρικυμιαις περιρρησσομενον ωστε</t>
    </r>
  </si>
  <si>
    <r>
      <t xml:space="preserve">υδατων εν </t>
    </r>
    <r>
      <rPr>
        <b/>
        <sz val="11"/>
        <color theme="1"/>
        <rFont val="Calibri"/>
        <family val="2"/>
        <scheme val="minor"/>
      </rPr>
      <t>τρικυμιαις</t>
    </r>
    <r>
      <rPr>
        <sz val="11"/>
        <color theme="1"/>
        <rFont val="Calibri"/>
        <family val="2"/>
        <scheme val="minor"/>
      </rPr>
      <t xml:space="preserve"> περιρρησσομενον ωστε</t>
    </r>
  </si>
  <si>
    <r>
      <t xml:space="preserve">υδατων </t>
    </r>
    <r>
      <rPr>
        <b/>
        <sz val="11"/>
        <color theme="1"/>
        <rFont val="Calibri"/>
        <family val="2"/>
        <scheme val="minor"/>
      </rPr>
      <t>τρικυμιας</t>
    </r>
    <r>
      <rPr>
        <sz val="11"/>
        <color theme="1"/>
        <rFont val="Calibri"/>
        <family val="2"/>
        <scheme val="minor"/>
      </rPr>
      <t xml:space="preserve"> περιρισσομενον ωστε</t>
    </r>
  </si>
  <si>
    <r>
      <t xml:space="preserve">υδατων τρικυμιας </t>
    </r>
    <r>
      <rPr>
        <b/>
        <sz val="11"/>
        <color theme="1"/>
        <rFont val="Calibri"/>
        <family val="2"/>
        <scheme val="minor"/>
      </rPr>
      <t>περιρισσομενον</t>
    </r>
    <r>
      <rPr>
        <sz val="11"/>
        <color theme="1"/>
        <rFont val="Calibri"/>
        <family val="2"/>
        <scheme val="minor"/>
      </rPr>
      <t xml:space="preserve"> ωστε</t>
    </r>
  </si>
  <si>
    <r>
      <t xml:space="preserve">υδατων εν τρικυμιαις </t>
    </r>
    <r>
      <rPr>
        <b/>
        <sz val="11"/>
        <color theme="1"/>
        <rFont val="Calibri"/>
        <family val="2"/>
        <scheme val="minor"/>
      </rPr>
      <t>περιρρησσομενον</t>
    </r>
    <r>
      <rPr>
        <sz val="11"/>
        <color theme="1"/>
        <rFont val="Calibri"/>
        <family val="2"/>
        <scheme val="minor"/>
      </rPr>
      <t xml:space="preserve"> ωστε</t>
    </r>
  </si>
  <si>
    <t>ουν οι παντες</t>
  </si>
  <si>
    <t>ουν παντες</t>
  </si>
  <si>
    <t>γην ωσπερ εν ειρηνη</t>
  </si>
  <si>
    <t>γην ως εν ειρηνη</t>
  </si>
  <si>
    <t>ηλθεν ο ιακωβ</t>
  </si>
  <si>
    <t>ηλθεν ιακωβ</t>
  </si>
  <si>
    <t>δει ταυτα</t>
  </si>
  <si>
    <t>δει αυτα</t>
  </si>
  <si>
    <t>κατα καιρους αυτων</t>
  </si>
  <si>
    <t>κατα καιρον αυτων</t>
  </si>
  <si>
    <t>οτι ο κυριος</t>
  </si>
  <si>
    <t>οτι κς</t>
  </si>
  <si>
    <t>μεθ υμων</t>
  </si>
  <si>
    <t>μεθ ημων</t>
  </si>
  <si>
    <t>ζης τεκνον μου ιωσηφ και ου</t>
  </si>
  <si>
    <t>ζης ιωσηφ τεκνον μου και ου</t>
  </si>
  <si>
    <t>και ουχ ορας</t>
  </si>
  <si>
    <t>και συ ουχ ορας</t>
  </si>
  <si>
    <t>(3) σε (4) εποιησε δε και ημας</t>
  </si>
  <si>
    <t>(3) σε (4) και εποιησε και ημας</t>
  </si>
  <si>
    <t>δακρυσαι εν τοις λογοις τουτοις και</t>
  </si>
  <si>
    <r>
      <t xml:space="preserve">δακρυσαι </t>
    </r>
    <r>
      <rPr>
        <b/>
        <sz val="11"/>
        <color theme="1"/>
        <rFont val="Calibri"/>
        <family val="2"/>
        <scheme val="minor"/>
      </rPr>
      <t>επι</t>
    </r>
    <r>
      <rPr>
        <sz val="11"/>
        <color theme="1"/>
        <rFont val="Calibri"/>
        <family val="2"/>
        <scheme val="minor"/>
      </rPr>
      <t xml:space="preserve"> τοις λογοις αυτου τουτοις και</t>
    </r>
  </si>
  <si>
    <r>
      <t xml:space="preserve">δακρυσαι </t>
    </r>
    <r>
      <rPr>
        <b/>
        <sz val="11"/>
        <color theme="1"/>
        <rFont val="Calibri"/>
        <family val="2"/>
        <scheme val="minor"/>
      </rPr>
      <t>εν</t>
    </r>
    <r>
      <rPr>
        <sz val="11"/>
        <color theme="1"/>
        <rFont val="Calibri"/>
        <family val="2"/>
        <scheme val="minor"/>
      </rPr>
      <t xml:space="preserve"> τοις λογοις τουτοις και</t>
    </r>
  </si>
  <si>
    <r>
      <t xml:space="preserve">δακρυσαι επι τοις λογοις </t>
    </r>
    <r>
      <rPr>
        <b/>
        <sz val="11"/>
        <color theme="1"/>
        <rFont val="Calibri"/>
        <family val="2"/>
        <scheme val="minor"/>
      </rPr>
      <t>αυτου</t>
    </r>
    <r>
      <rPr>
        <sz val="11"/>
        <color theme="1"/>
        <rFont val="Calibri"/>
        <family val="2"/>
        <scheme val="minor"/>
      </rPr>
      <t xml:space="preserve"> τουτοις και</t>
    </r>
  </si>
  <si>
    <t>εαν γαρ εργασησθε</t>
  </si>
  <si>
    <t>εαν εργασησθε</t>
  </si>
  <si>
    <t>δοξασθησεται εν τοις εθνεσι δι υμων και</t>
  </si>
  <si>
    <t>δοξασθησεται δι υμων εν τοις εθνεσι και</t>
  </si>
  <si>
    <t>τις γαρ τεκνον</t>
  </si>
  <si>
    <t>τις τεκνον</t>
  </si>
  <si>
    <t>παρα θεου αγαθη</t>
  </si>
  <si>
    <t>παρα θω αγαθη</t>
  </si>
  <si>
    <r>
      <rPr>
        <b/>
        <sz val="11"/>
        <color theme="1"/>
        <rFont val="Calibri"/>
        <family val="2"/>
        <scheme val="minor"/>
      </rPr>
      <t>καταρασσονται</t>
    </r>
    <r>
      <rPr>
        <sz val="11"/>
        <color theme="1"/>
        <rFont val="Calibri"/>
        <family val="2"/>
        <scheme val="minor"/>
      </rPr>
      <t xml:space="preserve"> και οι αγγελοι και οι ανθρωποι και ο θεος</t>
    </r>
  </si>
  <si>
    <r>
      <t xml:space="preserve">καταρασσονται και </t>
    </r>
    <r>
      <rPr>
        <b/>
        <sz val="11"/>
        <color theme="1"/>
        <rFont val="Calibri"/>
        <family val="2"/>
        <scheme val="minor"/>
      </rPr>
      <t>οι αγγελοι και οι ανθρωποι</t>
    </r>
    <r>
      <rPr>
        <sz val="11"/>
        <color theme="1"/>
        <rFont val="Calibri"/>
        <family val="2"/>
        <scheme val="minor"/>
      </rPr>
      <t xml:space="preserve"> και ο θεος</t>
    </r>
  </si>
  <si>
    <r>
      <rPr>
        <b/>
        <sz val="11"/>
        <color theme="1"/>
        <rFont val="Calibri"/>
        <family val="2"/>
        <scheme val="minor"/>
      </rPr>
      <t>αδοξηση</t>
    </r>
    <r>
      <rPr>
        <sz val="11"/>
        <color theme="1"/>
        <rFont val="Calibri"/>
        <family val="2"/>
        <scheme val="minor"/>
      </rPr>
      <t xml:space="preserve"> εν τοις εθνεσι </t>
    </r>
  </si>
  <si>
    <r>
      <rPr>
        <b/>
        <sz val="11"/>
        <color theme="1"/>
        <rFont val="Calibri"/>
        <family val="2"/>
        <scheme val="minor"/>
      </rPr>
      <t>αδοξησει</t>
    </r>
    <r>
      <rPr>
        <sz val="11"/>
        <color theme="1"/>
        <rFont val="Calibri"/>
        <family val="2"/>
        <scheme val="minor"/>
      </rPr>
      <t xml:space="preserve"> εν τοις εθνησι </t>
    </r>
  </si>
  <si>
    <r>
      <t xml:space="preserve">αδοξησει εν τοις </t>
    </r>
    <r>
      <rPr>
        <b/>
        <sz val="11"/>
        <color theme="1"/>
        <rFont val="Calibri"/>
        <family val="2"/>
        <scheme val="minor"/>
      </rPr>
      <t>εθνησι</t>
    </r>
    <r>
      <rPr>
        <sz val="11"/>
        <color theme="1"/>
        <rFont val="Calibri"/>
        <family val="2"/>
        <scheme val="minor"/>
      </rPr>
      <t xml:space="preserve"> </t>
    </r>
  </si>
  <si>
    <r>
      <t xml:space="preserve">αδοξηση εν τοις </t>
    </r>
    <r>
      <rPr>
        <b/>
        <sz val="11"/>
        <color theme="1"/>
        <rFont val="Calibri"/>
        <family val="2"/>
        <scheme val="minor"/>
      </rPr>
      <t>εθνεσι</t>
    </r>
    <r>
      <rPr>
        <sz val="11"/>
        <color theme="1"/>
        <rFont val="Calibri"/>
        <family val="2"/>
        <scheme val="minor"/>
      </rPr>
      <t xml:space="preserve"> </t>
    </r>
  </si>
  <si>
    <r>
      <t xml:space="preserve">οπως </t>
    </r>
    <r>
      <rPr>
        <b/>
        <sz val="11"/>
        <color theme="1"/>
        <rFont val="Calibri"/>
        <family val="2"/>
        <scheme val="minor"/>
      </rPr>
      <t>ο κς αγαπησει υμας</t>
    </r>
    <r>
      <rPr>
        <sz val="11"/>
        <color theme="1"/>
        <rFont val="Calibri"/>
        <family val="2"/>
        <scheme val="minor"/>
      </rPr>
      <t xml:space="preserve"> (9:1) και πολλα</t>
    </r>
  </si>
  <si>
    <r>
      <t xml:space="preserve">οπως </t>
    </r>
    <r>
      <rPr>
        <b/>
        <sz val="11"/>
        <color theme="1"/>
        <rFont val="Calibri"/>
        <family val="2"/>
        <scheme val="minor"/>
      </rPr>
      <t>αγαπηση υμας ο κυριος</t>
    </r>
    <r>
      <rPr>
        <sz val="11"/>
        <color theme="1"/>
        <rFont val="Calibri"/>
        <family val="2"/>
        <scheme val="minor"/>
      </rPr>
      <t xml:space="preserve"> (9:1) και πολλα</t>
    </r>
  </si>
  <si>
    <r>
      <t xml:space="preserve">οπως ο κς </t>
    </r>
    <r>
      <rPr>
        <b/>
        <sz val="11"/>
        <color theme="1"/>
        <rFont val="Calibri"/>
        <family val="2"/>
        <scheme val="minor"/>
      </rPr>
      <t>αγαπησει</t>
    </r>
    <r>
      <rPr>
        <sz val="11"/>
        <color theme="1"/>
        <rFont val="Calibri"/>
        <family val="2"/>
        <scheme val="minor"/>
      </rPr>
      <t xml:space="preserve"> υμας (9:1) και πολλα</t>
    </r>
  </si>
  <si>
    <r>
      <t xml:space="preserve">οπως </t>
    </r>
    <r>
      <rPr>
        <b/>
        <sz val="11"/>
        <color theme="1"/>
        <rFont val="Calibri"/>
        <family val="2"/>
        <scheme val="minor"/>
      </rPr>
      <t>αγαπηση</t>
    </r>
    <r>
      <rPr>
        <sz val="11"/>
        <color theme="1"/>
        <rFont val="Calibri"/>
        <family val="2"/>
        <scheme val="minor"/>
      </rPr>
      <t xml:space="preserve"> υμας ο κυριος (9:1) και πολλα</t>
    </r>
  </si>
  <si>
    <t>τα οστα αυτου εις χεβρων</t>
  </si>
  <si>
    <t>τα οστα εις χεβρων</t>
  </si>
  <si>
    <t>θαψωσι μετα</t>
  </si>
  <si>
    <r>
      <rPr>
        <b/>
        <sz val="11"/>
        <color theme="1"/>
        <rFont val="Calibri"/>
        <family val="2"/>
        <scheme val="minor"/>
      </rPr>
      <t>θαψωσι</t>
    </r>
    <r>
      <rPr>
        <sz val="11"/>
        <color theme="1"/>
        <rFont val="Calibri"/>
        <family val="2"/>
        <scheme val="minor"/>
      </rPr>
      <t xml:space="preserve"> μετα</t>
    </r>
  </si>
  <si>
    <r>
      <rPr>
        <b/>
        <sz val="11"/>
        <color theme="1"/>
        <rFont val="Calibri"/>
        <family val="2"/>
        <scheme val="minor"/>
      </rPr>
      <t>θαψωσιν</t>
    </r>
    <r>
      <rPr>
        <sz val="11"/>
        <color theme="1"/>
        <rFont val="Calibri"/>
        <family val="2"/>
        <scheme val="minor"/>
      </rPr>
      <t xml:space="preserve"> αυτον μετα</t>
    </r>
  </si>
  <si>
    <r>
      <t xml:space="preserve">θαψωσιν </t>
    </r>
    <r>
      <rPr>
        <b/>
        <sz val="11"/>
        <color theme="1"/>
        <rFont val="Calibri"/>
        <family val="2"/>
        <scheme val="minor"/>
      </rPr>
      <t>αυτον</t>
    </r>
    <r>
      <rPr>
        <sz val="11"/>
        <color theme="1"/>
        <rFont val="Calibri"/>
        <family val="2"/>
        <scheme val="minor"/>
      </rPr>
      <t xml:space="preserve"> μετα</t>
    </r>
  </si>
  <si>
    <t>ελαλησε τοις υιοις</t>
  </si>
  <si>
    <r>
      <rPr>
        <b/>
        <sz val="11"/>
        <color theme="1"/>
        <rFont val="Calibri"/>
        <family val="2"/>
        <scheme val="minor"/>
      </rPr>
      <t>ελαλησεν</t>
    </r>
    <r>
      <rPr>
        <sz val="11"/>
        <color theme="1"/>
        <rFont val="Calibri"/>
        <family val="2"/>
        <scheme val="minor"/>
      </rPr>
      <t xml:space="preserve"> αυτος τοις υιοις</t>
    </r>
  </si>
  <si>
    <r>
      <rPr>
        <b/>
        <sz val="11"/>
        <color theme="1"/>
        <rFont val="Calibri"/>
        <family val="2"/>
        <scheme val="minor"/>
      </rPr>
      <t>ελαλησε</t>
    </r>
    <r>
      <rPr>
        <sz val="11"/>
        <color theme="1"/>
        <rFont val="Calibri"/>
        <family val="2"/>
        <scheme val="minor"/>
      </rPr>
      <t xml:space="preserve"> τοις υιοις</t>
    </r>
  </si>
  <si>
    <r>
      <t xml:space="preserve">ελαλησεν </t>
    </r>
    <r>
      <rPr>
        <b/>
        <sz val="11"/>
        <color theme="1"/>
        <rFont val="Calibri"/>
        <family val="2"/>
        <scheme val="minor"/>
      </rPr>
      <t>αυτος</t>
    </r>
    <r>
      <rPr>
        <sz val="11"/>
        <color theme="1"/>
        <rFont val="Calibri"/>
        <family val="2"/>
        <scheme val="minor"/>
      </rPr>
      <t xml:space="preserve"> τοις υιοις</t>
    </r>
  </si>
  <si>
    <t>αυτου εν ετει εκατοστω εικοστω εβδομω ζωης αυτου λεγων (2) εβδομος</t>
  </si>
  <si>
    <t>αυτου ετει ρκε της ζωης αυτου (2) εβδομος</t>
  </si>
  <si>
    <r>
      <t xml:space="preserve">αυτου </t>
    </r>
    <r>
      <rPr>
        <b/>
        <sz val="11"/>
        <color theme="1"/>
        <rFont val="Calibri"/>
        <family val="2"/>
        <scheme val="minor"/>
      </rPr>
      <t>εν</t>
    </r>
    <r>
      <rPr>
        <sz val="11"/>
        <color theme="1"/>
        <rFont val="Calibri"/>
        <family val="2"/>
        <scheme val="minor"/>
      </rPr>
      <t xml:space="preserve"> ετει εκατοστω εικοστω εβδομω ζωης αυτου λεγων (2) εβδομος</t>
    </r>
  </si>
  <si>
    <r>
      <t xml:space="preserve">αυτου εν ετει εκατοστω εικοστω </t>
    </r>
    <r>
      <rPr>
        <b/>
        <sz val="11"/>
        <color theme="1"/>
        <rFont val="Calibri"/>
        <family val="2"/>
        <scheme val="minor"/>
      </rPr>
      <t>εβδομω</t>
    </r>
    <r>
      <rPr>
        <sz val="11"/>
        <color theme="1"/>
        <rFont val="Calibri"/>
        <family val="2"/>
        <scheme val="minor"/>
      </rPr>
      <t xml:space="preserve"> ζωης αυτου λεγων (2) εβδομος</t>
    </r>
  </si>
  <si>
    <r>
      <t>αυτου ετει ρκ</t>
    </r>
    <r>
      <rPr>
        <b/>
        <sz val="11"/>
        <color theme="1"/>
        <rFont val="Calibri"/>
        <family val="2"/>
        <scheme val="minor"/>
      </rPr>
      <t>ε</t>
    </r>
    <r>
      <rPr>
        <sz val="11"/>
        <color theme="1"/>
        <rFont val="Calibri"/>
        <family val="2"/>
        <scheme val="minor"/>
      </rPr>
      <t xml:space="preserve"> της ζωης αυτου (2) εβδομος</t>
    </r>
  </si>
  <si>
    <r>
      <t xml:space="preserve">αυτου ετει ρκε </t>
    </r>
    <r>
      <rPr>
        <b/>
        <sz val="11"/>
        <color theme="1"/>
        <rFont val="Calibri"/>
        <family val="2"/>
        <scheme val="minor"/>
      </rPr>
      <t>της</t>
    </r>
    <r>
      <rPr>
        <sz val="11"/>
        <color theme="1"/>
        <rFont val="Calibri"/>
        <family val="2"/>
        <scheme val="minor"/>
      </rPr>
      <t xml:space="preserve"> ζωης αυτου (2) εβδομος</t>
    </r>
  </si>
  <si>
    <r>
      <t xml:space="preserve">αυτου εν ετει εκατοστω εικοστω εβδομω ζωης αυτου </t>
    </r>
    <r>
      <rPr>
        <b/>
        <sz val="11"/>
        <color theme="1"/>
        <rFont val="Calibri"/>
        <family val="2"/>
        <scheme val="minor"/>
      </rPr>
      <t>λεγων</t>
    </r>
    <r>
      <rPr>
        <sz val="11"/>
        <color theme="1"/>
        <rFont val="Calibri"/>
        <family val="2"/>
        <scheme val="minor"/>
      </rPr>
      <t xml:space="preserve"> (2) εβδομος</t>
    </r>
  </si>
  <si>
    <t>ηρχετο ο λυκος η λεων η παρδαλις η αρκιος επι την ποιμνην</t>
  </si>
  <si>
    <r>
      <t xml:space="preserve">ηρχετο </t>
    </r>
    <r>
      <rPr>
        <b/>
        <sz val="11"/>
        <color theme="1"/>
        <rFont val="Calibri"/>
        <family val="2"/>
        <scheme val="minor"/>
      </rPr>
      <t>ο λεων η λυκος</t>
    </r>
    <r>
      <rPr>
        <sz val="11"/>
        <color theme="1"/>
        <rFont val="Calibri"/>
        <family val="2"/>
        <scheme val="minor"/>
      </rPr>
      <t xml:space="preserve"> η παρδαλις η αρκος η παν θηριον επι την ποιμνην </t>
    </r>
  </si>
  <si>
    <r>
      <t xml:space="preserve">ηρχετο </t>
    </r>
    <r>
      <rPr>
        <b/>
        <sz val="11"/>
        <color theme="1"/>
        <rFont val="Calibri"/>
        <family val="2"/>
        <scheme val="minor"/>
      </rPr>
      <t>ο λυκος η λεων</t>
    </r>
    <r>
      <rPr>
        <sz val="11"/>
        <color theme="1"/>
        <rFont val="Calibri"/>
        <family val="2"/>
        <scheme val="minor"/>
      </rPr>
      <t xml:space="preserve"> η παρδαλις η αρκιος επι την ποιμνην</t>
    </r>
  </si>
  <si>
    <r>
      <t xml:space="preserve">ηρχετο ο λεων η λυκος η παρδαλις η </t>
    </r>
    <r>
      <rPr>
        <b/>
        <sz val="11"/>
        <color theme="1"/>
        <rFont val="Calibri"/>
        <family val="2"/>
        <scheme val="minor"/>
      </rPr>
      <t>αρκος</t>
    </r>
    <r>
      <rPr>
        <sz val="11"/>
        <color theme="1"/>
        <rFont val="Calibri"/>
        <family val="2"/>
        <scheme val="minor"/>
      </rPr>
      <t xml:space="preserve"> η παν θηριον επι την ποιμνην </t>
    </r>
  </si>
  <si>
    <r>
      <t xml:space="preserve">ηρχετο ο λυκος η λεων η παρδαλις η </t>
    </r>
    <r>
      <rPr>
        <b/>
        <sz val="11"/>
        <color theme="1"/>
        <rFont val="Calibri"/>
        <family val="2"/>
        <scheme val="minor"/>
      </rPr>
      <t>αρκιος</t>
    </r>
    <r>
      <rPr>
        <sz val="11"/>
        <color theme="1"/>
        <rFont val="Calibri"/>
        <family val="2"/>
        <scheme val="minor"/>
      </rPr>
      <t xml:space="preserve"> επι την ποιμνην</t>
    </r>
  </si>
  <si>
    <r>
      <t xml:space="preserve">ηρχετο ο λεων η λυκος η παρδαλις η αρκος </t>
    </r>
    <r>
      <rPr>
        <b/>
        <sz val="11"/>
        <color theme="1"/>
        <rFont val="Calibri"/>
        <family val="2"/>
        <scheme val="minor"/>
      </rPr>
      <t>η παν θηριον</t>
    </r>
    <r>
      <rPr>
        <sz val="11"/>
        <color theme="1"/>
        <rFont val="Calibri"/>
        <family val="2"/>
        <scheme val="minor"/>
      </rPr>
      <t xml:space="preserve"> επι την ποιμνην </t>
    </r>
  </si>
  <si>
    <t>κατεδιωκον αυτον και</t>
  </si>
  <si>
    <t>κατεδιωκον αυτο και</t>
  </si>
  <si>
    <r>
      <rPr>
        <b/>
        <sz val="11"/>
        <color theme="1"/>
        <rFont val="Calibri"/>
        <family val="2"/>
        <scheme val="minor"/>
      </rPr>
      <t>ακοντιζον</t>
    </r>
    <r>
      <rPr>
        <sz val="11"/>
        <color theme="1"/>
        <rFont val="Calibri"/>
        <family val="2"/>
        <scheme val="minor"/>
      </rPr>
      <t xml:space="preserve"> αυτο επι δυο</t>
    </r>
  </si>
  <si>
    <r>
      <rPr>
        <b/>
        <sz val="11"/>
        <color theme="1"/>
        <rFont val="Calibri"/>
        <family val="2"/>
        <scheme val="minor"/>
      </rPr>
      <t>ακοντιζων</t>
    </r>
    <r>
      <rPr>
        <sz val="11"/>
        <color theme="1"/>
        <rFont val="Calibri"/>
        <family val="2"/>
        <scheme val="minor"/>
      </rPr>
      <t xml:space="preserve"> αυτον επι δυο</t>
    </r>
  </si>
  <si>
    <r>
      <t xml:space="preserve">ακοντιζων </t>
    </r>
    <r>
      <rPr>
        <b/>
        <sz val="11"/>
        <color theme="1"/>
        <rFont val="Calibri"/>
        <family val="2"/>
        <scheme val="minor"/>
      </rPr>
      <t>αυτον</t>
    </r>
    <r>
      <rPr>
        <sz val="11"/>
        <color theme="1"/>
        <rFont val="Calibri"/>
        <family val="2"/>
        <scheme val="minor"/>
      </rPr>
      <t xml:space="preserve"> επι δυο</t>
    </r>
  </si>
  <si>
    <r>
      <t xml:space="preserve">ακοντιζον </t>
    </r>
    <r>
      <rPr>
        <b/>
        <sz val="11"/>
        <color theme="1"/>
        <rFont val="Calibri"/>
        <family val="2"/>
        <scheme val="minor"/>
      </rPr>
      <t>αυτο</t>
    </r>
    <r>
      <rPr>
        <sz val="11"/>
        <color theme="1"/>
        <rFont val="Calibri"/>
        <family val="2"/>
        <scheme val="minor"/>
      </rPr>
      <t xml:space="preserve"> επι δυο</t>
    </r>
  </si>
  <si>
    <t>σταδιους και ουτως</t>
  </si>
  <si>
    <t>σταδιους ουτως</t>
  </si>
  <si>
    <t>ως ημερας λ</t>
  </si>
  <si>
    <t>ως ημερων λ</t>
  </si>
  <si>
    <t>αυτα γε παρα</t>
  </si>
  <si>
    <t>αυτα παρα</t>
  </si>
  <si>
    <t>Oo.VI.9.8 corrects to αρκτου</t>
  </si>
  <si>
    <t>ιουδα ησθιομεν</t>
  </si>
  <si>
    <t>ιουδα εσθιομεν</t>
  </si>
  <si>
    <t>ακουσατε τεκνα μου λογους</t>
  </si>
  <si>
    <t>ακουσατε λογους</t>
  </si>
  <si>
    <t>πλανασθαι τω πνι</t>
  </si>
  <si>
    <t>πλανασθε τω πνευματι</t>
  </si>
  <si>
    <t>ποιη νομον</t>
  </si>
  <si>
    <t>ποιει νομον</t>
  </si>
  <si>
    <t>κυριου ουκ επαινει τουτον εαν φοβηται</t>
  </si>
  <si>
    <t>κυ τουτον ουκ επαινει εαν φοβηται</t>
  </si>
  <si>
    <t>θελει δικαια</t>
  </si>
  <si>
    <t>θελη δικαια</t>
  </si>
  <si>
    <t>οτι επ αυτον</t>
  </si>
  <si>
    <t>οτι εις αυτον</t>
  </si>
  <si>
    <t>αδελφος αυτου ευθυς</t>
  </si>
  <si>
    <t>αδελφος ευθυς</t>
  </si>
  <si>
    <t>εαν δε η δουλος συμβαλλει</t>
  </si>
  <si>
    <t>εαν δε δουλος η συμβαλλει</t>
  </si>
  <si>
    <t>μισος ενεργει</t>
  </si>
  <si>
    <t>μισος συνεργει</t>
  </si>
  <si>
    <t>ευπραγουντων τη προκοπη ακουων</t>
  </si>
  <si>
    <t>ευπραγουντων την προκοπην ακουων</t>
  </si>
  <si>
    <t>ακουων η ορων</t>
  </si>
  <si>
    <t>ακουων και ορων</t>
  </si>
  <si>
    <t>θελησει ανακαλεσασθαι</t>
  </si>
  <si>
    <t>θελει ανακαλεσασθαι</t>
  </si>
  <si>
    <t>σριαν ανων</t>
  </si>
  <si>
    <t>σωτηριαν των ανθρωπων</t>
  </si>
  <si>
    <t>κακον ουν το μισος</t>
  </si>
  <si>
    <t>κακον το μισος</t>
  </si>
  <si>
    <t xml:space="preserve">(1) πληροι (2) ταυτα </t>
  </si>
  <si>
    <t xml:space="preserve">(1) πληροι (2) και ταυτα </t>
  </si>
  <si>
    <t>υμιν τεκνα μου οπως</t>
  </si>
  <si>
    <t>υμιν οπως</t>
  </si>
  <si>
    <t>αλλ υπο</t>
  </si>
  <si>
    <t>αλλα υπο</t>
  </si>
  <si>
    <t>φοβος του θεου</t>
  </si>
  <si>
    <t>φοβος του υψιστου</t>
  </si>
  <si>
    <t>καθ ολον</t>
  </si>
  <si>
    <t>περι του ιωσηφ</t>
  </si>
  <si>
    <t>περι ιωσηφ</t>
  </si>
  <si>
    <t xml:space="preserve">(7) σωτηριαν (8) ουκ εμαθεν </t>
  </si>
  <si>
    <t xml:space="preserve">(7) σριαν (8) και α ουκ εμαθεν </t>
  </si>
  <si>
    <t>οιδε δια της</t>
  </si>
  <si>
    <t>Oo.VI.9.8 corrects οιδε -&gt; οιδα</t>
  </si>
  <si>
    <t>μη ευχαι του πατρος μου ιακωβ ολιγου</t>
  </si>
  <si>
    <r>
      <t xml:space="preserve">μη </t>
    </r>
    <r>
      <rPr>
        <b/>
        <sz val="11"/>
        <color theme="1"/>
        <rFont val="Calibri"/>
        <family val="2"/>
        <scheme val="minor"/>
      </rPr>
      <t>αι</t>
    </r>
    <r>
      <rPr>
        <sz val="11"/>
        <color theme="1"/>
        <rFont val="Calibri"/>
        <family val="2"/>
        <scheme val="minor"/>
      </rPr>
      <t xml:space="preserve"> ευχαι ιακωβ του πρς μου ολιγου</t>
    </r>
  </si>
  <si>
    <r>
      <t xml:space="preserve">μη αι ευχαι </t>
    </r>
    <r>
      <rPr>
        <b/>
        <sz val="11"/>
        <color theme="1"/>
        <rFont val="Calibri"/>
        <family val="2"/>
        <scheme val="minor"/>
      </rPr>
      <t>ιακωβ του πρς μου</t>
    </r>
    <r>
      <rPr>
        <sz val="11"/>
        <color theme="1"/>
        <rFont val="Calibri"/>
        <family val="2"/>
        <scheme val="minor"/>
      </rPr>
      <t xml:space="preserve"> ολιγου</t>
    </r>
  </si>
  <si>
    <r>
      <t xml:space="preserve">μη ευχαι </t>
    </r>
    <r>
      <rPr>
        <b/>
        <sz val="11"/>
        <color theme="1"/>
        <rFont val="Calibri"/>
        <family val="2"/>
        <scheme val="minor"/>
      </rPr>
      <t>του πατρος μου ιακωβ</t>
    </r>
    <r>
      <rPr>
        <sz val="11"/>
        <color theme="1"/>
        <rFont val="Calibri"/>
        <family val="2"/>
        <scheme val="minor"/>
      </rPr>
      <t xml:space="preserve"> ολιγου</t>
    </r>
  </si>
  <si>
    <t>απ εμου (10) δι ων</t>
  </si>
  <si>
    <t>απ εμου το πνα μου (10) δι ων</t>
  </si>
  <si>
    <t>εκεινων και κολαζεται</t>
  </si>
  <si>
    <t>εκεινων δι κολαζεται</t>
  </si>
  <si>
    <t>πρς υμων ειρηνικα</t>
  </si>
  <si>
    <t>εταρασσε μου την ψυχην του ανελειν</t>
  </si>
  <si>
    <t>εταρασσε την ψυχην μου του ανελειν</t>
  </si>
  <si>
    <t>αυτω (4) εαν</t>
  </si>
  <si>
    <t>αυτω μηποτε (4) εαν</t>
  </si>
  <si>
    <t>ησυχασθη</t>
  </si>
  <si>
    <t>τις υπερ υμας</t>
  </si>
  <si>
    <t>τις υπερ υπερ υμας</t>
  </si>
  <si>
    <t>αφαιρειται εν κακοις</t>
  </si>
  <si>
    <t>αφαιρειται αυτα εν κακοις</t>
  </si>
  <si>
    <t>ευθυτητι της καρδιας</t>
  </si>
  <si>
    <t>ευθυτητι καρδιας</t>
  </si>
  <si>
    <t>και τον λευι</t>
  </si>
  <si>
    <t>ανατελει υμιν κυριος</t>
  </si>
  <si>
    <t>ανηγαγον αυτον εις χεβρων</t>
  </si>
  <si>
    <t>ανηγαγον αυτον και εθηκαν αυτον εις χεβρων</t>
  </si>
  <si>
    <t>υιοις αυτου εκατοστω εικοστω ετει ζωης</t>
  </si>
  <si>
    <r>
      <t xml:space="preserve">υιοις αυτου </t>
    </r>
    <r>
      <rPr>
        <b/>
        <sz val="11"/>
        <color theme="1"/>
        <rFont val="Calibri"/>
        <family val="2"/>
        <scheme val="minor"/>
      </rPr>
      <t>εν</t>
    </r>
    <r>
      <rPr>
        <sz val="11"/>
        <color theme="1"/>
        <rFont val="Calibri"/>
        <family val="2"/>
        <scheme val="minor"/>
      </rPr>
      <t xml:space="preserve"> ρκς ετει της ζωης</t>
    </r>
  </si>
  <si>
    <r>
      <t>υιοις αυτου εν ρκ</t>
    </r>
    <r>
      <rPr>
        <b/>
        <sz val="11"/>
        <color theme="1"/>
        <rFont val="Calibri"/>
        <family val="2"/>
        <scheme val="minor"/>
      </rPr>
      <t>ς</t>
    </r>
    <r>
      <rPr>
        <sz val="11"/>
        <color theme="1"/>
        <rFont val="Calibri"/>
        <family val="2"/>
        <scheme val="minor"/>
      </rPr>
      <t xml:space="preserve"> ετει της ζωης</t>
    </r>
  </si>
  <si>
    <r>
      <t xml:space="preserve">υιοις αυτου εν ρκς ετει </t>
    </r>
    <r>
      <rPr>
        <b/>
        <sz val="11"/>
        <color theme="1"/>
        <rFont val="Calibri"/>
        <family val="2"/>
        <scheme val="minor"/>
      </rPr>
      <t>της</t>
    </r>
    <r>
      <rPr>
        <sz val="11"/>
        <color theme="1"/>
        <rFont val="Calibri"/>
        <family val="2"/>
        <scheme val="minor"/>
      </rPr>
      <t xml:space="preserve"> ζωης</t>
    </r>
  </si>
  <si>
    <t>αγαθον πραξει εν πονηρια</t>
  </si>
  <si>
    <r>
      <t xml:space="preserve">αγαθον </t>
    </r>
    <r>
      <rPr>
        <b/>
        <sz val="11"/>
        <color theme="1"/>
        <rFont val="Calibri"/>
        <family val="2"/>
        <scheme val="minor"/>
      </rPr>
      <t>τι</t>
    </r>
    <r>
      <rPr>
        <sz val="11"/>
        <color theme="1"/>
        <rFont val="Calibri"/>
        <family val="2"/>
        <scheme val="minor"/>
      </rPr>
      <t xml:space="preserve"> πραπραξη εν πονηρια</t>
    </r>
  </si>
  <si>
    <r>
      <t xml:space="preserve">αγαθον τι </t>
    </r>
    <r>
      <rPr>
        <b/>
        <sz val="11"/>
        <color theme="1"/>
        <rFont val="Calibri"/>
        <family val="2"/>
        <scheme val="minor"/>
      </rPr>
      <t>πραπραξη</t>
    </r>
    <r>
      <rPr>
        <sz val="11"/>
        <color theme="1"/>
        <rFont val="Calibri"/>
        <family val="2"/>
        <scheme val="minor"/>
      </rPr>
      <t xml:space="preserve"> εν πονηρια</t>
    </r>
  </si>
  <si>
    <r>
      <t xml:space="preserve">αγαθον </t>
    </r>
    <r>
      <rPr>
        <b/>
        <sz val="11"/>
        <color theme="1"/>
        <rFont val="Calibri"/>
        <family val="2"/>
        <scheme val="minor"/>
      </rPr>
      <t>πραξει</t>
    </r>
    <r>
      <rPr>
        <sz val="11"/>
        <color theme="1"/>
        <rFont val="Calibri"/>
        <family val="2"/>
        <scheme val="minor"/>
      </rPr>
      <t xml:space="preserve"> εν πονηρια</t>
    </r>
  </si>
  <si>
    <t>Oo.VI.9.8 corrects to πραξη</t>
  </si>
  <si>
    <t>αυτω μεταστρεφει</t>
  </si>
  <si>
    <t>αυτο μεταστρεφει</t>
  </si>
  <si>
    <t>οταν γαρ</t>
  </si>
  <si>
    <t>οτε γαρ</t>
  </si>
  <si>
    <t>οτε δε</t>
  </si>
  <si>
    <t>θησαυρος διαβολου</t>
  </si>
  <si>
    <t>θησαυρος του διαβολου</t>
  </si>
  <si>
    <t>πονηρου πεπληρωται πνευματος (2:1) εστιν</t>
  </si>
  <si>
    <t>πονηρου πνς πεπληρωται (2:1) εστιν</t>
  </si>
  <si>
    <r>
      <t xml:space="preserve">τουτο </t>
    </r>
    <r>
      <rPr>
        <b/>
        <sz val="11"/>
        <color theme="1"/>
        <rFont val="Calibri"/>
        <family val="2"/>
        <scheme val="minor"/>
      </rPr>
      <t>το</t>
    </r>
    <r>
      <rPr>
        <sz val="11"/>
        <color theme="1"/>
        <rFont val="Calibri"/>
        <family val="2"/>
        <scheme val="minor"/>
      </rPr>
      <t xml:space="preserve"> δε ολον πονηρον εστιν (6) ο πλεονεκτων</t>
    </r>
  </si>
  <si>
    <r>
      <t xml:space="preserve">τουτο το </t>
    </r>
    <r>
      <rPr>
        <b/>
        <sz val="11"/>
        <color theme="1"/>
        <rFont val="Calibri"/>
        <family val="2"/>
        <scheme val="minor"/>
      </rPr>
      <t>δε ολον</t>
    </r>
    <r>
      <rPr>
        <sz val="11"/>
        <color theme="1"/>
        <rFont val="Calibri"/>
        <family val="2"/>
        <scheme val="minor"/>
      </rPr>
      <t xml:space="preserve"> πονηρον εστιν (6) ο πλεονεκτων</t>
    </r>
  </si>
  <si>
    <r>
      <t xml:space="preserve">τουτο το δε ολον πονηρον </t>
    </r>
    <r>
      <rPr>
        <b/>
        <sz val="11"/>
        <color theme="1"/>
        <rFont val="Calibri"/>
        <family val="2"/>
        <scheme val="minor"/>
      </rPr>
      <t>εστιν</t>
    </r>
    <r>
      <rPr>
        <sz val="11"/>
        <color theme="1"/>
        <rFont val="Calibri"/>
        <family val="2"/>
        <scheme val="minor"/>
      </rPr>
      <t xml:space="preserve"> (6) ο πλεονεκτων</t>
    </r>
  </si>
  <si>
    <r>
      <t xml:space="preserve">τουτο ολον δε πονηρον </t>
    </r>
    <r>
      <rPr>
        <b/>
        <sz val="11"/>
        <color theme="1"/>
        <rFont val="Calibri"/>
        <family val="2"/>
        <scheme val="minor"/>
      </rPr>
      <t>εστι</t>
    </r>
    <r>
      <rPr>
        <sz val="11"/>
        <color theme="1"/>
        <rFont val="Calibri"/>
        <family val="2"/>
        <scheme val="minor"/>
      </rPr>
      <t xml:space="preserve"> (6) πλεονεκτων</t>
    </r>
  </si>
  <si>
    <r>
      <t xml:space="preserve">τουτο </t>
    </r>
    <r>
      <rPr>
        <b/>
        <sz val="11"/>
        <color theme="1"/>
        <rFont val="Calibri"/>
        <family val="2"/>
        <scheme val="minor"/>
      </rPr>
      <t>ολον δε</t>
    </r>
    <r>
      <rPr>
        <sz val="11"/>
        <color theme="1"/>
        <rFont val="Calibri"/>
        <family val="2"/>
        <scheme val="minor"/>
      </rPr>
      <t xml:space="preserve"> πονηρον εστι (6) πλεονεκτων</t>
    </r>
  </si>
  <si>
    <t>τουτο ολον δε πονηρον εστι (6) πλεονεκτων</t>
  </si>
  <si>
    <t>(5) τουτο ολον δε πονηρον εστι (6) πλεονεκτων</t>
  </si>
  <si>
    <r>
      <t xml:space="preserve">(5) τουτο το δε ολον πονηρον εστιν (6) </t>
    </r>
    <r>
      <rPr>
        <b/>
        <sz val="11"/>
        <color theme="1"/>
        <rFont val="Calibri"/>
        <family val="2"/>
        <scheme val="minor"/>
      </rPr>
      <t>ο</t>
    </r>
    <r>
      <rPr>
        <sz val="11"/>
        <color theme="1"/>
        <rFont val="Calibri"/>
        <family val="2"/>
        <scheme val="minor"/>
      </rPr>
      <t xml:space="preserve"> πλεονεκτων</t>
    </r>
  </si>
  <si>
    <t>ελεει τον εντολεα</t>
  </si>
  <si>
    <t>ελεα τον εντολεα</t>
  </si>
  <si>
    <r>
      <t xml:space="preserve">νομου </t>
    </r>
    <r>
      <rPr>
        <b/>
        <sz val="11"/>
        <color theme="1"/>
        <rFont val="Calibri"/>
        <family val="2"/>
        <scheme val="minor"/>
      </rPr>
      <t>κν</t>
    </r>
    <r>
      <rPr>
        <sz val="11"/>
        <color theme="1"/>
        <rFont val="Calibri"/>
        <family val="2"/>
        <scheme val="minor"/>
      </rPr>
      <t xml:space="preserve"> αθετη</t>
    </r>
  </si>
  <si>
    <r>
      <t xml:space="preserve">νομου </t>
    </r>
    <r>
      <rPr>
        <b/>
        <sz val="11"/>
        <color theme="1"/>
        <rFont val="Calibri"/>
        <family val="2"/>
        <scheme val="minor"/>
      </rPr>
      <t>κυριου</t>
    </r>
    <r>
      <rPr>
        <sz val="11"/>
        <color theme="1"/>
        <rFont val="Calibri"/>
        <family val="2"/>
        <scheme val="minor"/>
      </rPr>
      <t xml:space="preserve"> αθετει</t>
    </r>
  </si>
  <si>
    <r>
      <t xml:space="preserve">νομου κυριου </t>
    </r>
    <r>
      <rPr>
        <b/>
        <sz val="11"/>
        <color theme="1"/>
        <rFont val="Calibri"/>
        <family val="2"/>
        <scheme val="minor"/>
      </rPr>
      <t>αθετει</t>
    </r>
  </si>
  <si>
    <r>
      <t xml:space="preserve">νομου κν </t>
    </r>
    <r>
      <rPr>
        <b/>
        <sz val="11"/>
        <color theme="1"/>
        <rFont val="Calibri"/>
        <family val="2"/>
        <scheme val="minor"/>
      </rPr>
      <t>αθετη</t>
    </r>
  </si>
  <si>
    <t>μοιχευει και πορνευει</t>
  </si>
  <si>
    <t>μοιχευει πορνευει</t>
  </si>
  <si>
    <t>απεχεται αιδεσματων</t>
  </si>
  <si>
    <t>απεχεται εδεσματων</t>
  </si>
  <si>
    <t>δυναστεια και τω πλουτω</t>
  </si>
  <si>
    <t>δυναστεια τω πλουτω</t>
  </si>
  <si>
    <t>εστιν ολον δε κακον</t>
  </si>
  <si>
    <r>
      <rPr>
        <b/>
        <sz val="11"/>
        <color theme="1"/>
        <rFont val="Calibri"/>
        <family val="2"/>
        <scheme val="minor"/>
      </rPr>
      <t>εστιν</t>
    </r>
    <r>
      <rPr>
        <sz val="11"/>
        <color theme="1"/>
        <rFont val="Calibri"/>
        <family val="2"/>
        <scheme val="minor"/>
      </rPr>
      <t xml:space="preserve"> ολον δε κακον</t>
    </r>
  </si>
  <si>
    <r>
      <rPr>
        <b/>
        <sz val="11"/>
        <color theme="1"/>
        <rFont val="Calibri"/>
        <family val="2"/>
        <scheme val="minor"/>
      </rPr>
      <t>εστι</t>
    </r>
    <r>
      <rPr>
        <sz val="11"/>
        <color theme="1"/>
        <rFont val="Calibri"/>
        <family val="2"/>
        <scheme val="minor"/>
      </rPr>
      <t xml:space="preserve"> το δε ολον κακον</t>
    </r>
  </si>
  <si>
    <r>
      <t xml:space="preserve">εστι </t>
    </r>
    <r>
      <rPr>
        <b/>
        <sz val="11"/>
        <color theme="1"/>
        <rFont val="Calibri"/>
        <family val="2"/>
        <scheme val="minor"/>
      </rPr>
      <t>το</t>
    </r>
    <r>
      <rPr>
        <sz val="11"/>
        <color theme="1"/>
        <rFont val="Calibri"/>
        <family val="2"/>
        <scheme val="minor"/>
      </rPr>
      <t xml:space="preserve"> δε ολον κακον</t>
    </r>
  </si>
  <si>
    <r>
      <t xml:space="preserve">εστιν </t>
    </r>
    <r>
      <rPr>
        <b/>
        <sz val="11"/>
        <color theme="1"/>
        <rFont val="Calibri"/>
        <family val="2"/>
        <scheme val="minor"/>
      </rPr>
      <t>ολον δε</t>
    </r>
    <r>
      <rPr>
        <sz val="11"/>
        <color theme="1"/>
        <rFont val="Calibri"/>
        <family val="2"/>
        <scheme val="minor"/>
      </rPr>
      <t xml:space="preserve"> κακον</t>
    </r>
  </si>
  <si>
    <r>
      <t xml:space="preserve">εστι το </t>
    </r>
    <r>
      <rPr>
        <b/>
        <sz val="11"/>
        <color theme="1"/>
        <rFont val="Calibri"/>
        <family val="2"/>
        <scheme val="minor"/>
      </rPr>
      <t>δε ολον</t>
    </r>
    <r>
      <rPr>
        <sz val="11"/>
        <color theme="1"/>
        <rFont val="Calibri"/>
        <family val="2"/>
        <scheme val="minor"/>
      </rPr>
      <t xml:space="preserve"> κακον</t>
    </r>
  </si>
  <si>
    <t>This one also was not in the list: noticed while checking the next two</t>
  </si>
  <si>
    <t>τοιουτοι οσιοι εισι</t>
  </si>
  <si>
    <t>τοιουτοι ως υες εισι</t>
  </si>
  <si>
    <t>γαρ θεος</t>
  </si>
  <si>
    <t>γαρ ο θς</t>
  </si>
  <si>
    <t>ουνων ουτως ειπεν (3:1) υμεις</t>
  </si>
  <si>
    <t>ουνων ειπεν ουτως (3:1) υμεις</t>
  </si>
  <si>
    <t>την δε κακιαν</t>
  </si>
  <si>
    <t>την κακιαν</t>
  </si>
  <si>
    <t>αγαθοι ανθρωποι και</t>
  </si>
  <si>
    <t>αγαθοι ανδρες και</t>
  </si>
  <si>
    <t>αναιρουντες πονηρους</t>
  </si>
  <si>
    <t>αναιρουντες τους πονηρους</t>
  </si>
  <si>
    <t>δια κακου ολον</t>
  </si>
  <si>
    <t>δια καλου ολον</t>
  </si>
  <si>
    <t>ολον εστι δε καλον</t>
  </si>
  <si>
    <t>ολον δε εστι καλον</t>
  </si>
  <si>
    <t>απωλλωλεν</t>
  </si>
  <si>
    <t>θελει αγαθην ημεραν ιδειν</t>
  </si>
  <si>
    <t>θελει ημεραν αγαθην ιδειν</t>
  </si>
  <si>
    <t>ινα μη χρανη</t>
  </si>
  <si>
    <t>ινα χρανη</t>
  </si>
  <si>
    <t>μολυνει την ψυχην</t>
  </si>
  <si>
    <t>μολυνη την ψυχην</t>
  </si>
  <si>
    <t>διπροσωπον εστιν ολον</t>
  </si>
  <si>
    <t>διπροσωπον ολον</t>
  </si>
  <si>
    <t>εντολων μισων</t>
  </si>
  <si>
    <t>εντολων μιζων</t>
  </si>
  <si>
    <t>το κακον του αγαθου</t>
  </si>
  <si>
    <t>το καλον του αγαθου</t>
  </si>
  <si>
    <t>ορατε τεκνα μου πως</t>
  </si>
  <si>
    <t>ορατε ουν τεκνα πως</t>
  </si>
  <si>
    <r>
      <t xml:space="preserve">ορατε </t>
    </r>
    <r>
      <rPr>
        <b/>
        <sz val="11"/>
        <color theme="1"/>
        <rFont val="Calibri"/>
        <family val="2"/>
        <scheme val="minor"/>
      </rPr>
      <t>ουν</t>
    </r>
    <r>
      <rPr>
        <sz val="11"/>
        <color theme="1"/>
        <rFont val="Calibri"/>
        <family val="2"/>
        <scheme val="minor"/>
      </rPr>
      <t xml:space="preserve"> τεκνα πως</t>
    </r>
  </si>
  <si>
    <r>
      <t xml:space="preserve">ορατε τεκνα </t>
    </r>
    <r>
      <rPr>
        <b/>
        <sz val="11"/>
        <color theme="1"/>
        <rFont val="Calibri"/>
        <family val="2"/>
        <scheme val="minor"/>
      </rPr>
      <t>μου</t>
    </r>
    <r>
      <rPr>
        <sz val="11"/>
        <color theme="1"/>
        <rFont val="Calibri"/>
        <family val="2"/>
        <scheme val="minor"/>
      </rPr>
      <t xml:space="preserve"> πως</t>
    </r>
  </si>
  <si>
    <t>εν πασι και εν υπο του ενος</t>
  </si>
  <si>
    <r>
      <t xml:space="preserve">εν </t>
    </r>
    <r>
      <rPr>
        <b/>
        <sz val="11"/>
        <color theme="1"/>
        <rFont val="Calibri"/>
        <family val="2"/>
        <scheme val="minor"/>
      </rPr>
      <t>πασι</t>
    </r>
    <r>
      <rPr>
        <sz val="11"/>
        <color theme="1"/>
        <rFont val="Calibri"/>
        <family val="2"/>
        <scheme val="minor"/>
      </rPr>
      <t xml:space="preserve"> και εν υπο του ενος</t>
    </r>
  </si>
  <si>
    <r>
      <t xml:space="preserve">εν </t>
    </r>
    <r>
      <rPr>
        <b/>
        <sz val="11"/>
        <color theme="1"/>
        <rFont val="Calibri"/>
        <family val="2"/>
        <scheme val="minor"/>
      </rPr>
      <t>πασιν</t>
    </r>
    <r>
      <rPr>
        <sz val="11"/>
        <color theme="1"/>
        <rFont val="Calibri"/>
        <family val="2"/>
        <scheme val="minor"/>
      </rPr>
      <t xml:space="preserve"> εν κατεναντι του ενος και εν υπο του ενος</t>
    </r>
  </si>
  <si>
    <r>
      <t xml:space="preserve">εν πασιν </t>
    </r>
    <r>
      <rPr>
        <b/>
        <sz val="11"/>
        <color theme="1"/>
        <rFont val="Calibri"/>
        <family val="2"/>
        <scheme val="minor"/>
      </rPr>
      <t>εν κατεναντι του ενος</t>
    </r>
    <r>
      <rPr>
        <sz val="11"/>
        <color theme="1"/>
        <rFont val="Calibri"/>
        <family val="2"/>
        <scheme val="minor"/>
      </rPr>
      <t xml:space="preserve"> και εν υπο του ενος</t>
    </r>
  </si>
  <si>
    <t>skips 1 line (248v.1.12; visual cues present)</t>
  </si>
  <si>
    <t>ημεραν εισιν υπο ζωην</t>
  </si>
  <si>
    <r>
      <t xml:space="preserve">ημεραν </t>
    </r>
    <r>
      <rPr>
        <b/>
        <sz val="11"/>
        <color theme="1"/>
        <rFont val="Calibri"/>
        <family val="2"/>
        <scheme val="minor"/>
      </rPr>
      <t>εισι</t>
    </r>
    <r>
      <rPr>
        <sz val="11"/>
        <color theme="1"/>
        <rFont val="Calibri"/>
        <family val="2"/>
        <scheme val="minor"/>
      </rPr>
      <t xml:space="preserve"> και υπο ζωην</t>
    </r>
  </si>
  <si>
    <r>
      <t xml:space="preserve">ημεραν </t>
    </r>
    <r>
      <rPr>
        <b/>
        <sz val="11"/>
        <color theme="1"/>
        <rFont val="Calibri"/>
        <family val="2"/>
        <scheme val="minor"/>
      </rPr>
      <t>εισιν</t>
    </r>
    <r>
      <rPr>
        <sz val="11"/>
        <color theme="1"/>
        <rFont val="Calibri"/>
        <family val="2"/>
        <scheme val="minor"/>
      </rPr>
      <t xml:space="preserve"> υπο ζωην</t>
    </r>
  </si>
  <si>
    <r>
      <t xml:space="preserve">ημεραν εισι </t>
    </r>
    <r>
      <rPr>
        <b/>
        <sz val="11"/>
        <color theme="1"/>
        <rFont val="Calibri"/>
        <family val="2"/>
        <scheme val="minor"/>
      </rPr>
      <t>και</t>
    </r>
    <r>
      <rPr>
        <sz val="11"/>
        <color theme="1"/>
        <rFont val="Calibri"/>
        <family val="2"/>
        <scheme val="minor"/>
      </rPr>
      <t xml:space="preserve"> υπο ζωην</t>
    </r>
  </si>
  <si>
    <t xml:space="preserve">τα παντα υπο τον θν (4) ταυτα </t>
  </si>
  <si>
    <r>
      <t xml:space="preserve">τα </t>
    </r>
    <r>
      <rPr>
        <b/>
        <sz val="11"/>
        <color theme="1"/>
        <rFont val="Calibri"/>
        <family val="2"/>
        <scheme val="minor"/>
      </rPr>
      <t>παντα</t>
    </r>
    <r>
      <rPr>
        <sz val="11"/>
        <color theme="1"/>
        <rFont val="Calibri"/>
        <family val="2"/>
        <scheme val="minor"/>
      </rPr>
      <t xml:space="preserve"> υπο τον θν (4) ταυτα </t>
    </r>
  </si>
  <si>
    <r>
      <t xml:space="preserve">τα </t>
    </r>
    <r>
      <rPr>
        <b/>
        <sz val="11"/>
        <color theme="1"/>
        <rFont val="Calibri"/>
        <family val="2"/>
        <scheme val="minor"/>
      </rPr>
      <t>ολα</t>
    </r>
    <r>
      <rPr>
        <sz val="11"/>
        <color theme="1"/>
        <rFont val="Calibri"/>
        <family val="2"/>
        <scheme val="minor"/>
      </rPr>
      <t xml:space="preserve"> υπο τον θεον εστι (4) ταυτα </t>
    </r>
  </si>
  <si>
    <r>
      <t xml:space="preserve">τα ολα υπο τον θεον </t>
    </r>
    <r>
      <rPr>
        <b/>
        <sz val="11"/>
        <color theme="1"/>
        <rFont val="Calibri"/>
        <family val="2"/>
        <scheme val="minor"/>
      </rPr>
      <t>εστι</t>
    </r>
    <r>
      <rPr>
        <sz val="11"/>
        <color theme="1"/>
        <rFont val="Calibri"/>
        <family val="2"/>
        <scheme val="minor"/>
      </rPr>
      <t xml:space="preserve"> (4) ταυτα </t>
    </r>
  </si>
  <si>
    <t>προσεχετε ουν και υμεις τεκνα μου τας εντολας κυριου</t>
  </si>
  <si>
    <t>προσεχετε ουν τεκνα και υμεις τας εντολας του κυ</t>
  </si>
  <si>
    <r>
      <t xml:space="preserve">προσεχετε ουν </t>
    </r>
    <r>
      <rPr>
        <b/>
        <sz val="11"/>
        <color theme="1"/>
        <rFont val="Calibri"/>
        <family val="2"/>
        <scheme val="minor"/>
      </rPr>
      <t>τεκνα και υμεις</t>
    </r>
    <r>
      <rPr>
        <sz val="11"/>
        <color theme="1"/>
        <rFont val="Calibri"/>
        <family val="2"/>
        <scheme val="minor"/>
      </rPr>
      <t xml:space="preserve"> τας εντολας του κυ</t>
    </r>
  </si>
  <si>
    <r>
      <t xml:space="preserve">προσεχετε ουν </t>
    </r>
    <r>
      <rPr>
        <b/>
        <sz val="11"/>
        <color theme="1"/>
        <rFont val="Calibri"/>
        <family val="2"/>
        <scheme val="minor"/>
      </rPr>
      <t>και υμεις τεκνα</t>
    </r>
    <r>
      <rPr>
        <sz val="11"/>
        <color theme="1"/>
        <rFont val="Calibri"/>
        <family val="2"/>
        <scheme val="minor"/>
      </rPr>
      <t xml:space="preserve"> μου τας εντολας κυριου</t>
    </r>
  </si>
  <si>
    <r>
      <t xml:space="preserve">προσεχετε ουν και υμεις τεκνα </t>
    </r>
    <r>
      <rPr>
        <b/>
        <sz val="11"/>
        <color theme="1"/>
        <rFont val="Calibri"/>
        <family val="2"/>
        <scheme val="minor"/>
      </rPr>
      <t>μου</t>
    </r>
    <r>
      <rPr>
        <sz val="11"/>
        <color theme="1"/>
        <rFont val="Calibri"/>
        <family val="2"/>
        <scheme val="minor"/>
      </rPr>
      <t xml:space="preserve"> τας εντολας κυριου</t>
    </r>
  </si>
  <si>
    <r>
      <t xml:space="preserve">προσεχετε ουν τεκνα και υμεις τας εντολας </t>
    </r>
    <r>
      <rPr>
        <b/>
        <sz val="11"/>
        <color theme="1"/>
        <rFont val="Calibri"/>
        <family val="2"/>
        <scheme val="minor"/>
      </rPr>
      <t>του</t>
    </r>
    <r>
      <rPr>
        <sz val="11"/>
        <color theme="1"/>
        <rFont val="Calibri"/>
        <family val="2"/>
        <scheme val="minor"/>
      </rPr>
      <t xml:space="preserve"> κυ</t>
    </r>
  </si>
  <si>
    <r>
      <rPr>
        <b/>
        <sz val="11"/>
        <color theme="1"/>
        <rFont val="Calibri"/>
        <family val="2"/>
        <scheme val="minor"/>
      </rPr>
      <t>αλλ</t>
    </r>
    <r>
      <rPr>
        <sz val="11"/>
        <color theme="1"/>
        <rFont val="Calibri"/>
        <family val="2"/>
        <scheme val="minor"/>
      </rPr>
      <t xml:space="preserve"> εις το οντως</t>
    </r>
  </si>
  <si>
    <r>
      <rPr>
        <b/>
        <sz val="11"/>
        <color theme="1"/>
        <rFont val="Calibri"/>
        <family val="2"/>
        <scheme val="minor"/>
      </rPr>
      <t>αλλα</t>
    </r>
    <r>
      <rPr>
        <sz val="11"/>
        <color theme="1"/>
        <rFont val="Calibri"/>
        <family val="2"/>
        <scheme val="minor"/>
      </rPr>
      <t xml:space="preserve"> κατα το οντως</t>
    </r>
  </si>
  <si>
    <r>
      <t xml:space="preserve">αλλα </t>
    </r>
    <r>
      <rPr>
        <b/>
        <sz val="11"/>
        <color theme="1"/>
        <rFont val="Calibri"/>
        <family val="2"/>
        <scheme val="minor"/>
      </rPr>
      <t>κατα</t>
    </r>
    <r>
      <rPr>
        <sz val="11"/>
        <color theme="1"/>
        <rFont val="Calibri"/>
        <family val="2"/>
        <scheme val="minor"/>
      </rPr>
      <t xml:space="preserve"> το οντως</t>
    </r>
  </si>
  <si>
    <r>
      <t xml:space="preserve">αλλ </t>
    </r>
    <r>
      <rPr>
        <b/>
        <sz val="11"/>
        <color theme="1"/>
        <rFont val="Calibri"/>
        <family val="2"/>
        <scheme val="minor"/>
      </rPr>
      <t>εις</t>
    </r>
    <r>
      <rPr>
        <sz val="11"/>
        <color theme="1"/>
        <rFont val="Calibri"/>
        <family val="2"/>
        <scheme val="minor"/>
      </rPr>
      <t xml:space="preserve"> το οντως</t>
    </r>
  </si>
  <si>
    <t>διατηρειτε εν πασαις</t>
  </si>
  <si>
    <t>διατηρειτε αυτο εν πασαις</t>
  </si>
  <si>
    <t>(4) σατανα (5) οτε γαρ</t>
  </si>
  <si>
    <t>(4) σατανα (5) εαν γαρ</t>
  </si>
  <si>
    <t>τεταραγμενη ψυχη</t>
  </si>
  <si>
    <t>τεταραγμενη η ψυχη</t>
  </si>
  <si>
    <t>πνευματος ω και</t>
  </si>
  <si>
    <t>μη γινεσθε ως σοδομα</t>
  </si>
  <si>
    <t>μη γινεσθε τεκνα ως σοδομα</t>
  </si>
  <si>
    <t>εχθρων υμων η γη</t>
  </si>
  <si>
    <t>εχθρων υμων και η γη</t>
  </si>
  <si>
    <r>
      <t xml:space="preserve">ως ανος </t>
    </r>
    <r>
      <rPr>
        <b/>
        <sz val="11"/>
        <color theme="1"/>
        <rFont val="Calibri"/>
        <family val="2"/>
        <scheme val="minor"/>
      </rPr>
      <t>μετα ανων εσθιων και πινων</t>
    </r>
    <r>
      <rPr>
        <sz val="11"/>
        <color theme="1"/>
        <rFont val="Calibri"/>
        <family val="2"/>
        <scheme val="minor"/>
      </rPr>
      <t xml:space="preserve"> και εν ησυχια</t>
    </r>
  </si>
  <si>
    <r>
      <t xml:space="preserve">ως ανθρωπος </t>
    </r>
    <r>
      <rPr>
        <b/>
        <sz val="11"/>
        <color theme="1"/>
        <rFont val="Calibri"/>
        <family val="2"/>
        <scheme val="minor"/>
      </rPr>
      <t>εσθιων και πινων μετα ανθρωπων</t>
    </r>
    <r>
      <rPr>
        <sz val="11"/>
        <color theme="1"/>
        <rFont val="Calibri"/>
        <family val="2"/>
        <scheme val="minor"/>
      </rPr>
      <t xml:space="preserve"> και εν ησυχια</t>
    </r>
  </si>
  <si>
    <r>
      <t xml:space="preserve">ως ανος </t>
    </r>
    <r>
      <rPr>
        <b/>
        <sz val="11"/>
        <color theme="1"/>
        <rFont val="Calibri"/>
        <family val="2"/>
        <scheme val="minor"/>
      </rPr>
      <t>μετα ανων</t>
    </r>
    <r>
      <rPr>
        <sz val="11"/>
        <color theme="1"/>
        <rFont val="Calibri"/>
        <family val="2"/>
        <scheme val="minor"/>
      </rPr>
      <t xml:space="preserve"> εσθιων και πινων και εν ησυχια</t>
    </r>
  </si>
  <si>
    <r>
      <t xml:space="preserve">ως ανθρωπος εσθιων και πινων </t>
    </r>
    <r>
      <rPr>
        <b/>
        <sz val="11"/>
        <color theme="1"/>
        <rFont val="Calibri"/>
        <family val="2"/>
        <scheme val="minor"/>
      </rPr>
      <t>μετα ανθρωπων</t>
    </r>
    <r>
      <rPr>
        <sz val="11"/>
        <color theme="1"/>
        <rFont val="Calibri"/>
        <family val="2"/>
        <scheme val="minor"/>
      </rPr>
      <t xml:space="preserve"> και εν ησυχια</t>
    </r>
  </si>
  <si>
    <t>Oo.VI.9.8 adds των between these words</t>
  </si>
  <si>
    <t>εθνη θς</t>
  </si>
  <si>
    <t>εθνει θεος</t>
  </si>
  <si>
    <t>απειθουντες απειθησετε</t>
  </si>
  <si>
    <t>απειθουντες επιθησετε</t>
  </si>
  <si>
    <t>προσεχοντες τω νομω του θεου</t>
  </si>
  <si>
    <t>απεθανεν εν υπνω</t>
  </si>
  <si>
    <t>και ως δαν</t>
  </si>
  <si>
    <t>και δαν</t>
  </si>
  <si>
    <t>απεθανεν υπνω</t>
  </si>
  <si>
    <t>και ο κυριος ηγαπησε</t>
  </si>
  <si>
    <t>και κς ηγαπησε</t>
  </si>
  <si>
    <t>και ο κυριος των πατερων</t>
  </si>
  <si>
    <t>και ο θς των πατερων</t>
  </si>
  <si>
    <r>
      <t xml:space="preserve">και ο </t>
    </r>
    <r>
      <rPr>
        <b/>
        <sz val="11"/>
        <color theme="1"/>
        <rFont val="Calibri"/>
        <family val="2"/>
        <scheme val="minor"/>
      </rPr>
      <t>κς</t>
    </r>
    <r>
      <rPr>
        <sz val="11"/>
        <color theme="1"/>
        <rFont val="Calibri"/>
        <family val="2"/>
        <scheme val="minor"/>
      </rPr>
      <t xml:space="preserve"> ελευθερωσε με εις αιχμαλωσιαν</t>
    </r>
  </si>
  <si>
    <r>
      <t xml:space="preserve">και ο </t>
    </r>
    <r>
      <rPr>
        <b/>
        <sz val="11"/>
        <color theme="1"/>
        <rFont val="Calibri"/>
        <family val="2"/>
        <scheme val="minor"/>
      </rPr>
      <t>θεος</t>
    </r>
    <r>
      <rPr>
        <sz val="11"/>
        <color theme="1"/>
        <rFont val="Calibri"/>
        <family val="2"/>
        <scheme val="minor"/>
      </rPr>
      <t xml:space="preserve"> ηλευθερωσε με εις αιχμαλωσιαν</t>
    </r>
  </si>
  <si>
    <r>
      <t xml:space="preserve">και ο θεος </t>
    </r>
    <r>
      <rPr>
        <b/>
        <sz val="11"/>
        <color theme="1"/>
        <rFont val="Calibri"/>
        <family val="2"/>
        <scheme val="minor"/>
      </rPr>
      <t>ηλευθερωσε</t>
    </r>
    <r>
      <rPr>
        <sz val="11"/>
        <color theme="1"/>
        <rFont val="Calibri"/>
        <family val="2"/>
        <scheme val="minor"/>
      </rPr>
      <t xml:space="preserve"> με εις αιχμαλωσιαν</t>
    </r>
  </si>
  <si>
    <r>
      <t xml:space="preserve">και ο κς </t>
    </r>
    <r>
      <rPr>
        <b/>
        <sz val="11"/>
        <color theme="1"/>
        <rFont val="Calibri"/>
        <family val="2"/>
        <scheme val="minor"/>
      </rPr>
      <t>ελευθερωσε</t>
    </r>
    <r>
      <rPr>
        <sz val="11"/>
        <color theme="1"/>
        <rFont val="Calibri"/>
        <family val="2"/>
        <scheme val="minor"/>
      </rPr>
      <t xml:space="preserve"> με εις αιχμαλωσιαν</t>
    </r>
  </si>
  <si>
    <r>
      <t xml:space="preserve">και ο κς ελευθερωσε </t>
    </r>
    <r>
      <rPr>
        <b/>
        <sz val="11"/>
        <color theme="1"/>
        <rFont val="Calibri"/>
        <family val="2"/>
        <scheme val="minor"/>
      </rPr>
      <t>με</t>
    </r>
    <r>
      <rPr>
        <sz val="11"/>
        <color theme="1"/>
        <rFont val="Calibri"/>
        <family val="2"/>
        <scheme val="minor"/>
      </rPr>
      <t xml:space="preserve"> εις αιχμαλωσιαν</t>
    </r>
  </si>
  <si>
    <r>
      <t xml:space="preserve">και ο θεος ηλευθερωσε </t>
    </r>
    <r>
      <rPr>
        <b/>
        <sz val="11"/>
        <color theme="1"/>
        <rFont val="Calibri"/>
        <family val="2"/>
        <scheme val="minor"/>
      </rPr>
      <t>με</t>
    </r>
    <r>
      <rPr>
        <sz val="11"/>
        <color theme="1"/>
        <rFont val="Calibri"/>
        <family val="2"/>
        <scheme val="minor"/>
      </rPr>
      <t xml:space="preserve"> εις αιχμαλωσιαν</t>
    </r>
  </si>
  <si>
    <t>Oo.VI.9.8 corrects to μοι</t>
  </si>
  <si>
    <t>η κραταια χειρ αυτου εβοηθησε</t>
  </si>
  <si>
    <t>η κραταια αυτου χειρ εβοηθησε</t>
  </si>
  <si>
    <t>(5) διεθρεψε με (6) εν ασθενεια</t>
  </si>
  <si>
    <t>(5) διεθρεψε με (6) μονος ημην και ο θς παρεκαλεσε με εν ασθενεια</t>
  </si>
  <si>
    <t>εφυλαξε με εκ φλογος</t>
  </si>
  <si>
    <t>εφυλαξε με απο φλογος</t>
  </si>
  <si>
    <t>ου μη γαρ</t>
  </si>
  <si>
    <t>ου γαρ</t>
  </si>
  <si>
    <t>εγκαταλιπη τους φοβουμενους</t>
  </si>
  <si>
    <r>
      <rPr>
        <b/>
        <sz val="11"/>
        <color theme="1"/>
        <rFont val="Calibri"/>
        <family val="2"/>
        <scheme val="minor"/>
      </rPr>
      <t>εγκαταλιπη</t>
    </r>
    <r>
      <rPr>
        <sz val="11"/>
        <color theme="1"/>
        <rFont val="Calibri"/>
        <family val="2"/>
        <scheme val="minor"/>
      </rPr>
      <t xml:space="preserve"> τους φοβουμενους</t>
    </r>
  </si>
  <si>
    <r>
      <rPr>
        <b/>
        <sz val="11"/>
        <color theme="1"/>
        <rFont val="Calibri"/>
        <family val="2"/>
        <scheme val="minor"/>
      </rPr>
      <t>εγκαταλειψει</t>
    </r>
    <r>
      <rPr>
        <sz val="11"/>
        <color theme="1"/>
        <rFont val="Calibri"/>
        <family val="2"/>
        <scheme val="minor"/>
      </rPr>
      <t xml:space="preserve"> κυριος τους φοβουμενους</t>
    </r>
  </si>
  <si>
    <r>
      <t xml:space="preserve">εγκαταλειψει </t>
    </r>
    <r>
      <rPr>
        <b/>
        <sz val="11"/>
        <color theme="1"/>
        <rFont val="Calibri"/>
        <family val="2"/>
        <scheme val="minor"/>
      </rPr>
      <t>κυριος</t>
    </r>
    <r>
      <rPr>
        <sz val="11"/>
        <color theme="1"/>
        <rFont val="Calibri"/>
        <family val="2"/>
        <scheme val="minor"/>
      </rPr>
      <t xml:space="preserve"> τους φοβουμενους</t>
    </r>
  </si>
  <si>
    <r>
      <t xml:space="preserve">ο θς </t>
    </r>
    <r>
      <rPr>
        <b/>
        <sz val="11"/>
        <color theme="1"/>
        <rFont val="Calibri"/>
        <family val="2"/>
        <scheme val="minor"/>
      </rPr>
      <t>ουδε</t>
    </r>
    <r>
      <rPr>
        <sz val="11"/>
        <color theme="1"/>
        <rFont val="Calibri"/>
        <family val="2"/>
        <scheme val="minor"/>
      </rPr>
      <t xml:space="preserve"> ως υιος ανου δειλια ουδε ως γηγενης </t>
    </r>
  </si>
  <si>
    <r>
      <t xml:space="preserve">ο θεος </t>
    </r>
    <r>
      <rPr>
        <b/>
        <sz val="11"/>
        <color theme="1"/>
        <rFont val="Calibri"/>
        <family val="2"/>
        <scheme val="minor"/>
      </rPr>
      <t>ουτε</t>
    </r>
    <r>
      <rPr>
        <sz val="11"/>
        <color theme="1"/>
        <rFont val="Calibri"/>
        <family val="2"/>
        <scheme val="minor"/>
      </rPr>
      <t xml:space="preserve"> ως ανθρωπος δειλια ουτε ως γηγενης </t>
    </r>
  </si>
  <si>
    <r>
      <t xml:space="preserve">ο θεος ουτε ως </t>
    </r>
    <r>
      <rPr>
        <b/>
        <sz val="11"/>
        <color theme="1"/>
        <rFont val="Calibri"/>
        <family val="2"/>
        <scheme val="minor"/>
      </rPr>
      <t>ανθρωπος</t>
    </r>
    <r>
      <rPr>
        <sz val="11"/>
        <color theme="1"/>
        <rFont val="Calibri"/>
        <family val="2"/>
        <scheme val="minor"/>
      </rPr>
      <t xml:space="preserve"> δειλια ουτε ως γηγενης </t>
    </r>
  </si>
  <si>
    <r>
      <t xml:space="preserve">ο θς ουδε ως υιος ανου δειλια </t>
    </r>
    <r>
      <rPr>
        <b/>
        <sz val="11"/>
        <color theme="1"/>
        <rFont val="Calibri"/>
        <family val="2"/>
        <scheme val="minor"/>
      </rPr>
      <t>ουδε</t>
    </r>
    <r>
      <rPr>
        <sz val="11"/>
        <color theme="1"/>
        <rFont val="Calibri"/>
        <family val="2"/>
        <scheme val="minor"/>
      </rPr>
      <t xml:space="preserve"> ως γηγενης </t>
    </r>
  </si>
  <si>
    <r>
      <t xml:space="preserve">ο θεος ουτε ως ανθρωπος δειλια </t>
    </r>
    <r>
      <rPr>
        <b/>
        <sz val="11"/>
        <color theme="1"/>
        <rFont val="Calibri"/>
        <family val="2"/>
        <scheme val="minor"/>
      </rPr>
      <t>ουτε</t>
    </r>
    <r>
      <rPr>
        <sz val="11"/>
        <color theme="1"/>
        <rFont val="Calibri"/>
        <family val="2"/>
        <scheme val="minor"/>
      </rPr>
      <t xml:space="preserve"> ως γηγενης </t>
    </r>
  </si>
  <si>
    <r>
      <t xml:space="preserve">(5) </t>
    </r>
    <r>
      <rPr>
        <b/>
        <sz val="11"/>
        <color theme="1"/>
        <rFont val="Calibri"/>
        <family val="2"/>
        <scheme val="minor"/>
      </rPr>
      <t>αποθειται</t>
    </r>
    <r>
      <rPr>
        <sz val="11"/>
        <color theme="1"/>
        <rFont val="Calibri"/>
        <family val="2"/>
        <scheme val="minor"/>
      </rPr>
      <t xml:space="preserve"> (6) επι πασι</t>
    </r>
  </si>
  <si>
    <r>
      <t xml:space="preserve">(5) </t>
    </r>
    <r>
      <rPr>
        <b/>
        <sz val="11"/>
        <color theme="1"/>
        <rFont val="Calibri"/>
        <family val="2"/>
        <scheme val="minor"/>
      </rPr>
      <t>απωθειται</t>
    </r>
    <r>
      <rPr>
        <sz val="11"/>
        <color theme="1"/>
        <rFont val="Calibri"/>
        <family val="2"/>
        <scheme val="minor"/>
      </rPr>
      <t xml:space="preserve"> (6) εν πασι</t>
    </r>
  </si>
  <si>
    <r>
      <t xml:space="preserve">(5) απωθειται (6) </t>
    </r>
    <r>
      <rPr>
        <b/>
        <sz val="11"/>
        <color theme="1"/>
        <rFont val="Calibri"/>
        <family val="2"/>
        <scheme val="minor"/>
      </rPr>
      <t>εν</t>
    </r>
    <r>
      <rPr>
        <sz val="11"/>
        <color theme="1"/>
        <rFont val="Calibri"/>
        <family val="2"/>
        <scheme val="minor"/>
      </rPr>
      <t xml:space="preserve"> πασι</t>
    </r>
  </si>
  <si>
    <r>
      <t xml:space="preserve">(5) αποθειται (6) </t>
    </r>
    <r>
      <rPr>
        <b/>
        <sz val="11"/>
        <color theme="1"/>
        <rFont val="Calibri"/>
        <family val="2"/>
        <scheme val="minor"/>
      </rPr>
      <t>επι</t>
    </r>
    <r>
      <rPr>
        <sz val="11"/>
        <color theme="1"/>
        <rFont val="Calibri"/>
        <family val="2"/>
        <scheme val="minor"/>
      </rPr>
      <t xml:space="preserve"> πασι</t>
    </r>
  </si>
  <si>
    <t>και εν διαφοροις</t>
  </si>
  <si>
    <t>και εν δικροφοις</t>
  </si>
  <si>
    <t>επιδως σεαυτον</t>
  </si>
  <si>
    <t>επιδως εαυτον</t>
  </si>
  <si>
    <t>εμνησκομην λογων πατερων</t>
  </si>
  <si>
    <t>εμνησκομην λογους πρων</t>
  </si>
  <si>
    <t>χαριν λαμβανουσιν</t>
  </si>
  <si>
    <t xml:space="preserve">(5) ασθενουσιν (6) ωρθριζον </t>
  </si>
  <si>
    <r>
      <t xml:space="preserve">(5) </t>
    </r>
    <r>
      <rPr>
        <b/>
        <sz val="11"/>
        <color theme="1"/>
        <rFont val="Calibri"/>
        <family val="2"/>
        <scheme val="minor"/>
      </rPr>
      <t>ασθενουσι</t>
    </r>
    <r>
      <rPr>
        <sz val="11"/>
        <color theme="1"/>
        <rFont val="Calibri"/>
        <family val="2"/>
        <scheme val="minor"/>
      </rPr>
      <t xml:space="preserve"> (6) και ωρθριζον </t>
    </r>
  </si>
  <si>
    <r>
      <t xml:space="preserve">(5) </t>
    </r>
    <r>
      <rPr>
        <b/>
        <sz val="11"/>
        <color theme="1"/>
        <rFont val="Calibri"/>
        <family val="2"/>
        <scheme val="minor"/>
      </rPr>
      <t>ασθενουσιν</t>
    </r>
    <r>
      <rPr>
        <sz val="11"/>
        <color theme="1"/>
        <rFont val="Calibri"/>
        <family val="2"/>
        <scheme val="minor"/>
      </rPr>
      <t xml:space="preserve"> (6) ωρθριζον </t>
    </r>
  </si>
  <si>
    <r>
      <t xml:space="preserve">(5) ασθενουσι (6) </t>
    </r>
    <r>
      <rPr>
        <b/>
        <sz val="11"/>
        <color theme="1"/>
        <rFont val="Calibri"/>
        <family val="2"/>
        <scheme val="minor"/>
      </rPr>
      <t>και</t>
    </r>
    <r>
      <rPr>
        <sz val="11"/>
        <color theme="1"/>
        <rFont val="Calibri"/>
        <family val="2"/>
        <scheme val="minor"/>
      </rPr>
      <t xml:space="preserve"> ωρθριζον </t>
    </r>
  </si>
  <si>
    <r>
      <rPr>
        <b/>
        <sz val="11"/>
        <color theme="1"/>
        <rFont val="Calibri"/>
        <family val="2"/>
        <scheme val="minor"/>
      </rPr>
      <t>εισιει</t>
    </r>
    <r>
      <rPr>
        <sz val="11"/>
        <color theme="1"/>
        <rFont val="Calibri"/>
        <family val="2"/>
        <scheme val="minor"/>
      </rPr>
      <t xml:space="preserve"> λογω επισκεψεως προς με (7) και τα </t>
    </r>
  </si>
  <si>
    <r>
      <rPr>
        <b/>
        <sz val="11"/>
        <color theme="1"/>
        <rFont val="Calibri"/>
        <family val="2"/>
        <scheme val="minor"/>
      </rPr>
      <t>εισηει</t>
    </r>
    <r>
      <rPr>
        <sz val="11"/>
        <color theme="1"/>
        <rFont val="Calibri"/>
        <family val="2"/>
        <scheme val="minor"/>
      </rPr>
      <t xml:space="preserve"> προς με λογω επισκεψεως (7) και τα </t>
    </r>
  </si>
  <si>
    <r>
      <t xml:space="preserve">εισιει </t>
    </r>
    <r>
      <rPr>
        <b/>
        <sz val="11"/>
        <color theme="1"/>
        <rFont val="Calibri"/>
        <family val="2"/>
        <scheme val="minor"/>
      </rPr>
      <t>λογω επισκεψεως προς με</t>
    </r>
    <r>
      <rPr>
        <sz val="11"/>
        <color theme="1"/>
        <rFont val="Calibri"/>
        <family val="2"/>
        <scheme val="minor"/>
      </rPr>
      <t xml:space="preserve"> (7) και τα </t>
    </r>
  </si>
  <si>
    <r>
      <t xml:space="preserve">εισηει </t>
    </r>
    <r>
      <rPr>
        <b/>
        <sz val="11"/>
        <color theme="1"/>
        <rFont val="Calibri"/>
        <family val="2"/>
        <scheme val="minor"/>
      </rPr>
      <t>προς με λογω επισκεψεως</t>
    </r>
    <r>
      <rPr>
        <sz val="11"/>
        <color theme="1"/>
        <rFont val="Calibri"/>
        <family val="2"/>
        <scheme val="minor"/>
      </rPr>
      <t xml:space="preserve"> (7) και τα </t>
    </r>
  </si>
  <si>
    <t>αυτη προσεποιειτο εχειν με ως υιον</t>
  </si>
  <si>
    <r>
      <t xml:space="preserve">αυτη προσεποιειτο </t>
    </r>
    <r>
      <rPr>
        <b/>
        <sz val="11"/>
        <color theme="1"/>
        <rFont val="Calibri"/>
        <family val="2"/>
        <scheme val="minor"/>
      </rPr>
      <t>εχειν με</t>
    </r>
    <r>
      <rPr>
        <sz val="11"/>
        <color theme="1"/>
        <rFont val="Calibri"/>
        <family val="2"/>
        <scheme val="minor"/>
      </rPr>
      <t xml:space="preserve"> ως υιον</t>
    </r>
  </si>
  <si>
    <t>εως χρονου</t>
  </si>
  <si>
    <t>εως ουν χρονου</t>
  </si>
  <si>
    <t>υιον με περιεπτυσσετο καγω</t>
  </si>
  <si>
    <t>υιον περιεπτυσσετο με καγω</t>
  </si>
  <si>
    <t xml:space="preserve">ημερας πολλας (10) και ελεγον </t>
  </si>
  <si>
    <t xml:space="preserve">ημερας πολλας οτι εγνων τον δολον αυτης και την πλανην (10) και ελεγον </t>
  </si>
  <si>
    <t>τουτοις εχαμοκοιτων εδεομεν του θεου</t>
  </si>
  <si>
    <r>
      <t xml:space="preserve">τουτοις </t>
    </r>
    <r>
      <rPr>
        <b/>
        <sz val="11"/>
        <color theme="1"/>
        <rFont val="Calibri"/>
        <family val="2"/>
        <scheme val="minor"/>
      </rPr>
      <t>πασιν</t>
    </r>
    <r>
      <rPr>
        <sz val="11"/>
        <color theme="1"/>
        <rFont val="Calibri"/>
        <family val="2"/>
        <scheme val="minor"/>
      </rPr>
      <t xml:space="preserve"> εχαμοκοιτων εγω εν σακκω και εδεομην του θυ</t>
    </r>
  </si>
  <si>
    <r>
      <t xml:space="preserve">τουτοις πασιν εχαμοκοιτων </t>
    </r>
    <r>
      <rPr>
        <b/>
        <sz val="11"/>
        <color theme="1"/>
        <rFont val="Calibri"/>
        <family val="2"/>
        <scheme val="minor"/>
      </rPr>
      <t>εγω εν σακκω και</t>
    </r>
    <r>
      <rPr>
        <sz val="11"/>
        <color theme="1"/>
        <rFont val="Calibri"/>
        <family val="2"/>
        <scheme val="minor"/>
      </rPr>
      <t xml:space="preserve"> εδεομην του θυ</t>
    </r>
  </si>
  <si>
    <r>
      <t xml:space="preserve">τουτοις εχαμοκοιτων </t>
    </r>
    <r>
      <rPr>
        <b/>
        <sz val="11"/>
        <color theme="1"/>
        <rFont val="Calibri"/>
        <family val="2"/>
        <scheme val="minor"/>
      </rPr>
      <t>εδεομεν</t>
    </r>
    <r>
      <rPr>
        <sz val="11"/>
        <color theme="1"/>
        <rFont val="Calibri"/>
        <family val="2"/>
        <scheme val="minor"/>
      </rPr>
      <t xml:space="preserve"> του θεου</t>
    </r>
  </si>
  <si>
    <r>
      <t xml:space="preserve">τουτοις πασιν εχαμοκοιτων εγω εν σακκω και </t>
    </r>
    <r>
      <rPr>
        <b/>
        <sz val="11"/>
        <color theme="1"/>
        <rFont val="Calibri"/>
        <family val="2"/>
        <scheme val="minor"/>
      </rPr>
      <t>εδεομην</t>
    </r>
    <r>
      <rPr>
        <sz val="11"/>
        <color theme="1"/>
        <rFont val="Calibri"/>
        <family val="2"/>
        <scheme val="minor"/>
      </rPr>
      <t xml:space="preserve"> του θυ</t>
    </r>
  </si>
  <si>
    <t>ρυσηται με εκ της</t>
  </si>
  <si>
    <r>
      <rPr>
        <b/>
        <sz val="11"/>
        <color theme="1"/>
        <rFont val="Calibri"/>
        <family val="2"/>
        <scheme val="minor"/>
      </rPr>
      <t>ρυσεται</t>
    </r>
    <r>
      <rPr>
        <sz val="11"/>
        <color theme="1"/>
        <rFont val="Calibri"/>
        <family val="2"/>
        <scheme val="minor"/>
      </rPr>
      <t xml:space="preserve"> με ο κς εκ της</t>
    </r>
  </si>
  <si>
    <r>
      <rPr>
        <b/>
        <sz val="11"/>
        <color theme="1"/>
        <rFont val="Calibri"/>
        <family val="2"/>
        <scheme val="minor"/>
      </rPr>
      <t>ρυσηται</t>
    </r>
    <r>
      <rPr>
        <sz val="11"/>
        <color theme="1"/>
        <rFont val="Calibri"/>
        <family val="2"/>
        <scheme val="minor"/>
      </rPr>
      <t xml:space="preserve"> με εκ της</t>
    </r>
  </si>
  <si>
    <r>
      <t xml:space="preserve">ρυσεται με </t>
    </r>
    <r>
      <rPr>
        <b/>
        <sz val="11"/>
        <color theme="1"/>
        <rFont val="Calibri"/>
        <family val="2"/>
        <scheme val="minor"/>
      </rPr>
      <t>ο κς</t>
    </r>
    <r>
      <rPr>
        <sz val="11"/>
        <color theme="1"/>
        <rFont val="Calibri"/>
        <family val="2"/>
        <scheme val="minor"/>
      </rPr>
      <t xml:space="preserve"> εκ της</t>
    </r>
  </si>
  <si>
    <t>κατηχηχησεως</t>
  </si>
  <si>
    <t>κυριος σεβουμενους</t>
  </si>
  <si>
    <r>
      <t xml:space="preserve">κς </t>
    </r>
    <r>
      <rPr>
        <b/>
        <sz val="11"/>
        <color theme="1"/>
        <rFont val="Calibri"/>
        <family val="2"/>
        <scheme val="minor"/>
      </rPr>
      <t>τους</t>
    </r>
    <r>
      <rPr>
        <sz val="11"/>
        <color theme="1"/>
        <rFont val="Calibri"/>
        <family val="2"/>
        <scheme val="minor"/>
      </rPr>
      <t xml:space="preserve"> σεβομενους</t>
    </r>
  </si>
  <si>
    <r>
      <t xml:space="preserve">κς τους </t>
    </r>
    <r>
      <rPr>
        <b/>
        <sz val="11"/>
        <color theme="1"/>
        <rFont val="Calibri"/>
        <family val="2"/>
        <scheme val="minor"/>
      </rPr>
      <t>σεβομενους</t>
    </r>
  </si>
  <si>
    <r>
      <t xml:space="preserve">κυριος </t>
    </r>
    <r>
      <rPr>
        <b/>
        <sz val="11"/>
        <color theme="1"/>
        <rFont val="Calibri"/>
        <family val="2"/>
        <scheme val="minor"/>
      </rPr>
      <t>σεβουμενους</t>
    </r>
  </si>
  <si>
    <t>καγω προσετιθουν</t>
  </si>
  <si>
    <t>καγω προσπροσετιθουν</t>
  </si>
  <si>
    <t>ρυσεται με κς</t>
  </si>
  <si>
    <r>
      <rPr>
        <b/>
        <sz val="11"/>
        <color theme="1"/>
        <rFont val="Calibri"/>
        <family val="2"/>
        <scheme val="minor"/>
      </rPr>
      <t>ρυσεται</t>
    </r>
    <r>
      <rPr>
        <sz val="11"/>
        <color theme="1"/>
        <rFont val="Calibri"/>
        <family val="2"/>
        <scheme val="minor"/>
      </rPr>
      <t xml:space="preserve"> με κς</t>
    </r>
  </si>
  <si>
    <r>
      <rPr>
        <b/>
        <sz val="11"/>
        <color theme="1"/>
        <rFont val="Calibri"/>
        <family val="2"/>
        <scheme val="minor"/>
      </rPr>
      <t>ρυσηται</t>
    </r>
    <r>
      <rPr>
        <sz val="11"/>
        <color theme="1"/>
        <rFont val="Calibri"/>
        <family val="2"/>
        <scheme val="minor"/>
      </rPr>
      <t xml:space="preserve"> με ο κυριος</t>
    </r>
  </si>
  <si>
    <r>
      <t xml:space="preserve">ρυσηται με </t>
    </r>
    <r>
      <rPr>
        <b/>
        <sz val="11"/>
        <color theme="1"/>
        <rFont val="Calibri"/>
        <family val="2"/>
        <scheme val="minor"/>
      </rPr>
      <t>ο</t>
    </r>
    <r>
      <rPr>
        <sz val="11"/>
        <color theme="1"/>
        <rFont val="Calibri"/>
        <family val="2"/>
        <scheme val="minor"/>
      </rPr>
      <t xml:space="preserve"> κυριος</t>
    </r>
  </si>
  <si>
    <t>την πραξιν ταυτην την πονηραν ινα</t>
  </si>
  <si>
    <t>την πραξιν την πονηραν ταυτην ινα</t>
  </si>
  <si>
    <t>εξολοθρευθης οτι καιγε</t>
  </si>
  <si>
    <t>εξολοθρευθης καιγε</t>
  </si>
  <si>
    <t>μηδενι εξαγγειλω</t>
  </si>
  <si>
    <t>μηδενι αναγγειλω</t>
  </si>
  <si>
    <t>πασαν απολαυσιν</t>
  </si>
  <si>
    <t>πασιν απολαυσιν</t>
  </si>
  <si>
    <t>κομιζων μοι αυτο</t>
  </si>
  <si>
    <t>κομιζων αυτο</t>
  </si>
  <si>
    <r>
      <t xml:space="preserve">ειδον </t>
    </r>
    <r>
      <rPr>
        <b/>
        <sz val="11"/>
        <color theme="1"/>
        <rFont val="Calibri"/>
        <family val="2"/>
        <scheme val="minor"/>
      </rPr>
      <t>ανδρα φοβερον</t>
    </r>
    <r>
      <rPr>
        <sz val="11"/>
        <color theme="1"/>
        <rFont val="Calibri"/>
        <family val="2"/>
        <scheme val="minor"/>
      </rPr>
      <t xml:space="preserve"> επιδιδουντα</t>
    </r>
  </si>
  <si>
    <r>
      <t xml:space="preserve">ειδον </t>
    </r>
    <r>
      <rPr>
        <b/>
        <sz val="11"/>
        <color theme="1"/>
        <rFont val="Calibri"/>
        <family val="2"/>
        <scheme val="minor"/>
      </rPr>
      <t>φοβερον ανδρα</t>
    </r>
    <r>
      <rPr>
        <sz val="11"/>
        <color theme="1"/>
        <rFont val="Calibri"/>
        <family val="2"/>
        <scheme val="minor"/>
      </rPr>
      <t xml:space="preserve"> επιδιδοντα</t>
    </r>
  </si>
  <si>
    <r>
      <t xml:space="preserve">ειδον ανδρα φοβερον </t>
    </r>
    <r>
      <rPr>
        <b/>
        <sz val="11"/>
        <color theme="1"/>
        <rFont val="Calibri"/>
        <family val="2"/>
        <scheme val="minor"/>
      </rPr>
      <t>επιδιδουντα</t>
    </r>
  </si>
  <si>
    <r>
      <t xml:space="preserve">ειδον φοβερον ανδρα </t>
    </r>
    <r>
      <rPr>
        <b/>
        <sz val="11"/>
        <color theme="1"/>
        <rFont val="Calibri"/>
        <family val="2"/>
        <scheme val="minor"/>
      </rPr>
      <t>επιδιδοντα</t>
    </r>
  </si>
  <si>
    <t>οτι περιεργια αυτη εις αποπλανησιν</t>
  </si>
  <si>
    <r>
      <t xml:space="preserve">οτι </t>
    </r>
    <r>
      <rPr>
        <b/>
        <sz val="11"/>
        <color theme="1"/>
        <rFont val="Calibri"/>
        <family val="2"/>
        <scheme val="minor"/>
      </rPr>
      <t>η</t>
    </r>
    <r>
      <rPr>
        <sz val="11"/>
        <color theme="1"/>
        <rFont val="Calibri"/>
        <family val="2"/>
        <scheme val="minor"/>
      </rPr>
      <t xml:space="preserve"> περιεργεια αυτης εις αποπλανησιν</t>
    </r>
  </si>
  <si>
    <r>
      <t xml:space="preserve">οτι η </t>
    </r>
    <r>
      <rPr>
        <b/>
        <sz val="11"/>
        <color theme="1"/>
        <rFont val="Calibri"/>
        <family val="2"/>
        <scheme val="minor"/>
      </rPr>
      <t>περιεργεια</t>
    </r>
    <r>
      <rPr>
        <sz val="11"/>
        <color theme="1"/>
        <rFont val="Calibri"/>
        <family val="2"/>
        <scheme val="minor"/>
      </rPr>
      <t xml:space="preserve"> αυτης εις αποπλανησιν</t>
    </r>
  </si>
  <si>
    <r>
      <t xml:space="preserve">οτι </t>
    </r>
    <r>
      <rPr>
        <b/>
        <sz val="11"/>
        <color theme="1"/>
        <rFont val="Calibri"/>
        <family val="2"/>
        <scheme val="minor"/>
      </rPr>
      <t>περιεργια</t>
    </r>
    <r>
      <rPr>
        <sz val="11"/>
        <color theme="1"/>
        <rFont val="Calibri"/>
        <family val="2"/>
        <scheme val="minor"/>
      </rPr>
      <t xml:space="preserve"> αυτη εις αποπλανησιν</t>
    </r>
  </si>
  <si>
    <r>
      <t xml:space="preserve">οτι η περιεργεια </t>
    </r>
    <r>
      <rPr>
        <b/>
        <sz val="11"/>
        <color theme="1"/>
        <rFont val="Calibri"/>
        <family val="2"/>
        <scheme val="minor"/>
      </rPr>
      <t>αυτης</t>
    </r>
    <r>
      <rPr>
        <sz val="11"/>
        <color theme="1"/>
        <rFont val="Calibri"/>
        <family val="2"/>
        <scheme val="minor"/>
      </rPr>
      <t xml:space="preserve"> εις αποπλανησιν</t>
    </r>
  </si>
  <si>
    <r>
      <t xml:space="preserve">οτι περιεργια </t>
    </r>
    <r>
      <rPr>
        <b/>
        <sz val="11"/>
        <color theme="1"/>
        <rFont val="Calibri"/>
        <family val="2"/>
        <scheme val="minor"/>
      </rPr>
      <t>αυτη</t>
    </r>
    <r>
      <rPr>
        <sz val="11"/>
        <color theme="1"/>
        <rFont val="Calibri"/>
        <family val="2"/>
        <scheme val="minor"/>
      </rPr>
      <t xml:space="preserve"> εις αποπλανησιν</t>
    </r>
  </si>
  <si>
    <t>εξελθοντος αυτου</t>
  </si>
  <si>
    <t>εξελθοντος αυτης</t>
  </si>
  <si>
    <t>μητε εκεινου μητε αλλου γευσαμενος εδεσματων αυτης (4) μετα δε</t>
  </si>
  <si>
    <r>
      <t xml:space="preserve">μητε </t>
    </r>
    <r>
      <rPr>
        <b/>
        <sz val="11"/>
        <color theme="1"/>
        <rFont val="Calibri"/>
        <family val="2"/>
        <scheme val="minor"/>
      </rPr>
      <t>εκεινου</t>
    </r>
    <r>
      <rPr>
        <sz val="11"/>
        <color theme="1"/>
        <rFont val="Calibri"/>
        <family val="2"/>
        <scheme val="minor"/>
      </rPr>
      <t xml:space="preserve"> μητε αλλου γευσαμενος εδεσματων αυτης (4) μετα δε</t>
    </r>
  </si>
  <si>
    <r>
      <t xml:space="preserve">μητε εκεινου μητε </t>
    </r>
    <r>
      <rPr>
        <b/>
        <sz val="11"/>
        <color theme="1"/>
        <rFont val="Calibri"/>
        <family val="2"/>
        <scheme val="minor"/>
      </rPr>
      <t>αλλου</t>
    </r>
    <r>
      <rPr>
        <sz val="11"/>
        <color theme="1"/>
        <rFont val="Calibri"/>
        <family val="2"/>
        <scheme val="minor"/>
      </rPr>
      <t xml:space="preserve"> γευσαμενος εδεσματων αυτης (4) μετα δε</t>
    </r>
  </si>
  <si>
    <r>
      <t xml:space="preserve">μητε εκεινου μητε αλλου </t>
    </r>
    <r>
      <rPr>
        <b/>
        <sz val="11"/>
        <color theme="1"/>
        <rFont val="Calibri"/>
        <family val="2"/>
        <scheme val="minor"/>
      </rPr>
      <t>γευσαμενος εδεσματων αυτης</t>
    </r>
    <r>
      <rPr>
        <sz val="11"/>
        <color theme="1"/>
        <rFont val="Calibri"/>
        <family val="2"/>
        <scheme val="minor"/>
      </rPr>
      <t xml:space="preserve"> (4) μετα δε</t>
    </r>
  </si>
  <si>
    <r>
      <t xml:space="preserve">μητε εκεινου μητε αλλου γευσαμενος </t>
    </r>
    <r>
      <rPr>
        <b/>
        <sz val="11"/>
        <color theme="1"/>
        <rFont val="Calibri"/>
        <family val="2"/>
        <scheme val="minor"/>
      </rPr>
      <t>εδεσματων</t>
    </r>
    <r>
      <rPr>
        <sz val="11"/>
        <color theme="1"/>
        <rFont val="Calibri"/>
        <family val="2"/>
        <scheme val="minor"/>
      </rPr>
      <t xml:space="preserve"> αυτης (4) μετα δε</t>
    </r>
  </si>
  <si>
    <t>μετα δε μιαν</t>
  </si>
  <si>
    <t>μετα ουν μιαν</t>
  </si>
  <si>
    <t>εγγιζω τοις ειδωλοις</t>
  </si>
  <si>
    <t>εγγιζω ειδωλοις</t>
  </si>
  <si>
    <t>θεον σεβοντων</t>
  </si>
  <si>
    <t>ακολασιαν και στεναζουσα</t>
  </si>
  <si>
    <t>ακολασιαν στεναζουσα</t>
  </si>
  <si>
    <t>ιδων δε ο αιγυπτιος</t>
  </si>
  <si>
    <t>ιδων δε αυτην ο αιγυπτιος</t>
  </si>
  <si>
    <t>καρδιας αλγω εγω και</t>
  </si>
  <si>
    <t>καρδιας εγω αλγω και</t>
  </si>
  <si>
    <t>με ετι εξω οντος του ανδρος</t>
  </si>
  <si>
    <t>με ετι οντος εξω του ανδρος</t>
  </si>
  <si>
    <t>ριπτω εμαυτην</t>
  </si>
  <si>
    <t>ριπτω εαυτην</t>
  </si>
  <si>
    <r>
      <t xml:space="preserve">εαν μη </t>
    </r>
    <r>
      <rPr>
        <b/>
        <sz val="11"/>
        <color theme="1"/>
        <rFont val="Calibri"/>
        <family val="2"/>
        <scheme val="minor"/>
      </rPr>
      <t>συμπεισθης μοι</t>
    </r>
    <r>
      <rPr>
        <sz val="11"/>
        <color theme="1"/>
        <rFont val="Calibri"/>
        <family val="2"/>
        <scheme val="minor"/>
      </rPr>
      <t xml:space="preserve"> (4) και</t>
    </r>
  </si>
  <si>
    <r>
      <t xml:space="preserve">εαν μη </t>
    </r>
    <r>
      <rPr>
        <b/>
        <sz val="11"/>
        <color theme="1"/>
        <rFont val="Calibri"/>
        <family val="2"/>
        <scheme val="minor"/>
      </rPr>
      <t>μοι συμπεισθεις</t>
    </r>
    <r>
      <rPr>
        <sz val="11"/>
        <color theme="1"/>
        <rFont val="Calibri"/>
        <family val="2"/>
        <scheme val="minor"/>
      </rPr>
      <t xml:space="preserve"> (4) και</t>
    </r>
  </si>
  <si>
    <r>
      <t xml:space="preserve">εαν μη μοι </t>
    </r>
    <r>
      <rPr>
        <b/>
        <sz val="11"/>
        <color theme="1"/>
        <rFont val="Calibri"/>
        <family val="2"/>
        <scheme val="minor"/>
      </rPr>
      <t>συμπεισθεις</t>
    </r>
    <r>
      <rPr>
        <sz val="11"/>
        <color theme="1"/>
        <rFont val="Calibri"/>
        <family val="2"/>
        <scheme val="minor"/>
      </rPr>
      <t xml:space="preserve"> (4) και</t>
    </r>
  </si>
  <si>
    <r>
      <t xml:space="preserve">εαν μη </t>
    </r>
    <r>
      <rPr>
        <b/>
        <sz val="11"/>
        <color theme="1"/>
        <rFont val="Calibri"/>
        <family val="2"/>
        <scheme val="minor"/>
      </rPr>
      <t>συμπεισθης</t>
    </r>
    <r>
      <rPr>
        <sz val="11"/>
        <color theme="1"/>
        <rFont val="Calibri"/>
        <family val="2"/>
        <scheme val="minor"/>
      </rPr>
      <t xml:space="preserve"> μοι (4) και</t>
    </r>
  </si>
  <si>
    <t>ανελης σεαυτην</t>
  </si>
  <si>
    <t>ανελης σαυτην</t>
  </si>
  <si>
    <t>προς με ει ουν</t>
  </si>
  <si>
    <t>προς με ιδε ουν</t>
  </si>
  <si>
    <t>τεκνων μου εχω</t>
  </si>
  <si>
    <t>τεκνων μου και εχω</t>
  </si>
  <si>
    <t>οτι δια κυριον μου ειπον</t>
  </si>
  <si>
    <r>
      <t xml:space="preserve">οτι δια </t>
    </r>
    <r>
      <rPr>
        <b/>
        <sz val="11"/>
        <color theme="1"/>
        <rFont val="Calibri"/>
        <family val="2"/>
        <scheme val="minor"/>
      </rPr>
      <t>τον</t>
    </r>
    <r>
      <rPr>
        <sz val="11"/>
        <color theme="1"/>
        <rFont val="Calibri"/>
        <family val="2"/>
        <scheme val="minor"/>
      </rPr>
      <t xml:space="preserve"> θν μου ειπον</t>
    </r>
  </si>
  <si>
    <r>
      <t xml:space="preserve">οτι δια τον </t>
    </r>
    <r>
      <rPr>
        <b/>
        <sz val="11"/>
        <color theme="1"/>
        <rFont val="Calibri"/>
        <family val="2"/>
        <scheme val="minor"/>
      </rPr>
      <t>θν</t>
    </r>
    <r>
      <rPr>
        <sz val="11"/>
        <color theme="1"/>
        <rFont val="Calibri"/>
        <family val="2"/>
        <scheme val="minor"/>
      </rPr>
      <t xml:space="preserve"> μου ειπον</t>
    </r>
  </si>
  <si>
    <r>
      <t xml:space="preserve">οτι δια </t>
    </r>
    <r>
      <rPr>
        <b/>
        <sz val="11"/>
        <color theme="1"/>
        <rFont val="Calibri"/>
        <family val="2"/>
        <scheme val="minor"/>
      </rPr>
      <t>κυριον</t>
    </r>
    <r>
      <rPr>
        <sz val="11"/>
        <color theme="1"/>
        <rFont val="Calibri"/>
        <family val="2"/>
        <scheme val="minor"/>
      </rPr>
      <t xml:space="preserve"> μου ειπον</t>
    </r>
  </si>
  <si>
    <t>και ου δι αυτην</t>
  </si>
  <si>
    <t>και ουχι δι αυτην</t>
  </si>
  <si>
    <t>λεγω υμιν τεκνα οτι</t>
  </si>
  <si>
    <r>
      <t xml:space="preserve">λεγω </t>
    </r>
    <r>
      <rPr>
        <b/>
        <sz val="11"/>
        <color theme="1"/>
        <rFont val="Calibri"/>
        <family val="2"/>
        <scheme val="minor"/>
      </rPr>
      <t>ουν</t>
    </r>
    <r>
      <rPr>
        <sz val="11"/>
        <color theme="1"/>
        <rFont val="Calibri"/>
        <family val="2"/>
        <scheme val="minor"/>
      </rPr>
      <t xml:space="preserve"> υμιν τεκνα μου οτι</t>
    </r>
  </si>
  <si>
    <r>
      <t xml:space="preserve">λεγω ουν υμιν τεκνα </t>
    </r>
    <r>
      <rPr>
        <b/>
        <sz val="11"/>
        <color theme="1"/>
        <rFont val="Calibri"/>
        <family val="2"/>
        <scheme val="minor"/>
      </rPr>
      <t>μου</t>
    </r>
    <r>
      <rPr>
        <sz val="11"/>
        <color theme="1"/>
        <rFont val="Calibri"/>
        <family val="2"/>
        <scheme val="minor"/>
      </rPr>
      <t xml:space="preserve"> οτι</t>
    </r>
  </si>
  <si>
    <t>απ εμου καγω γονυ</t>
  </si>
  <si>
    <t>απ εμου και γονυ</t>
  </si>
  <si>
    <t>συναψας προς τον ορθρον</t>
  </si>
  <si>
    <t>συναψας περι τον ορθρον</t>
  </si>
  <si>
    <t xml:space="preserve">τελος ουν επιλαμβανεται </t>
  </si>
  <si>
    <t xml:space="preserve">τελος επιλαμβανεται </t>
  </si>
  <si>
    <t>μαινομενη κρατει</t>
  </si>
  <si>
    <t>μαινομενη βια κρατει</t>
  </si>
  <si>
    <t>και ανεβαλε</t>
  </si>
  <si>
    <t>και ενεβαλε</t>
  </si>
  <si>
    <t>ησθενει υπο της λυπης</t>
  </si>
  <si>
    <t>ησθενει απο της λυπης</t>
  </si>
  <si>
    <t>υμνουν κν ων εν οικω</t>
  </si>
  <si>
    <t>υμνουν τον κυριον εν οικω</t>
  </si>
  <si>
    <r>
      <t xml:space="preserve">υμνουν </t>
    </r>
    <r>
      <rPr>
        <b/>
        <sz val="11"/>
        <color theme="1"/>
        <rFont val="Calibri"/>
        <family val="2"/>
        <scheme val="minor"/>
      </rPr>
      <t>τον</t>
    </r>
    <r>
      <rPr>
        <sz val="11"/>
        <color theme="1"/>
        <rFont val="Calibri"/>
        <family val="2"/>
        <scheme val="minor"/>
      </rPr>
      <t xml:space="preserve"> κυριον εν οικω</t>
    </r>
  </si>
  <si>
    <r>
      <t xml:space="preserve">υμνουν κν </t>
    </r>
    <r>
      <rPr>
        <b/>
        <sz val="11"/>
        <color theme="1"/>
        <rFont val="Calibri"/>
        <family val="2"/>
        <scheme val="minor"/>
      </rPr>
      <t>ων</t>
    </r>
    <r>
      <rPr>
        <sz val="11"/>
        <color theme="1"/>
        <rFont val="Calibri"/>
        <family val="2"/>
        <scheme val="minor"/>
      </rPr>
      <t xml:space="preserve"> εν οικω</t>
    </r>
  </si>
  <si>
    <t>θεον μονον</t>
  </si>
  <si>
    <t>θν μου μονον</t>
  </si>
  <si>
    <t>επιθυμιαν και</t>
  </si>
  <si>
    <t>επιθυμιαν μου και</t>
  </si>
  <si>
    <t>απαλλαξω σε του σκοτους</t>
  </si>
  <si>
    <t>απαλλαξω σε σε του σκοτους</t>
  </si>
  <si>
    <t>εννοιων ποτε εκλινα</t>
  </si>
  <si>
    <t>εννοιων εκλινα</t>
  </si>
  <si>
    <t>ταμειοις τρυφωντα</t>
  </si>
  <si>
    <t>ταμειοις ρυτρυφωντα</t>
  </si>
  <si>
    <t>και ει οιδεν</t>
  </si>
  <si>
    <t>και οιδεν</t>
  </si>
  <si>
    <t>συνιων δε τους στεναγμους</t>
  </si>
  <si>
    <t>συνιων δε εγω τους στεναγμους</t>
  </si>
  <si>
    <t>και η προσευχη</t>
  </si>
  <si>
    <t>και προσευχη</t>
  </si>
  <si>
    <t>υμεις ουν εαν</t>
  </si>
  <si>
    <t>υμεις εαν</t>
  </si>
  <si>
    <t>γαρ ανθρωπος</t>
  </si>
  <si>
    <t>γαρ ο ανος</t>
  </si>
  <si>
    <t>ειχον τον φοβον</t>
  </si>
  <si>
    <t>ειχο τον φοβον</t>
  </si>
  <si>
    <t>ετιμουν τους αδελφους</t>
  </si>
  <si>
    <t>ετιμων τους αδελφους</t>
  </si>
  <si>
    <t>εσιωπων πιπρασκομενος</t>
  </si>
  <si>
    <t>εσιωπουν πιπρασκομενος</t>
  </si>
  <si>
    <t>ελθων ουν εις</t>
  </si>
  <si>
    <t>ελθων δε εις</t>
  </si>
  <si>
    <t>καγω ειπον</t>
  </si>
  <si>
    <t>και ειπον</t>
  </si>
  <si>
    <t>δουλος συ οτι</t>
  </si>
  <si>
    <t>δουλος οτι</t>
  </si>
  <si>
    <t>διοτι πασιν</t>
  </si>
  <si>
    <t>διο πασιν</t>
  </si>
  <si>
    <t>αυτον κς εν χειρι</t>
  </si>
  <si>
    <t>εκεινον τον καιρον</t>
  </si>
  <si>
    <t>εκεινον δε τον καιρον</t>
  </si>
  <si>
    <t>οτι εν κλοπη</t>
  </si>
  <si>
    <t>οτι κλοπη</t>
  </si>
  <si>
    <t>ο των εβραιων θεος οτι</t>
  </si>
  <si>
    <t>κλεπτεις τας ψυχας</t>
  </si>
  <si>
    <t>κλεπτεις ψυχας</t>
  </si>
  <si>
    <t xml:space="preserve">ουν ο παις σοι ο εβραιος </t>
  </si>
  <si>
    <t xml:space="preserve">ουν σοι ο παις ο εβραιος </t>
  </si>
  <si>
    <r>
      <t xml:space="preserve">εχων </t>
    </r>
    <r>
      <rPr>
        <b/>
        <sz val="11"/>
        <color theme="1"/>
        <rFont val="Calibri"/>
        <family val="2"/>
        <scheme val="minor"/>
      </rPr>
      <t>γυναικα</t>
    </r>
    <r>
      <rPr>
        <sz val="11"/>
        <color theme="1"/>
        <rFont val="Calibri"/>
        <family val="2"/>
        <scheme val="minor"/>
      </rPr>
      <t xml:space="preserve"> και τεκνα και παλλακας (6) και διαχωρισας</t>
    </r>
  </si>
  <si>
    <r>
      <t xml:space="preserve">εχων </t>
    </r>
    <r>
      <rPr>
        <b/>
        <sz val="11"/>
        <color theme="1"/>
        <rFont val="Calibri"/>
        <family val="2"/>
        <scheme val="minor"/>
      </rPr>
      <t>γυναικας</t>
    </r>
    <r>
      <rPr>
        <sz val="11"/>
        <color theme="1"/>
        <rFont val="Calibri"/>
        <family val="2"/>
        <scheme val="minor"/>
      </rPr>
      <t xml:space="preserve"> και παλλακας και τεκνα (6) και διαχωρισας</t>
    </r>
  </si>
  <si>
    <r>
      <t xml:space="preserve">εχων γυναικα </t>
    </r>
    <r>
      <rPr>
        <b/>
        <sz val="11"/>
        <color theme="1"/>
        <rFont val="Calibri"/>
        <family val="2"/>
        <scheme val="minor"/>
      </rPr>
      <t>και τεκνα και παλλακας</t>
    </r>
    <r>
      <rPr>
        <sz val="11"/>
        <color theme="1"/>
        <rFont val="Calibri"/>
        <family val="2"/>
        <scheme val="minor"/>
      </rPr>
      <t xml:space="preserve"> (6) και διαχωρισας</t>
    </r>
  </si>
  <si>
    <r>
      <t xml:space="preserve">εχων γυναικας </t>
    </r>
    <r>
      <rPr>
        <b/>
        <sz val="11"/>
        <color theme="1"/>
        <rFont val="Calibri"/>
        <family val="2"/>
        <scheme val="minor"/>
      </rPr>
      <t>και παλλακας και τεκνα</t>
    </r>
    <r>
      <rPr>
        <sz val="11"/>
        <color theme="1"/>
        <rFont val="Calibri"/>
        <family val="2"/>
        <scheme val="minor"/>
      </rPr>
      <t xml:space="preserve"> (6) και διαχωρισας</t>
    </r>
  </si>
  <si>
    <t>ειπε δουλος</t>
  </si>
  <si>
    <t>ειπε μοι δουλος</t>
  </si>
  <si>
    <t>εκ της χανααν</t>
  </si>
  <si>
    <t>εκ γης χανααν</t>
  </si>
  <si>
    <t>γυμνον με εκελευσε τυπτεσθαι</t>
  </si>
  <si>
    <t>γυμνον εκελευσε με τυπτεσθαι</t>
  </si>
  <si>
    <t>ανδρα λεγουσα</t>
  </si>
  <si>
    <t>ανδρα αυτης λεγουσα</t>
  </si>
  <si>
    <t>αδικος η κρισις οτι</t>
  </si>
  <si>
    <r>
      <t xml:space="preserve">αδικος </t>
    </r>
    <r>
      <rPr>
        <b/>
        <sz val="11"/>
        <color theme="1"/>
        <rFont val="Calibri"/>
        <family val="2"/>
        <scheme val="minor"/>
      </rPr>
      <t>εστιν</t>
    </r>
    <r>
      <rPr>
        <sz val="11"/>
        <color theme="1"/>
        <rFont val="Calibri"/>
        <family val="2"/>
        <scheme val="minor"/>
      </rPr>
      <t xml:space="preserve"> η κρισις σου οτι</t>
    </r>
  </si>
  <si>
    <r>
      <t xml:space="preserve">αδικος εστιν η κρισις </t>
    </r>
    <r>
      <rPr>
        <b/>
        <sz val="11"/>
        <color theme="1"/>
        <rFont val="Calibri"/>
        <family val="2"/>
        <scheme val="minor"/>
      </rPr>
      <t>σου</t>
    </r>
    <r>
      <rPr>
        <sz val="11"/>
        <color theme="1"/>
        <rFont val="Calibri"/>
        <family val="2"/>
        <scheme val="minor"/>
      </rPr>
      <t xml:space="preserve"> οτι</t>
    </r>
  </si>
  <si>
    <t>ηλλαξα λογον</t>
  </si>
  <si>
    <t>ηλλαξα τον λογον</t>
  </si>
  <si>
    <t>φυλακισθηναι ημας εως</t>
  </si>
  <si>
    <t>φυλακισθηναι με εως</t>
  </si>
  <si>
    <t>ου ελθωσι</t>
  </si>
  <si>
    <t>ου ε ελθωσι</t>
  </si>
  <si>
    <t>η γυνη λεγει</t>
  </si>
  <si>
    <t>η γυνη αυτου λεγει</t>
  </si>
  <si>
    <t>αιχμαλωτον ευγενη</t>
  </si>
  <si>
    <t>αιχμαλωτον και ευγενη</t>
  </si>
  <si>
    <t>εδει μαλλον ανετον ειναι και</t>
  </si>
  <si>
    <t>εδει ειναι μαλλον ανετον και</t>
  </si>
  <si>
    <t>ηγνοουν εν πασι</t>
  </si>
  <si>
    <t>ηγνοουν επι πασι</t>
  </si>
  <si>
    <t>εστι τοις αιγυπτιοις</t>
  </si>
  <si>
    <t>εστι παρ αιγυπτιοις</t>
  </si>
  <si>
    <t>μεταβολου οτι</t>
  </si>
  <si>
    <t>μεταβολου και περι εμου οτι</t>
  </si>
  <si>
    <t>ειπον προς με</t>
  </si>
  <si>
    <t>ειπασι προς με</t>
  </si>
  <si>
    <r>
      <t xml:space="preserve">ειπας </t>
    </r>
    <r>
      <rPr>
        <b/>
        <sz val="11"/>
        <color theme="1"/>
        <rFont val="Calibri"/>
        <family val="2"/>
        <scheme val="minor"/>
      </rPr>
      <t>εαυτον</t>
    </r>
    <r>
      <rPr>
        <sz val="11"/>
        <color theme="1"/>
        <rFont val="Calibri"/>
        <family val="2"/>
        <scheme val="minor"/>
      </rPr>
      <t xml:space="preserve"> δουλον ειναι και ιδου</t>
    </r>
  </si>
  <si>
    <r>
      <t xml:space="preserve">ειπας </t>
    </r>
    <r>
      <rPr>
        <b/>
        <sz val="11"/>
        <color theme="1"/>
        <rFont val="Calibri"/>
        <family val="2"/>
        <scheme val="minor"/>
      </rPr>
      <t>σεαυτον</t>
    </r>
    <r>
      <rPr>
        <sz val="11"/>
        <color theme="1"/>
        <rFont val="Calibri"/>
        <family val="2"/>
        <scheme val="minor"/>
      </rPr>
      <t xml:space="preserve"> οτι δουλος ειμι και ιδου</t>
    </r>
  </si>
  <si>
    <t>εν τη γη χανααν</t>
  </si>
  <si>
    <t>εν τη χανααν</t>
  </si>
  <si>
    <t>πενθει περι σου ο πατηρ</t>
  </si>
  <si>
    <t>πενθει ο πηρ</t>
  </si>
  <si>
    <t>εν λακκω</t>
  </si>
  <si>
    <t>εν σακκω</t>
  </si>
  <si>
    <t>δακρυσαι επεσχον</t>
  </si>
  <si>
    <t>δακρυσαι και επεσχον</t>
  </si>
  <si>
    <t>ειπα εγω</t>
  </si>
  <si>
    <t>ειπον εγω</t>
  </si>
  <si>
    <t>ουν ητουν με</t>
  </si>
  <si>
    <t>ουν αιτουνται με</t>
  </si>
  <si>
    <t>λεγοντες οτι</t>
  </si>
  <si>
    <t>λεγοντες ειπε οτι</t>
  </si>
  <si>
    <t>ηγορασθη ημιν</t>
  </si>
  <si>
    <t>ηγορασθη υμιν</t>
  </si>
  <si>
    <t>(15:7) ημας (16:1) εδηλωσε δε η μεμφις τω ανδρι</t>
  </si>
  <si>
    <t>δηλοι τη δεσποινη</t>
  </si>
  <si>
    <t>δηλοι δε τη δεσποινη</t>
  </si>
  <si>
    <t xml:space="preserve">χρυσιου αιτωσι προσεχε </t>
  </si>
  <si>
    <t xml:space="preserve">χρυσιου ζητουσι προσεχε </t>
  </si>
  <si>
    <t>φεισασθαι χρυσιου</t>
  </si>
  <si>
    <t>φεισασθε χρυσιου</t>
  </si>
  <si>
    <t>τεκνα μου ποσα</t>
  </si>
  <si>
    <t>τεκνα ποσα</t>
  </si>
  <si>
    <t>αλληλους εν μακροθυμια συγκρυπτετε</t>
  </si>
  <si>
    <r>
      <t xml:space="preserve">αλληλους </t>
    </r>
    <r>
      <rPr>
        <b/>
        <sz val="11"/>
        <color theme="1"/>
        <rFont val="Calibri"/>
        <family val="2"/>
        <scheme val="minor"/>
      </rPr>
      <t>και</t>
    </r>
    <r>
      <rPr>
        <sz val="11"/>
        <color theme="1"/>
        <rFont val="Calibri"/>
        <family val="2"/>
        <scheme val="minor"/>
      </rPr>
      <t xml:space="preserve"> εν μακροθυμιαις συγκρυπτετε</t>
    </r>
  </si>
  <si>
    <r>
      <t xml:space="preserve">αλληλους και εν </t>
    </r>
    <r>
      <rPr>
        <b/>
        <sz val="11"/>
        <color theme="1"/>
        <rFont val="Calibri"/>
        <family val="2"/>
        <scheme val="minor"/>
      </rPr>
      <t>μακροθυμιαις</t>
    </r>
    <r>
      <rPr>
        <sz val="11"/>
        <color theme="1"/>
        <rFont val="Calibri"/>
        <family val="2"/>
        <scheme val="minor"/>
      </rPr>
      <t xml:space="preserve"> συγκρυπτετε</t>
    </r>
  </si>
  <si>
    <r>
      <t xml:space="preserve">αλληλους εν </t>
    </r>
    <r>
      <rPr>
        <b/>
        <sz val="11"/>
        <color theme="1"/>
        <rFont val="Calibri"/>
        <family val="2"/>
        <scheme val="minor"/>
      </rPr>
      <t>μακροθυμια</t>
    </r>
    <r>
      <rPr>
        <sz val="11"/>
        <color theme="1"/>
        <rFont val="Calibri"/>
        <family val="2"/>
        <scheme val="minor"/>
      </rPr>
      <t xml:space="preserve"> συγκρυπτετε</t>
    </r>
  </si>
  <si>
    <t>τερπεται γαρ ο θς</t>
  </si>
  <si>
    <t>τερπεται ο θεος</t>
  </si>
  <si>
    <t>ευδοκιμουσης</t>
  </si>
  <si>
    <t>ως εγνωσαν οτι</t>
  </si>
  <si>
    <t>ως οιδασιν οτι</t>
  </si>
  <si>
    <t>ουκ ωνειδισα</t>
  </si>
  <si>
    <t>ουκ ονειδισα</t>
  </si>
  <si>
    <t>αλλα παρεκαλεσα</t>
  </si>
  <si>
    <t>αλλα και παρεκαλεσα</t>
  </si>
  <si>
    <t>γαρ αυτους θλιβηναι</t>
  </si>
  <si>
    <t>γαρ αυτοις θλιβηναι</t>
  </si>
  <si>
    <t>ο ην εν χειρι</t>
  </si>
  <si>
    <t>ο εν εν χειρι</t>
  </si>
  <si>
    <t>αυτοις εδωκα</t>
  </si>
  <si>
    <t>αυτοις δεδωκα</t>
  </si>
  <si>
    <t>και οι υιοι μου</t>
  </si>
  <si>
    <t>και υιοι μου</t>
  </si>
  <si>
    <t>ασθενεια εμου</t>
  </si>
  <si>
    <t>ασθενεια μου</t>
  </si>
  <si>
    <t>υμεις εν αγαθοποιια</t>
  </si>
  <si>
    <t>υμεις τη αγαθοποιια</t>
  </si>
  <si>
    <t>κς μοι αυτους</t>
  </si>
  <si>
    <t>κυριος μοι αυτος</t>
  </si>
  <si>
    <t>ακουσατε τεκνα μου και ων ειδον ενυπνιων</t>
  </si>
  <si>
    <t>ακουσατε δε τεκνα μου ο ειδον ενυπνιον</t>
  </si>
  <si>
    <r>
      <t xml:space="preserve">ακουσατε </t>
    </r>
    <r>
      <rPr>
        <b/>
        <sz val="11"/>
        <color theme="1"/>
        <rFont val="Calibri"/>
        <family val="2"/>
        <scheme val="minor"/>
      </rPr>
      <t>δε</t>
    </r>
    <r>
      <rPr>
        <sz val="11"/>
        <color theme="1"/>
        <rFont val="Calibri"/>
        <family val="2"/>
        <scheme val="minor"/>
      </rPr>
      <t xml:space="preserve"> τεκνα μου ο ειδον ενυπνιον</t>
    </r>
  </si>
  <si>
    <r>
      <t xml:space="preserve">ακουσατε τεκνα μου </t>
    </r>
    <r>
      <rPr>
        <b/>
        <sz val="11"/>
        <color theme="1"/>
        <rFont val="Calibri"/>
        <family val="2"/>
        <scheme val="minor"/>
      </rPr>
      <t>και</t>
    </r>
    <r>
      <rPr>
        <sz val="11"/>
        <color theme="1"/>
        <rFont val="Calibri"/>
        <family val="2"/>
        <scheme val="minor"/>
      </rPr>
      <t xml:space="preserve"> ων ειδον ενυπνιων</t>
    </r>
  </si>
  <si>
    <t>σκοτει μετα</t>
  </si>
  <si>
    <t>σκοτει εσται μετα</t>
  </si>
  <si>
    <t>ετη εκατον εικοσι (2) και φιλησας</t>
  </si>
  <si>
    <t>ετη ρκε (2) και φιλησας</t>
  </si>
  <si>
    <t>ιακωβ (3) επειδη ουν ραχηλ</t>
  </si>
  <si>
    <t>ιακωβ (3) και επειδη ραχηλ</t>
  </si>
  <si>
    <t>το τεκειν τον ιωσηφ</t>
  </si>
  <si>
    <t>το τεκειν αυτην τον ιωσηφ</t>
  </si>
  <si>
    <t>υιους τεκειν απ αυτης</t>
  </si>
  <si>
    <t>υιους ιδειν απ αυτης</t>
  </si>
  <si>
    <t>και ανεγνωρισε</t>
  </si>
  <si>
    <t>πατρι μου οτε επωλησαν</t>
  </si>
  <si>
    <t>χιτωνα αιματι</t>
  </si>
  <si>
    <t>χιτωνα σου αιματι</t>
  </si>
  <si>
    <t>ει χιτων του υιου σου εστιν ουτος</t>
  </si>
  <si>
    <t>ει ο χιτων του υιου σου ουτος</t>
  </si>
  <si>
    <r>
      <t xml:space="preserve">ει </t>
    </r>
    <r>
      <rPr>
        <b/>
        <sz val="11"/>
        <color theme="1"/>
        <rFont val="Calibri"/>
        <family val="2"/>
        <scheme val="minor"/>
      </rPr>
      <t>ο</t>
    </r>
    <r>
      <rPr>
        <sz val="11"/>
        <color theme="1"/>
        <rFont val="Calibri"/>
        <family val="2"/>
        <scheme val="minor"/>
      </rPr>
      <t xml:space="preserve"> χιτων του υιου σου ουτος</t>
    </r>
  </si>
  <si>
    <r>
      <t xml:space="preserve">ει χιτων του υιου σου </t>
    </r>
    <r>
      <rPr>
        <b/>
        <sz val="11"/>
        <color theme="1"/>
        <rFont val="Calibri"/>
        <family val="2"/>
        <scheme val="minor"/>
      </rPr>
      <t>εστιν</t>
    </r>
    <r>
      <rPr>
        <sz val="11"/>
        <color theme="1"/>
        <rFont val="Calibri"/>
        <family val="2"/>
        <scheme val="minor"/>
      </rPr>
      <t xml:space="preserve"> ουτος</t>
    </r>
  </si>
  <si>
    <t>υπαγειν αυτον κρυψαι</t>
  </si>
  <si>
    <t>υπαγειν κρυψαι</t>
  </si>
  <si>
    <t>αγαπησατε και υμεις τον θεον</t>
  </si>
  <si>
    <t>αγαπησατε κν τον θν</t>
  </si>
  <si>
    <t>φυλαξατε τας εντολας</t>
  </si>
  <si>
    <t>φυλαξατε εντολας</t>
  </si>
  <si>
    <t>και απο επιβουλης</t>
  </si>
  <si>
    <t>και υπο επιβουλης</t>
  </si>
  <si>
    <t>εδεηθην του πρς</t>
  </si>
  <si>
    <t>αυτοις κυριος οτε ενεθυμηθησαν</t>
  </si>
  <si>
    <r>
      <t xml:space="preserve">αυτοις </t>
    </r>
    <r>
      <rPr>
        <b/>
        <sz val="11"/>
        <color theme="1"/>
        <rFont val="Calibri"/>
        <family val="2"/>
        <scheme val="minor"/>
      </rPr>
      <t>ο</t>
    </r>
    <r>
      <rPr>
        <sz val="11"/>
        <color theme="1"/>
        <rFont val="Calibri"/>
        <family val="2"/>
        <scheme val="minor"/>
      </rPr>
      <t xml:space="preserve"> κς ειτι ενεθυμηθησαν</t>
    </r>
  </si>
  <si>
    <r>
      <t xml:space="preserve">αυτοις ο κς </t>
    </r>
    <r>
      <rPr>
        <b/>
        <sz val="11"/>
        <color theme="1"/>
        <rFont val="Calibri"/>
        <family val="2"/>
        <scheme val="minor"/>
      </rPr>
      <t>ειτι</t>
    </r>
    <r>
      <rPr>
        <sz val="11"/>
        <color theme="1"/>
        <rFont val="Calibri"/>
        <family val="2"/>
        <scheme val="minor"/>
      </rPr>
      <t xml:space="preserve"> ενεθυμηθησαν</t>
    </r>
  </si>
  <si>
    <r>
      <t xml:space="preserve">αυτοις κυριος </t>
    </r>
    <r>
      <rPr>
        <b/>
        <sz val="11"/>
        <color theme="1"/>
        <rFont val="Calibri"/>
        <family val="2"/>
        <scheme val="minor"/>
      </rPr>
      <t>οτε</t>
    </r>
    <r>
      <rPr>
        <sz val="11"/>
        <color theme="1"/>
        <rFont val="Calibri"/>
        <family val="2"/>
        <scheme val="minor"/>
      </rPr>
      <t xml:space="preserve"> ενεθυμηθησαν</t>
    </r>
  </si>
  <si>
    <t>αυτον επι δυο ωρας</t>
  </si>
  <si>
    <t>αυτον δυο ωρας</t>
  </si>
  <si>
    <t>πληρωθησεται εν σοι</t>
  </si>
  <si>
    <t>πληρωθησεται επι σοι</t>
  </si>
  <si>
    <t>επι σρια εθνων και ισραηλ και καταργησει</t>
  </si>
  <si>
    <r>
      <t xml:space="preserve">επι σωτηρια </t>
    </r>
    <r>
      <rPr>
        <b/>
        <sz val="11"/>
        <color theme="1"/>
        <rFont val="Calibri"/>
        <family val="2"/>
        <scheme val="minor"/>
      </rPr>
      <t>ισραηλ και των εθνων</t>
    </r>
    <r>
      <rPr>
        <sz val="11"/>
        <color theme="1"/>
        <rFont val="Calibri"/>
        <family val="2"/>
        <scheme val="minor"/>
      </rPr>
      <t xml:space="preserve"> και καταργησει</t>
    </r>
  </si>
  <si>
    <r>
      <t xml:space="preserve">επι σωτηρια ισραηλ και </t>
    </r>
    <r>
      <rPr>
        <b/>
        <sz val="11"/>
        <color theme="1"/>
        <rFont val="Calibri"/>
        <family val="2"/>
        <scheme val="minor"/>
      </rPr>
      <t>των</t>
    </r>
    <r>
      <rPr>
        <sz val="11"/>
        <color theme="1"/>
        <rFont val="Calibri"/>
        <family val="2"/>
        <scheme val="minor"/>
      </rPr>
      <t xml:space="preserve"> εθνων και καταργησει</t>
    </r>
  </si>
  <si>
    <t>μιμησασθε ουν εν αγαθη</t>
  </si>
  <si>
    <t>μιμησασθε εν αγαθη</t>
  </si>
  <si>
    <t>ελεα γαρ</t>
  </si>
  <si>
    <t>ελεει γαρ</t>
  </si>
  <si>
    <t>εις κακα ουτος αγαθοποιων</t>
  </si>
  <si>
    <r>
      <t xml:space="preserve">εις κακα </t>
    </r>
    <r>
      <rPr>
        <b/>
        <sz val="11"/>
        <color theme="1"/>
        <rFont val="Calibri"/>
        <family val="2"/>
        <scheme val="minor"/>
      </rPr>
      <t>ουτως</t>
    </r>
    <r>
      <rPr>
        <sz val="11"/>
        <color theme="1"/>
        <rFont val="Calibri"/>
        <family val="2"/>
        <scheme val="minor"/>
      </rPr>
      <t xml:space="preserve"> ο αγαθοποιων</t>
    </r>
  </si>
  <si>
    <r>
      <t xml:space="preserve">εις κακα </t>
    </r>
    <r>
      <rPr>
        <b/>
        <sz val="11"/>
        <color theme="1"/>
        <rFont val="Calibri"/>
        <family val="2"/>
        <scheme val="minor"/>
      </rPr>
      <t>ουτος</t>
    </r>
    <r>
      <rPr>
        <sz val="11"/>
        <color theme="1"/>
        <rFont val="Calibri"/>
        <family val="2"/>
        <scheme val="minor"/>
      </rPr>
      <t xml:space="preserve"> αγαθοποιων</t>
    </r>
  </si>
  <si>
    <r>
      <t xml:space="preserve">εις κακα ουτως </t>
    </r>
    <r>
      <rPr>
        <b/>
        <sz val="11"/>
        <color theme="1"/>
        <rFont val="Calibri"/>
        <family val="2"/>
        <scheme val="minor"/>
      </rPr>
      <t>ο</t>
    </r>
    <r>
      <rPr>
        <sz val="11"/>
        <color theme="1"/>
        <rFont val="Calibri"/>
        <family val="2"/>
        <scheme val="minor"/>
      </rPr>
      <t xml:space="preserve"> αγαθοποιων</t>
    </r>
  </si>
  <si>
    <t>πλουτει ου ζηλοι</t>
  </si>
  <si>
    <t>πλουτη ου ζηλοι</t>
  </si>
  <si>
    <t>χαριν πνς αγαθου αγαπα</t>
  </si>
  <si>
    <t>χαριν πνευματος αγιου αγαπα</t>
  </si>
  <si>
    <t>εαν εχητε</t>
  </si>
  <si>
    <r>
      <t xml:space="preserve">εαν </t>
    </r>
    <r>
      <rPr>
        <b/>
        <sz val="11"/>
        <color theme="1"/>
        <rFont val="Calibri"/>
        <family val="2"/>
        <scheme val="minor"/>
      </rPr>
      <t>ουν</t>
    </r>
    <r>
      <rPr>
        <sz val="11"/>
        <color theme="1"/>
        <rFont val="Calibri"/>
        <family val="2"/>
        <scheme val="minor"/>
      </rPr>
      <t xml:space="preserve"> εχετε</t>
    </r>
  </si>
  <si>
    <r>
      <t xml:space="preserve">εαν ουν </t>
    </r>
    <r>
      <rPr>
        <b/>
        <sz val="11"/>
        <color theme="1"/>
        <rFont val="Calibri"/>
        <family val="2"/>
        <scheme val="minor"/>
      </rPr>
      <t>εχετε</t>
    </r>
  </si>
  <si>
    <r>
      <t xml:space="preserve">εαν </t>
    </r>
    <r>
      <rPr>
        <b/>
        <sz val="11"/>
        <color theme="1"/>
        <rFont val="Calibri"/>
        <family val="2"/>
        <scheme val="minor"/>
      </rPr>
      <t>εχητε</t>
    </r>
  </si>
  <si>
    <t>πνευματα φευξονται αφ υμων</t>
  </si>
  <si>
    <t>πνατα φευξεται αφ υμων</t>
  </si>
  <si>
    <t>τα θηρια φοβηθησονται υμας (3) οπου</t>
  </si>
  <si>
    <r>
      <t xml:space="preserve">τα θηρια </t>
    </r>
    <r>
      <rPr>
        <b/>
        <sz val="11"/>
        <color theme="1"/>
        <rFont val="Calibri"/>
        <family val="2"/>
        <scheme val="minor"/>
      </rPr>
      <t>φευξεται</t>
    </r>
    <r>
      <rPr>
        <sz val="11"/>
        <color theme="1"/>
        <rFont val="Calibri"/>
        <family val="2"/>
        <scheme val="minor"/>
      </rPr>
      <t xml:space="preserve"> αφ υμων φοβηθεντες (3) οπου</t>
    </r>
  </si>
  <si>
    <r>
      <t xml:space="preserve">τα θηρια φοβηθησονται </t>
    </r>
    <r>
      <rPr>
        <b/>
        <sz val="11"/>
        <color theme="1"/>
        <rFont val="Calibri"/>
        <family val="2"/>
        <scheme val="minor"/>
      </rPr>
      <t>υμας</t>
    </r>
    <r>
      <rPr>
        <sz val="11"/>
        <color theme="1"/>
        <rFont val="Calibri"/>
        <family val="2"/>
        <scheme val="minor"/>
      </rPr>
      <t xml:space="preserve"> (3) οπου</t>
    </r>
  </si>
  <si>
    <r>
      <t xml:space="preserve">τα θηρια φευξεται αφ υμων </t>
    </r>
    <r>
      <rPr>
        <b/>
        <sz val="11"/>
        <color theme="1"/>
        <rFont val="Calibri"/>
        <family val="2"/>
        <scheme val="minor"/>
      </rPr>
      <t>φοβηθεντες</t>
    </r>
    <r>
      <rPr>
        <sz val="11"/>
        <color theme="1"/>
        <rFont val="Calibri"/>
        <family val="2"/>
        <scheme val="minor"/>
      </rPr>
      <t xml:space="preserve"> (3) οπου</t>
    </r>
  </si>
  <si>
    <t>ελεει γαρ οσιος</t>
  </si>
  <si>
    <t>ελεει γαρ o οσιος</t>
  </si>
  <si>
    <t>διαβουλιον αγαθου</t>
  </si>
  <si>
    <t>διαβουλιον του αγαθου</t>
  </si>
  <si>
    <t>ουχ ορα</t>
  </si>
  <si>
    <t>ουκ ορα</t>
  </si>
  <si>
    <t>φωτιζει την ψυχην</t>
  </si>
  <si>
    <t>φωτιζει ψυχην</t>
  </si>
  <si>
    <t>συλλαμβανεται η διανοια</t>
  </si>
  <si>
    <t>συλλαμβανει η διανοια</t>
  </si>
  <si>
    <t>πρωτος ο φθονος</t>
  </si>
  <si>
    <t>πρωτος φθονος</t>
  </si>
  <si>
    <t>επτα εκδικιαις</t>
  </si>
  <si>
    <t>επτα επιδικιαις</t>
  </si>
  <si>
    <t>εν τη καρδια</t>
  </si>
  <si>
    <t>εν καρδια</t>
  </si>
  <si>
    <r>
      <rPr>
        <b/>
        <sz val="11"/>
        <color theme="1"/>
        <rFont val="Calibri"/>
        <family val="2"/>
        <scheme val="minor"/>
      </rPr>
      <t>αναπαυεται</t>
    </r>
    <r>
      <rPr>
        <sz val="11"/>
        <color theme="1"/>
        <rFont val="Calibri"/>
        <family val="2"/>
        <scheme val="minor"/>
      </rPr>
      <t xml:space="preserve"> εν αυτω</t>
    </r>
  </si>
  <si>
    <r>
      <rPr>
        <b/>
        <sz val="11"/>
        <color theme="1"/>
        <rFont val="Calibri"/>
        <family val="2"/>
        <scheme val="minor"/>
      </rPr>
      <t>αναπεπαυται</t>
    </r>
    <r>
      <rPr>
        <sz val="11"/>
        <color theme="1"/>
        <rFont val="Calibri"/>
        <family val="2"/>
        <scheme val="minor"/>
      </rPr>
      <t xml:space="preserve"> επ αυτω</t>
    </r>
  </si>
  <si>
    <r>
      <t xml:space="preserve">αναπεπαυται </t>
    </r>
    <r>
      <rPr>
        <b/>
        <sz val="11"/>
        <color theme="1"/>
        <rFont val="Calibri"/>
        <family val="2"/>
        <scheme val="minor"/>
      </rPr>
      <t>επ</t>
    </r>
    <r>
      <rPr>
        <sz val="11"/>
        <color theme="1"/>
        <rFont val="Calibri"/>
        <family val="2"/>
        <scheme val="minor"/>
      </rPr>
      <t xml:space="preserve"> αυτω</t>
    </r>
  </si>
  <si>
    <r>
      <t xml:space="preserve">αναπαυεται </t>
    </r>
    <r>
      <rPr>
        <b/>
        <sz val="11"/>
        <color theme="1"/>
        <rFont val="Calibri"/>
        <family val="2"/>
        <scheme val="minor"/>
      </rPr>
      <t>εν</t>
    </r>
    <r>
      <rPr>
        <sz val="11"/>
        <color theme="1"/>
        <rFont val="Calibri"/>
        <family val="2"/>
        <scheme val="minor"/>
      </rPr>
      <t xml:space="preserve"> αυτω</t>
    </r>
  </si>
  <si>
    <t>μιασμοις της γης</t>
  </si>
  <si>
    <t>μιασμασι της γης</t>
  </si>
  <si>
    <t>αυτος δε ου μιαινεται</t>
  </si>
  <si>
    <t>αυτος και ου μιαινεται</t>
  </si>
  <si>
    <t>εν υμιν</t>
  </si>
  <si>
    <t>εν κμιν</t>
  </si>
  <si>
    <t>εσεσθαι απο λογων</t>
  </si>
  <si>
    <t>εσεσθε απο λογων</t>
  </si>
  <si>
    <t>γενησεται ναος θεου</t>
  </si>
  <si>
    <r>
      <t xml:space="preserve">γενησεται </t>
    </r>
    <r>
      <rPr>
        <b/>
        <sz val="11"/>
        <color theme="1"/>
        <rFont val="Calibri"/>
        <family val="2"/>
        <scheme val="minor"/>
      </rPr>
      <t>ο</t>
    </r>
    <r>
      <rPr>
        <sz val="11"/>
        <color theme="1"/>
        <rFont val="Calibri"/>
        <family val="2"/>
        <scheme val="minor"/>
      </rPr>
      <t xml:space="preserve"> ναος του θυ</t>
    </r>
  </si>
  <si>
    <r>
      <t xml:space="preserve">γενησεται ο ναος </t>
    </r>
    <r>
      <rPr>
        <b/>
        <sz val="11"/>
        <color theme="1"/>
        <rFont val="Calibri"/>
        <family val="2"/>
        <scheme val="minor"/>
      </rPr>
      <t>του</t>
    </r>
    <r>
      <rPr>
        <sz val="11"/>
        <color theme="1"/>
        <rFont val="Calibri"/>
        <family val="2"/>
        <scheme val="minor"/>
      </rPr>
      <t xml:space="preserve"> θυ</t>
    </r>
  </si>
  <si>
    <t>υβρισθησεται και επι ξυλου</t>
  </si>
  <si>
    <t>υβρισθησεται και εξουθενωθησεται και επι ξυλου</t>
  </si>
  <si>
    <t>εσται το απλαυμα του ναου</t>
  </si>
  <si>
    <t>εσται το απλωμα του ναου</t>
  </si>
  <si>
    <t>και καταβησεται</t>
  </si>
  <si>
    <t>και μεταβησεται</t>
  </si>
  <si>
    <t>εγνων δε</t>
  </si>
  <si>
    <t>εγνω δε</t>
  </si>
  <si>
    <t>επι γης</t>
  </si>
  <si>
    <t>επι της γης</t>
  </si>
  <si>
    <t>οτι δε</t>
  </si>
  <si>
    <t>ιωσηφ εν αιγυπτω ην επεθυμουν</t>
  </si>
  <si>
    <t>ιωσηφ ην εν αιγυπτω επεθυμουν</t>
  </si>
  <si>
    <t>την ειδεαν</t>
  </si>
  <si>
    <t>την ιδεαν</t>
  </si>
  <si>
    <t>δι ευχων του πατρος ιακωβ ειδον</t>
  </si>
  <si>
    <r>
      <t xml:space="preserve">δι ευχων </t>
    </r>
    <r>
      <rPr>
        <b/>
        <sz val="11"/>
        <color theme="1"/>
        <rFont val="Calibri"/>
        <family val="2"/>
        <scheme val="minor"/>
      </rPr>
      <t>ιακωβ του πρς</t>
    </r>
    <r>
      <rPr>
        <sz val="11"/>
        <color theme="1"/>
        <rFont val="Calibri"/>
        <family val="2"/>
        <scheme val="minor"/>
      </rPr>
      <t xml:space="preserve"> μου ειδον</t>
    </r>
  </si>
  <si>
    <r>
      <t xml:space="preserve">δι ευχων </t>
    </r>
    <r>
      <rPr>
        <b/>
        <sz val="11"/>
        <color theme="1"/>
        <rFont val="Calibri"/>
        <family val="2"/>
        <scheme val="minor"/>
      </rPr>
      <t>του πατρος ιακωβ</t>
    </r>
    <r>
      <rPr>
        <sz val="11"/>
        <color theme="1"/>
        <rFont val="Calibri"/>
        <family val="2"/>
        <scheme val="minor"/>
      </rPr>
      <t xml:space="preserve"> ειδον</t>
    </r>
  </si>
  <si>
    <r>
      <t xml:space="preserve">δι ευχων ιακωβ του πρς </t>
    </r>
    <r>
      <rPr>
        <b/>
        <sz val="11"/>
        <color theme="1"/>
        <rFont val="Calibri"/>
        <family val="2"/>
        <scheme val="minor"/>
      </rPr>
      <t>μου</t>
    </r>
    <r>
      <rPr>
        <sz val="11"/>
        <color theme="1"/>
        <rFont val="Calibri"/>
        <family val="2"/>
        <scheme val="minor"/>
      </rPr>
      <t xml:space="preserve"> ειδον</t>
    </r>
  </si>
  <si>
    <t>η ειδεα</t>
  </si>
  <si>
    <t>η ιδεα</t>
  </si>
  <si>
    <t>ταυτα γαρ αντι πασης κληρονομιας υμας διδασκω</t>
  </si>
  <si>
    <t>ταυτα γαρ υμας αντι πασης κληρονομιας διδασκω</t>
  </si>
  <si>
    <t>δοτε αυτα</t>
  </si>
  <si>
    <t>δοτε ταυτα</t>
  </si>
  <si>
    <t>εποιησεν αβρααμ</t>
  </si>
  <si>
    <r>
      <rPr>
        <b/>
        <sz val="11"/>
        <color theme="1"/>
        <rFont val="Calibri"/>
        <family val="2"/>
        <scheme val="minor"/>
      </rPr>
      <t>εποιησαν</t>
    </r>
    <r>
      <rPr>
        <sz val="11"/>
        <color theme="1"/>
        <rFont val="Calibri"/>
        <family val="2"/>
        <scheme val="minor"/>
      </rPr>
      <t xml:space="preserve"> και αβρααμ</t>
    </r>
  </si>
  <si>
    <r>
      <rPr>
        <b/>
        <sz val="11"/>
        <color theme="1"/>
        <rFont val="Calibri"/>
        <family val="2"/>
        <scheme val="minor"/>
      </rPr>
      <t>εποιησεν</t>
    </r>
    <r>
      <rPr>
        <sz val="11"/>
        <color theme="1"/>
        <rFont val="Calibri"/>
        <family val="2"/>
        <scheme val="minor"/>
      </rPr>
      <t xml:space="preserve"> αβρααμ</t>
    </r>
  </si>
  <si>
    <r>
      <t xml:space="preserve">εποιησαν </t>
    </r>
    <r>
      <rPr>
        <b/>
        <sz val="11"/>
        <color theme="1"/>
        <rFont val="Calibri"/>
        <family val="2"/>
        <scheme val="minor"/>
      </rPr>
      <t>και</t>
    </r>
    <r>
      <rPr>
        <sz val="11"/>
        <color theme="1"/>
        <rFont val="Calibri"/>
        <family val="2"/>
        <scheme val="minor"/>
      </rPr>
      <t xml:space="preserve"> αβρααμ</t>
    </r>
  </si>
  <si>
    <t xml:space="preserve">(4) ιακωβ (5) ταυτα παντα ημας </t>
  </si>
  <si>
    <t xml:space="preserve">(4) ιακωβ (5) παντα ταυτα ημας </t>
  </si>
  <si>
    <t>φυλαξασθε τας εντολας</t>
  </si>
  <si>
    <t xml:space="preserve">οτου ο κυριος </t>
  </si>
  <si>
    <t xml:space="preserve">οτε ο κς </t>
  </si>
  <si>
    <t>αποκαλυψη το σριον</t>
  </si>
  <si>
    <t>αποκαλυψει το σωτηριον</t>
  </si>
  <si>
    <t>νωε σημ</t>
  </si>
  <si>
    <r>
      <t xml:space="preserve">νωε </t>
    </r>
    <r>
      <rPr>
        <b/>
        <sz val="11"/>
        <color theme="1"/>
        <rFont val="Calibri"/>
        <family val="2"/>
        <scheme val="minor"/>
      </rPr>
      <t>και</t>
    </r>
    <r>
      <rPr>
        <sz val="11"/>
        <color theme="1"/>
        <rFont val="Calibri"/>
        <family val="2"/>
        <scheme val="minor"/>
      </rPr>
      <t xml:space="preserve"> σημ</t>
    </r>
  </si>
  <si>
    <r>
      <t xml:space="preserve">νωε και </t>
    </r>
    <r>
      <rPr>
        <b/>
        <sz val="11"/>
        <color theme="1"/>
        <rFont val="Calibri"/>
        <family val="2"/>
        <scheme val="minor"/>
      </rPr>
      <t>σημ</t>
    </r>
  </si>
  <si>
    <r>
      <t xml:space="preserve">νωε </t>
    </r>
    <r>
      <rPr>
        <b/>
        <sz val="11"/>
        <color theme="1"/>
        <rFont val="Calibri"/>
        <family val="2"/>
        <scheme val="minor"/>
      </rPr>
      <t>σημ</t>
    </r>
  </si>
  <si>
    <t>ισραηλ και περι της</t>
  </si>
  <si>
    <t>ιηλ περι της</t>
  </si>
  <si>
    <t>απατησασιν αδελφον αυτων</t>
  </si>
  <si>
    <t>απατησασιν αδελφους αυτων</t>
  </si>
  <si>
    <t>γενομενοι ου τεκνα εν μεριδι φοβουμενων κν</t>
  </si>
  <si>
    <r>
      <t xml:space="preserve">γενομενοι </t>
    </r>
    <r>
      <rPr>
        <b/>
        <sz val="11"/>
        <color theme="1"/>
        <rFont val="Calibri"/>
        <family val="2"/>
        <scheme val="minor"/>
      </rPr>
      <t>ου</t>
    </r>
    <r>
      <rPr>
        <sz val="11"/>
        <color theme="1"/>
        <rFont val="Calibri"/>
        <family val="2"/>
        <scheme val="minor"/>
      </rPr>
      <t xml:space="preserve"> τεκνα εν μεριδι φοβουμενων κν</t>
    </r>
  </si>
  <si>
    <r>
      <t xml:space="preserve">γενομενοι </t>
    </r>
    <r>
      <rPr>
        <b/>
        <sz val="11"/>
        <color theme="1"/>
        <rFont val="Calibri"/>
        <family val="2"/>
        <scheme val="minor"/>
      </rPr>
      <t>ουν</t>
    </r>
    <r>
      <rPr>
        <sz val="11"/>
        <color theme="1"/>
        <rFont val="Calibri"/>
        <family val="2"/>
        <scheme val="minor"/>
      </rPr>
      <t xml:space="preserve"> τεκνα μου εν μεριδι φοβουμενων τον κυριον</t>
    </r>
  </si>
  <si>
    <r>
      <t xml:space="preserve">γενομενοι ουν τεκνα </t>
    </r>
    <r>
      <rPr>
        <b/>
        <sz val="11"/>
        <color theme="1"/>
        <rFont val="Calibri"/>
        <family val="2"/>
        <scheme val="minor"/>
      </rPr>
      <t>μου</t>
    </r>
    <r>
      <rPr>
        <sz val="11"/>
        <color theme="1"/>
        <rFont val="Calibri"/>
        <family val="2"/>
        <scheme val="minor"/>
      </rPr>
      <t xml:space="preserve"> εν μεριδι φοβουμενων τον κυριον</t>
    </r>
  </si>
  <si>
    <r>
      <t xml:space="preserve">γενομενοι ουν τεκνα μου εν μεριδι φοβουμενων </t>
    </r>
    <r>
      <rPr>
        <b/>
        <sz val="11"/>
        <color theme="1"/>
        <rFont val="Calibri"/>
        <family val="2"/>
        <scheme val="minor"/>
      </rPr>
      <t>τον</t>
    </r>
    <r>
      <rPr>
        <sz val="11"/>
        <color theme="1"/>
        <rFont val="Calibri"/>
        <family val="2"/>
        <scheme val="minor"/>
      </rPr>
      <t xml:space="preserve"> κυριον</t>
    </r>
  </si>
  <si>
    <r>
      <rPr>
        <b/>
        <sz val="11"/>
        <color theme="1"/>
        <rFont val="Calibri"/>
        <family val="2"/>
        <scheme val="minor"/>
      </rPr>
      <t>κατοικησεται</t>
    </r>
    <r>
      <rPr>
        <sz val="11"/>
        <color theme="1"/>
        <rFont val="Calibri"/>
        <family val="2"/>
        <scheme val="minor"/>
      </rPr>
      <t xml:space="preserve"> επ ελπιδι</t>
    </r>
  </si>
  <si>
    <r>
      <rPr>
        <b/>
        <sz val="11"/>
        <color theme="1"/>
        <rFont val="Calibri"/>
        <family val="2"/>
        <scheme val="minor"/>
      </rPr>
      <t>κατοικησετε</t>
    </r>
    <r>
      <rPr>
        <sz val="11"/>
        <color theme="1"/>
        <rFont val="Calibri"/>
        <family val="2"/>
        <scheme val="minor"/>
      </rPr>
      <t xml:space="preserve"> εν ελπιδι</t>
    </r>
  </si>
  <si>
    <r>
      <t xml:space="preserve">κατοικησεται </t>
    </r>
    <r>
      <rPr>
        <b/>
        <sz val="11"/>
        <color theme="1"/>
        <rFont val="Calibri"/>
        <family val="2"/>
        <scheme val="minor"/>
      </rPr>
      <t>επ</t>
    </r>
    <r>
      <rPr>
        <sz val="11"/>
        <color theme="1"/>
        <rFont val="Calibri"/>
        <family val="2"/>
        <scheme val="minor"/>
      </rPr>
      <t xml:space="preserve"> ελπιδι</t>
    </r>
  </si>
  <si>
    <r>
      <t xml:space="preserve">κατοικησετε </t>
    </r>
    <r>
      <rPr>
        <b/>
        <sz val="11"/>
        <color theme="1"/>
        <rFont val="Calibri"/>
        <family val="2"/>
        <scheme val="minor"/>
      </rPr>
      <t>εν</t>
    </r>
    <r>
      <rPr>
        <sz val="11"/>
        <color theme="1"/>
        <rFont val="Calibri"/>
        <family val="2"/>
        <scheme val="minor"/>
      </rPr>
      <t xml:space="preserve"> ελπιδι</t>
    </r>
  </si>
  <si>
    <r>
      <t xml:space="preserve">συναχθησεται </t>
    </r>
    <r>
      <rPr>
        <b/>
        <sz val="11"/>
        <color theme="1"/>
        <rFont val="Calibri"/>
        <family val="2"/>
        <scheme val="minor"/>
      </rPr>
      <t>προς κυριον πας ισραηλ</t>
    </r>
    <r>
      <rPr>
        <sz val="11"/>
        <color theme="1"/>
        <rFont val="Calibri"/>
        <family val="2"/>
        <scheme val="minor"/>
      </rPr>
      <t xml:space="preserve"> (11:1) και ουκ ετι</t>
    </r>
  </si>
  <si>
    <r>
      <t xml:space="preserve">συναχθησεται </t>
    </r>
    <r>
      <rPr>
        <b/>
        <sz val="11"/>
        <color theme="1"/>
        <rFont val="Calibri"/>
        <family val="2"/>
        <scheme val="minor"/>
      </rPr>
      <t>πας ιηλ προς κν</t>
    </r>
    <r>
      <rPr>
        <sz val="11"/>
        <color theme="1"/>
        <rFont val="Calibri"/>
        <family val="2"/>
        <scheme val="minor"/>
      </rPr>
      <t xml:space="preserve"> (11:1) και ουκετι</t>
    </r>
  </si>
  <si>
    <t>ακουων την φωνην</t>
  </si>
  <si>
    <t>ακουων επι γης φωνην</t>
  </si>
  <si>
    <t>επεμβαινων εν σωτηρια τω ισραηλ και αρπαζων</t>
  </si>
  <si>
    <t>επεμβαινων τω ιηλ εν σρια και αρπαζων</t>
  </si>
  <si>
    <t>εν συναγωγαις εθνων</t>
  </si>
  <si>
    <r>
      <t xml:space="preserve">εν </t>
    </r>
    <r>
      <rPr>
        <b/>
        <sz val="11"/>
        <color theme="1"/>
        <rFont val="Calibri"/>
        <family val="2"/>
        <scheme val="minor"/>
      </rPr>
      <t>ταις</t>
    </r>
    <r>
      <rPr>
        <sz val="11"/>
        <color theme="1"/>
        <rFont val="Calibri"/>
        <family val="2"/>
        <scheme val="minor"/>
      </rPr>
      <t xml:space="preserve"> συναγωγαις των εθνων</t>
    </r>
  </si>
  <si>
    <r>
      <t xml:space="preserve">εν ταις συναγωγαις </t>
    </r>
    <r>
      <rPr>
        <b/>
        <sz val="11"/>
        <color theme="1"/>
        <rFont val="Calibri"/>
        <family val="2"/>
        <scheme val="minor"/>
      </rPr>
      <t>των</t>
    </r>
    <r>
      <rPr>
        <sz val="11"/>
        <color theme="1"/>
        <rFont val="Calibri"/>
        <family val="2"/>
        <scheme val="minor"/>
      </rPr>
      <t xml:space="preserve"> εθνων</t>
    </r>
  </si>
  <si>
    <t>βιβλοις ταις αγιαις</t>
  </si>
  <si>
    <t>βιβλοις αγιαις</t>
  </si>
  <si>
    <t>και εν τω Ϟ ετει</t>
  </si>
  <si>
    <t>και ενενηκοστω πρωτω ετει</t>
  </si>
  <si>
    <r>
      <t xml:space="preserve">και </t>
    </r>
    <r>
      <rPr>
        <b/>
        <sz val="11"/>
        <color theme="1"/>
        <rFont val="Calibri"/>
        <family val="2"/>
        <scheme val="minor"/>
      </rPr>
      <t>εν τω</t>
    </r>
    <r>
      <rPr>
        <sz val="11"/>
        <color theme="1"/>
        <rFont val="Calibri"/>
        <family val="2"/>
        <scheme val="minor"/>
      </rPr>
      <t xml:space="preserve"> Ϟ ετει</t>
    </r>
  </si>
  <si>
    <r>
      <t xml:space="preserve">και ενενηκοστω </t>
    </r>
    <r>
      <rPr>
        <b/>
        <sz val="11"/>
        <color theme="1"/>
        <rFont val="Calibri"/>
        <family val="2"/>
        <scheme val="minor"/>
      </rPr>
      <t>πρωτω</t>
    </r>
    <r>
      <rPr>
        <sz val="11"/>
        <color theme="1"/>
        <rFont val="Calibri"/>
        <family val="2"/>
        <scheme val="minor"/>
      </rPr>
      <t xml:space="preserve"> ετει</t>
    </r>
  </si>
  <si>
    <t>Speech part add/omitted</t>
  </si>
  <si>
    <t>Visual Cues</t>
  </si>
  <si>
    <t>Duplicate Material</t>
  </si>
  <si>
    <t>Singularity</t>
  </si>
  <si>
    <t>Secondary</t>
  </si>
  <si>
    <t>Minutiae</t>
  </si>
  <si>
    <t>Nonsense</t>
  </si>
  <si>
    <t>Adjective</t>
  </si>
  <si>
    <t>Present</t>
  </si>
  <si>
    <t>Dittography</t>
  </si>
  <si>
    <t>Singular</t>
  </si>
  <si>
    <t>Itacism</t>
  </si>
  <si>
    <t>Generated - strict</t>
  </si>
  <si>
    <t>Article</t>
  </si>
  <si>
    <t>Absent</t>
  </si>
  <si>
    <t>Repetition</t>
  </si>
  <si>
    <t>Non-singular</t>
  </si>
  <si>
    <t>Movable ν</t>
  </si>
  <si>
    <t>Generated - contextual</t>
  </si>
  <si>
    <t>Adverb</t>
  </si>
  <si>
    <t>Iota Adscript</t>
  </si>
  <si>
    <t>Removed - strict</t>
  </si>
  <si>
    <t>Conjunction</t>
  </si>
  <si>
    <t>Iota Subscript</t>
  </si>
  <si>
    <t>Removed - contextual</t>
  </si>
  <si>
    <t>Compound word</t>
  </si>
  <si>
    <t>Abbreviation</t>
  </si>
  <si>
    <t>Noun</t>
  </si>
  <si>
    <t>Breathings</t>
  </si>
  <si>
    <t>Pronoun</t>
  </si>
  <si>
    <t>Accents</t>
  </si>
  <si>
    <t>Preposition</t>
  </si>
  <si>
    <t>Punctuation</t>
  </si>
  <si>
    <t>Participle</t>
  </si>
  <si>
    <t>Vocative</t>
  </si>
  <si>
    <t>Exclusion Grounds</t>
  </si>
  <si>
    <t>Corrector Followed</t>
  </si>
  <si>
    <t>Apograph Corrected</t>
  </si>
  <si>
    <t>Phrase Length</t>
  </si>
  <si>
    <t>Words Length</t>
  </si>
  <si>
    <t>Letters Length</t>
  </si>
  <si>
    <t>Speech Part Add/Omitted</t>
  </si>
  <si>
    <t>Cue Regions</t>
  </si>
  <si>
    <t>Cue Length</t>
  </si>
  <si>
    <t>AO Word Frequency</t>
  </si>
  <si>
    <t>SUB Frequency Difference</t>
  </si>
  <si>
    <t>Orthographic - General</t>
  </si>
  <si>
    <t>Review</t>
  </si>
  <si>
    <t>Harmonization - Context</t>
  </si>
  <si>
    <t>Parallel Present</t>
  </si>
  <si>
    <t>Harmonization - Parallel</t>
  </si>
  <si>
    <t>Disharmonizing</t>
  </si>
  <si>
    <t>Mere Minutiae</t>
  </si>
  <si>
    <t>Substitution - Word</t>
  </si>
  <si>
    <t>NA</t>
  </si>
  <si>
    <t>Substitution - Form</t>
  </si>
  <si>
    <t>Substitution - Both</t>
  </si>
  <si>
    <t>Below word level</t>
  </si>
  <si>
    <t>Particle</t>
  </si>
  <si>
    <t>Verb</t>
  </si>
  <si>
    <t>Unfiltered variants:</t>
  </si>
  <si>
    <t>Total variants:</t>
  </si>
  <si>
    <t>AB:AC</t>
  </si>
  <si>
    <t>6</t>
  </si>
  <si>
    <t>Frequency = εικοστος</t>
  </si>
  <si>
    <t>14</t>
  </si>
  <si>
    <t>Frequency = λεγω</t>
  </si>
  <si>
    <t>Frequency = συ - εγω</t>
  </si>
  <si>
    <t>η-ε</t>
  </si>
  <si>
    <t>ης γινεται επιθυμια</t>
  </si>
  <si>
    <t>ης γινεσαι επιθυμια</t>
  </si>
  <si>
    <t>ως κτηνος επι κρημνον</t>
  </si>
  <si>
    <t>ως κτηνον επι κρημνον</t>
  </si>
  <si>
    <t>ει-ι</t>
  </si>
  <si>
    <t>ΝΑ</t>
  </si>
  <si>
    <t>ι-ει</t>
  </si>
  <si>
    <t>ω-ο</t>
  </si>
  <si>
    <t>Frequency = κομαω - κοιμαω</t>
  </si>
  <si>
    <t>ε-η</t>
  </si>
  <si>
    <t>ονειδος αυτον ποιει</t>
  </si>
  <si>
    <t>οδεινος αυτον ποιει</t>
  </si>
  <si>
    <t>7:7</t>
  </si>
  <si>
    <t>Frequency = πας</t>
  </si>
  <si>
    <t>κακεινοι επιθυμουσαι</t>
  </si>
  <si>
    <t>κακειναι επιθυμουσαι</t>
  </si>
  <si>
    <t>AC:AD</t>
  </si>
  <si>
    <t>3:4</t>
  </si>
  <si>
    <t>πατερων αυτου αυτον εκ των χειρων μου ερρυσατο (9) ως γαρ</t>
  </si>
  <si>
    <r>
      <t xml:space="preserve">πρων αυτου </t>
    </r>
    <r>
      <rPr>
        <b/>
        <sz val="11"/>
        <color theme="1"/>
        <rFont val="Calibri"/>
        <family val="2"/>
        <scheme val="minor"/>
      </rPr>
      <t>αποστειλας τον αγγελον αυτου</t>
    </r>
    <r>
      <rPr>
        <sz val="11"/>
        <color theme="1"/>
        <rFont val="Calibri"/>
        <family val="2"/>
        <scheme val="minor"/>
      </rPr>
      <t xml:space="preserve"> ερρυσατο αυτον εκ των χειρων μου (9) ως γαρ</t>
    </r>
  </si>
  <si>
    <r>
      <t xml:space="preserve">πρων αυτου αποστειλας τον αγγελον αυτου </t>
    </r>
    <r>
      <rPr>
        <b/>
        <sz val="11"/>
        <color theme="1"/>
        <rFont val="Calibri"/>
        <family val="2"/>
        <scheme val="minor"/>
      </rPr>
      <t>ερρυσατο αυτον εκ των χειρων μου</t>
    </r>
    <r>
      <rPr>
        <sz val="11"/>
        <color theme="1"/>
        <rFont val="Calibri"/>
        <family val="2"/>
        <scheme val="minor"/>
      </rPr>
      <t xml:space="preserve"> (9) ως γαρ</t>
    </r>
  </si>
  <si>
    <r>
      <t xml:space="preserve">πατερων αυτου </t>
    </r>
    <r>
      <rPr>
        <b/>
        <sz val="11"/>
        <color theme="1"/>
        <rFont val="Calibri"/>
        <family val="2"/>
        <scheme val="minor"/>
      </rPr>
      <t>αυτον εκ των χειρων μου ερρυσατο</t>
    </r>
    <r>
      <rPr>
        <sz val="11"/>
        <color theme="1"/>
        <rFont val="Calibri"/>
        <family val="2"/>
        <scheme val="minor"/>
      </rPr>
      <t xml:space="preserve"> (9) ως γαρ</t>
    </r>
  </si>
  <si>
    <t>1.0.5 transposition</t>
  </si>
  <si>
    <t>2.0.3 transposition</t>
  </si>
  <si>
    <t>2.0.1 transposition</t>
  </si>
  <si>
    <t>φυλασσεσθε του μη πορνευειν</t>
  </si>
  <si>
    <t>φυλασσεσθαι του μη πορνευειν</t>
  </si>
  <si>
    <t>εις μακραν εσονται</t>
  </si>
  <si>
    <t>εις μακρον εσονται</t>
  </si>
  <si>
    <t>εν τοις ταμειοις</t>
  </si>
  <si>
    <t>εν τοις ταμειας</t>
  </si>
  <si>
    <t>αποθνησκειν οτε</t>
  </si>
  <si>
    <t>ι-η</t>
  </si>
  <si>
    <t>ημεν δε νεωτερος</t>
  </si>
  <si>
    <t>ημην δε νεωτερος</t>
  </si>
  <si>
    <t>1.0.1 transposition</t>
  </si>
  <si>
    <t>ο-ω</t>
  </si>
  <si>
    <t>BD:CD</t>
  </si>
  <si>
    <t>3:3</t>
  </si>
  <si>
    <t>Name Spelling</t>
  </si>
  <si>
    <t>1.0.2 transposition</t>
  </si>
  <si>
    <t>(18) εστι (19) καιγε εκρυψα τουτο</t>
  </si>
  <si>
    <r>
      <t xml:space="preserve">(18) εστι (19) </t>
    </r>
    <r>
      <rPr>
        <b/>
        <sz val="11"/>
        <color theme="1"/>
        <rFont val="Calibri"/>
        <family val="2"/>
        <scheme val="minor"/>
      </rPr>
      <t>και</t>
    </r>
    <r>
      <rPr>
        <sz val="11"/>
        <color theme="1"/>
        <rFont val="Calibri"/>
        <family val="2"/>
        <scheme val="minor"/>
      </rPr>
      <t xml:space="preserve"> εκρυψα καιγε τουτο</t>
    </r>
  </si>
  <si>
    <r>
      <t xml:space="preserve">(18) εστι (19) και </t>
    </r>
    <r>
      <rPr>
        <b/>
        <sz val="11"/>
        <color theme="1"/>
        <rFont val="Calibri"/>
        <family val="2"/>
        <scheme val="minor"/>
      </rPr>
      <t>εκρυψα καιγε</t>
    </r>
    <r>
      <rPr>
        <sz val="11"/>
        <color theme="1"/>
        <rFont val="Calibri"/>
        <family val="2"/>
        <scheme val="minor"/>
      </rPr>
      <t xml:space="preserve"> τουτο</t>
    </r>
  </si>
  <si>
    <r>
      <t xml:space="preserve">(18) εστι (19) </t>
    </r>
    <r>
      <rPr>
        <b/>
        <sz val="11"/>
        <color theme="1"/>
        <rFont val="Calibri"/>
        <family val="2"/>
        <scheme val="minor"/>
      </rPr>
      <t>καιγε εκρυψα</t>
    </r>
    <r>
      <rPr>
        <sz val="11"/>
        <color theme="1"/>
        <rFont val="Calibri"/>
        <family val="2"/>
        <scheme val="minor"/>
      </rPr>
      <t xml:space="preserve"> τουτο</t>
    </r>
  </si>
  <si>
    <t>4.0.1 transposition</t>
  </si>
  <si>
    <t>1.1.1 transposition</t>
  </si>
  <si>
    <r>
      <t xml:space="preserve">και ενενηκοστω </t>
    </r>
    <r>
      <rPr>
        <b/>
        <sz val="11"/>
        <color theme="1"/>
        <rFont val="Calibri"/>
        <family val="2"/>
        <scheme val="minor"/>
      </rPr>
      <t xml:space="preserve">τεταρτω </t>
    </r>
    <r>
      <rPr>
        <sz val="11"/>
        <color theme="1"/>
        <rFont val="Calibri"/>
        <family val="2"/>
        <scheme val="minor"/>
      </rPr>
      <t>ετει μου ελαβεν ο αμβραμ την ιωχαβεδ</t>
    </r>
  </si>
  <si>
    <t>AC</t>
  </si>
  <si>
    <t>8</t>
  </si>
  <si>
    <r>
      <t xml:space="preserve">υμιν ινα φοβεισθε </t>
    </r>
    <r>
      <rPr>
        <b/>
        <sz val="11"/>
        <color theme="1"/>
        <rFont val="Calibri"/>
        <family val="2"/>
        <scheme val="minor"/>
      </rPr>
      <t>τον</t>
    </r>
    <r>
      <rPr>
        <sz val="11"/>
        <color theme="1"/>
        <rFont val="Calibri"/>
        <family val="2"/>
        <scheme val="minor"/>
      </rPr>
      <t xml:space="preserve"> κν ημων</t>
    </r>
  </si>
  <si>
    <r>
      <t xml:space="preserve">υμιν φοβεισθαι κυριον </t>
    </r>
    <r>
      <rPr>
        <b/>
        <sz val="11"/>
        <color theme="1"/>
        <rFont val="Calibri"/>
        <family val="2"/>
        <scheme val="minor"/>
      </rPr>
      <t>τον</t>
    </r>
    <r>
      <rPr>
        <sz val="11"/>
        <color theme="1"/>
        <rFont val="Calibri"/>
        <family val="2"/>
        <scheme val="minor"/>
      </rPr>
      <t xml:space="preserve"> </t>
    </r>
    <r>
      <rPr>
        <b/>
        <sz val="11"/>
        <color theme="1"/>
        <rFont val="Calibri"/>
        <family val="2"/>
        <scheme val="minor"/>
      </rPr>
      <t>θεον</t>
    </r>
    <r>
      <rPr>
        <sz val="11"/>
        <color theme="1"/>
        <rFont val="Calibri"/>
        <family val="2"/>
        <scheme val="minor"/>
      </rPr>
      <t xml:space="preserve"> ημων</t>
    </r>
  </si>
  <si>
    <t>BC:CD</t>
  </si>
  <si>
    <t>εντολας κυριου</t>
  </si>
  <si>
    <t>frequency = μη</t>
  </si>
  <si>
    <t>1.0.3 transposition</t>
  </si>
  <si>
    <t>1.1.1 transposition (or 1.0.1?)</t>
  </si>
  <si>
    <t>Frequency = ορος -οριος</t>
  </si>
  <si>
    <t>ω-ο; ι-η</t>
  </si>
  <si>
    <t>9:9</t>
  </si>
  <si>
    <r>
      <t xml:space="preserve">και ως </t>
    </r>
    <r>
      <rPr>
        <b/>
        <sz val="11"/>
        <color theme="1"/>
        <rFont val="Calibri"/>
        <family val="2"/>
        <scheme val="minor"/>
      </rPr>
      <t>ημην</t>
    </r>
  </si>
  <si>
    <r>
      <t xml:space="preserve">και εως </t>
    </r>
    <r>
      <rPr>
        <b/>
        <sz val="11"/>
        <color theme="1"/>
        <rFont val="Calibri"/>
        <family val="2"/>
        <scheme val="minor"/>
      </rPr>
      <t>ημεν</t>
    </r>
  </si>
  <si>
    <t>BD</t>
  </si>
  <si>
    <r>
      <t xml:space="preserve">και τα </t>
    </r>
    <r>
      <rPr>
        <b/>
        <sz val="11"/>
        <color theme="1"/>
        <rFont val="Calibri"/>
        <family val="2"/>
        <scheme val="minor"/>
      </rPr>
      <t>αυτων</t>
    </r>
    <r>
      <rPr>
        <sz val="11"/>
        <color theme="1"/>
        <rFont val="Calibri"/>
        <family val="2"/>
        <scheme val="minor"/>
      </rPr>
      <t xml:space="preserve"> ολοθρευσαμεν και παντα τα αυτων προνομευσαντες </t>
    </r>
  </si>
  <si>
    <r>
      <t xml:space="preserve">και τα </t>
    </r>
    <r>
      <rPr>
        <b/>
        <sz val="11"/>
        <color theme="1"/>
        <rFont val="Calibri"/>
        <family val="2"/>
        <scheme val="minor"/>
      </rPr>
      <t>αυτω</t>
    </r>
    <r>
      <rPr>
        <sz val="11"/>
        <color theme="1"/>
        <rFont val="Calibri"/>
        <family val="2"/>
        <scheme val="minor"/>
      </rPr>
      <t xml:space="preserve"> προνομευσαντες </t>
    </r>
  </si>
  <si>
    <r>
      <t xml:space="preserve">και τα αυτων </t>
    </r>
    <r>
      <rPr>
        <b/>
        <sz val="11"/>
        <color theme="1"/>
        <rFont val="Calibri"/>
        <family val="2"/>
        <scheme val="minor"/>
      </rPr>
      <t>ολοθρευσαμεν και παντα τα αυτων</t>
    </r>
    <r>
      <rPr>
        <sz val="11"/>
        <color theme="1"/>
        <rFont val="Calibri"/>
        <family val="2"/>
        <scheme val="minor"/>
      </rPr>
      <t xml:space="preserve"> προνομευσαντες </t>
    </r>
  </si>
  <si>
    <t xml:space="preserve">και τα αυτω προνομευσαντες </t>
  </si>
  <si>
    <t>AC:BD</t>
  </si>
  <si>
    <t>8:7</t>
  </si>
  <si>
    <t>η-ι</t>
  </si>
  <si>
    <t>5:5</t>
  </si>
  <si>
    <t>Frequency = πονηρια</t>
  </si>
  <si>
    <t>λογους καθευδων συν αυτη εν τη μεθη μου ους ελαλησα</t>
  </si>
  <si>
    <t>λογους ους καθευδων συν αυτη εν τη μεθη μου ελαλησα</t>
  </si>
  <si>
    <t>7.0.1 transposition</t>
  </si>
  <si>
    <r>
      <rPr>
        <b/>
        <sz val="11"/>
        <color theme="1"/>
        <rFont val="Calibri"/>
        <family val="2"/>
        <scheme val="minor"/>
      </rPr>
      <t>αλλ</t>
    </r>
    <r>
      <rPr>
        <sz val="11"/>
        <color theme="1"/>
        <rFont val="Calibri"/>
        <family val="2"/>
        <scheme val="minor"/>
      </rPr>
      <t xml:space="preserve"> ουδε ηγγισα</t>
    </r>
  </si>
  <si>
    <r>
      <rPr>
        <b/>
        <sz val="11"/>
        <color theme="1"/>
        <rFont val="Calibri"/>
        <family val="2"/>
        <scheme val="minor"/>
      </rPr>
      <t>αλλα</t>
    </r>
    <r>
      <rPr>
        <sz val="11"/>
        <color theme="1"/>
        <rFont val="Calibri"/>
        <family val="2"/>
        <scheme val="minor"/>
      </rPr>
      <t xml:space="preserve"> ουδε εγγισα</t>
    </r>
  </si>
  <si>
    <r>
      <t xml:space="preserve">αλλα ουδε </t>
    </r>
    <r>
      <rPr>
        <b/>
        <sz val="11"/>
        <color theme="1"/>
        <rFont val="Calibri"/>
        <family val="2"/>
        <scheme val="minor"/>
      </rPr>
      <t>εγγισα</t>
    </r>
  </si>
  <si>
    <r>
      <t xml:space="preserve">αλλ ουδε </t>
    </r>
    <r>
      <rPr>
        <b/>
        <sz val="11"/>
        <color theme="1"/>
        <rFont val="Calibri"/>
        <family val="2"/>
        <scheme val="minor"/>
      </rPr>
      <t>ηγγισα</t>
    </r>
  </si>
  <si>
    <t>(11) λιμον (12) σαρακοντα εξ ετων ημην</t>
  </si>
  <si>
    <t>(11) λιμον (12) μς ετων ημην</t>
  </si>
  <si>
    <t>εμβαλλει εις τον νουν και ποιει το πνα</t>
  </si>
  <si>
    <t>εμβαλλει εις τον νουν το πνευμα</t>
  </si>
  <si>
    <t>Cue = ιτι</t>
  </si>
  <si>
    <t>αυτον οπερ σε εξελεξατο κυριος</t>
  </si>
  <si>
    <t>3.0.2 transposition</t>
  </si>
  <si>
    <t>(4) αυτων (5) εως αν</t>
  </si>
  <si>
    <r>
      <t xml:space="preserve">(4) αυτων (5) </t>
    </r>
    <r>
      <rPr>
        <b/>
        <sz val="11"/>
        <color theme="1"/>
        <rFont val="Calibri"/>
        <family val="2"/>
        <scheme val="minor"/>
      </rPr>
      <t>και</t>
    </r>
    <r>
      <rPr>
        <sz val="11"/>
        <color theme="1"/>
        <rFont val="Calibri"/>
        <family val="2"/>
        <scheme val="minor"/>
      </rPr>
      <t xml:space="preserve"> ως αν</t>
    </r>
  </si>
  <si>
    <r>
      <t xml:space="preserve">(4) αυτων (5) και </t>
    </r>
    <r>
      <rPr>
        <b/>
        <sz val="11"/>
        <color theme="1"/>
        <rFont val="Calibri"/>
        <family val="2"/>
        <scheme val="minor"/>
      </rPr>
      <t>ως</t>
    </r>
    <r>
      <rPr>
        <sz val="11"/>
        <color theme="1"/>
        <rFont val="Calibri"/>
        <family val="2"/>
        <scheme val="minor"/>
      </rPr>
      <t xml:space="preserve"> αν</t>
    </r>
  </si>
  <si>
    <r>
      <t xml:space="preserve">(4) αυτων (5) </t>
    </r>
    <r>
      <rPr>
        <b/>
        <sz val="11"/>
        <color theme="1"/>
        <rFont val="Calibri"/>
        <family val="2"/>
        <scheme val="minor"/>
      </rPr>
      <t>εως</t>
    </r>
    <r>
      <rPr>
        <sz val="11"/>
        <color theme="1"/>
        <rFont val="Calibri"/>
        <family val="2"/>
        <scheme val="minor"/>
      </rPr>
      <t xml:space="preserve"> αν</t>
    </r>
  </si>
  <si>
    <t>3.0.1 transposition</t>
  </si>
  <si>
    <t>ειπε ιδου</t>
  </si>
  <si>
    <r>
      <rPr>
        <b/>
        <sz val="11"/>
        <color theme="1"/>
        <rFont val="Calibri"/>
        <family val="2"/>
        <scheme val="minor"/>
      </rPr>
      <t>προσενεγκασα</t>
    </r>
    <r>
      <rPr>
        <sz val="11"/>
        <color theme="1"/>
        <rFont val="Calibri"/>
        <family val="2"/>
        <scheme val="minor"/>
      </rPr>
      <t xml:space="preserve"> ιερει υψιστου τω οντι</t>
    </r>
  </si>
  <si>
    <r>
      <t xml:space="preserve">προσενεγκασα ιερει </t>
    </r>
    <r>
      <rPr>
        <b/>
        <sz val="11"/>
        <color theme="1"/>
        <rFont val="Calibri"/>
        <family val="2"/>
        <scheme val="minor"/>
      </rPr>
      <t>υψιστου</t>
    </r>
    <r>
      <rPr>
        <sz val="11"/>
        <color theme="1"/>
        <rFont val="Calibri"/>
        <family val="2"/>
        <scheme val="minor"/>
      </rPr>
      <t xml:space="preserve"> τω οντι</t>
    </r>
  </si>
  <si>
    <r>
      <t xml:space="preserve">προσενεγκασα ιερει υψιστου </t>
    </r>
    <r>
      <rPr>
        <b/>
        <sz val="11"/>
        <color theme="1"/>
        <rFont val="Calibri"/>
        <family val="2"/>
        <scheme val="minor"/>
      </rPr>
      <t>τω</t>
    </r>
    <r>
      <rPr>
        <sz val="11"/>
        <color theme="1"/>
        <rFont val="Calibri"/>
        <family val="2"/>
        <scheme val="minor"/>
      </rPr>
      <t xml:space="preserve"> οντι</t>
    </r>
  </si>
  <si>
    <r>
      <rPr>
        <b/>
        <sz val="11"/>
        <color theme="1"/>
        <rFont val="Calibri"/>
        <family val="2"/>
        <scheme val="minor"/>
      </rPr>
      <t>προσενεγκεισα</t>
    </r>
    <r>
      <rPr>
        <sz val="11"/>
        <color theme="1"/>
        <rFont val="Calibri"/>
        <family val="2"/>
        <scheme val="minor"/>
      </rPr>
      <t xml:space="preserve"> τω ιερει υψιστω τω οντι</t>
    </r>
  </si>
  <si>
    <r>
      <t>προσενεγκεισα τω ιερει</t>
    </r>
    <r>
      <rPr>
        <b/>
        <sz val="11"/>
        <color theme="1"/>
        <rFont val="Calibri"/>
        <family val="2"/>
        <scheme val="minor"/>
      </rPr>
      <t xml:space="preserve"> υψιστω</t>
    </r>
    <r>
      <rPr>
        <sz val="11"/>
        <color theme="1"/>
        <rFont val="Calibri"/>
        <family val="2"/>
        <scheme val="minor"/>
      </rPr>
      <t xml:space="preserve"> τω οντι</t>
    </r>
  </si>
  <si>
    <r>
      <t xml:space="preserve">προσενεγκεισα </t>
    </r>
    <r>
      <rPr>
        <b/>
        <sz val="11"/>
        <color theme="1"/>
        <rFont val="Calibri"/>
        <family val="2"/>
        <scheme val="minor"/>
      </rPr>
      <t>τω</t>
    </r>
    <r>
      <rPr>
        <sz val="11"/>
        <color theme="1"/>
        <rFont val="Calibri"/>
        <family val="2"/>
        <scheme val="minor"/>
      </rPr>
      <t xml:space="preserve"> ιερει υψιστω </t>
    </r>
    <r>
      <rPr>
        <b/>
        <sz val="11"/>
        <color theme="1"/>
        <rFont val="Calibri"/>
        <family val="2"/>
        <scheme val="minor"/>
      </rPr>
      <t>τω</t>
    </r>
    <r>
      <rPr>
        <sz val="11"/>
        <color theme="1"/>
        <rFont val="Calibri"/>
        <family val="2"/>
        <scheme val="minor"/>
      </rPr>
      <t xml:space="preserve"> οντι</t>
    </r>
  </si>
  <si>
    <r>
      <rPr>
        <b/>
        <sz val="11"/>
        <color theme="1"/>
        <rFont val="Calibri"/>
        <family val="2"/>
        <scheme val="minor"/>
      </rPr>
      <t>ει τι</t>
    </r>
    <r>
      <rPr>
        <sz val="11"/>
        <color theme="1"/>
        <rFont val="Calibri"/>
        <family val="2"/>
        <scheme val="minor"/>
      </rPr>
      <t xml:space="preserve"> γαρ εκαμνον</t>
    </r>
  </si>
  <si>
    <r>
      <t xml:space="preserve">ει τι </t>
    </r>
    <r>
      <rPr>
        <b/>
        <sz val="11"/>
        <color theme="1"/>
        <rFont val="Calibri"/>
        <family val="2"/>
        <scheme val="minor"/>
      </rPr>
      <t>γαρ</t>
    </r>
    <r>
      <rPr>
        <sz val="11"/>
        <color theme="1"/>
        <rFont val="Calibri"/>
        <family val="2"/>
        <scheme val="minor"/>
      </rPr>
      <t xml:space="preserve"> εκαμνον</t>
    </r>
  </si>
  <si>
    <t>2.0.2 transposition</t>
  </si>
  <si>
    <t>τοις πονηροις διαβουλιοις αυτων</t>
  </si>
  <si>
    <t>τοις πονηροις διαβουλιαις αυτων</t>
  </si>
  <si>
    <t>frequency = ογδοηκοντα</t>
  </si>
  <si>
    <t>εν γηρι καλω</t>
  </si>
  <si>
    <t>εν γηρει καλω</t>
  </si>
  <si>
    <t>3.0.7 transposition</t>
  </si>
  <si>
    <t>frequency = οραω - οιδα</t>
  </si>
  <si>
    <t>7</t>
  </si>
  <si>
    <t>3</t>
  </si>
  <si>
    <t>skips 2 lines (232v.2.18-20); frequency = πυλων</t>
  </si>
  <si>
    <t>4:4</t>
  </si>
  <si>
    <t>εν παση ισχυι</t>
  </si>
  <si>
    <t>εν παση ισχυει</t>
  </si>
  <si>
    <t>frequency = αειδεα - ειδεα; orthography complicates this comparison, but no form of η/ει/ιδε/ει/ια occurs in this text, and Accordance's reading here is ηδια</t>
  </si>
  <si>
    <t>frequency = φευγω</t>
  </si>
  <si>
    <t>5</t>
  </si>
  <si>
    <t>frequency = ψυχη</t>
  </si>
  <si>
    <t>6.0.2 transposition</t>
  </si>
  <si>
    <t>(7) εντολαι του νομου διπλαι εισι και μετα τεχνης πληρουνται (8) ... (9) και δυο εντολαι εισι και ει μη γενωνται εν ταξει αυτων αμαρτιαν παρεχουσιν ουτως εστι και επι των λοιπων εντολων (10) γινεσθε ουν</t>
  </si>
  <si>
    <r>
      <t xml:space="preserve">(7) εντολαι του νομου διπλαι εισι και ει μη γενωνται εν ταξει αυτων αμαρτιαν παρεχουσιν ουτως εστι και επι των λοιπων εντολων </t>
    </r>
    <r>
      <rPr>
        <b/>
        <sz val="11"/>
        <color theme="1"/>
        <rFont val="Calibri"/>
        <family val="2"/>
        <scheme val="minor"/>
      </rPr>
      <t>αλλα</t>
    </r>
    <r>
      <rPr>
        <sz val="11"/>
        <color theme="1"/>
        <rFont val="Calibri"/>
        <family val="2"/>
        <scheme val="minor"/>
      </rPr>
      <t xml:space="preserve"> και μετα τεχνης πληρουνται (8) ... (9) (10) γινεσθε ουν</t>
    </r>
  </si>
  <si>
    <t>(7) εντολαι του νομου διπλαι εισι και ει μη γενωνται εν ταξει αυτων αμαρτιαν παρεχουσιν ουτως εστι και επι των λοιπων εντολων αλλα και μετα τεχνης πληρουνται (8) ... (9) (10) γινεσθε ουν</t>
  </si>
  <si>
    <r>
      <t xml:space="preserve">(7) εντολαι του νομου διπλαι εισι και μετα τεχνης πληρουνται (8) ... (9) και δυο εντολαι εισι και </t>
    </r>
    <r>
      <rPr>
        <b/>
        <sz val="11"/>
        <color theme="1"/>
        <rFont val="Calibri"/>
        <family val="2"/>
        <scheme val="minor"/>
      </rPr>
      <t>ει μη γενωνται εν ταξει αυτων αμαρτιαν παρεχουσιν ουτως εστι και επι των λοιπων εντολων</t>
    </r>
    <r>
      <rPr>
        <sz val="11"/>
        <color theme="1"/>
        <rFont val="Calibri"/>
        <family val="2"/>
        <scheme val="minor"/>
      </rPr>
      <t xml:space="preserve"> (10) γινεσθε ουν</t>
    </r>
  </si>
  <si>
    <r>
      <t xml:space="preserve">(7) εντολαι του νομου διπλαι εισι και </t>
    </r>
    <r>
      <rPr>
        <b/>
        <sz val="11"/>
        <color theme="1"/>
        <rFont val="Calibri"/>
        <family val="2"/>
        <scheme val="minor"/>
      </rPr>
      <t>ει μη γενωνται εν ταξει αυτων αμαρτιαν παρεχουσιν ουτως εστι και επι των λοιπων εντολων</t>
    </r>
    <r>
      <rPr>
        <sz val="11"/>
        <color theme="1"/>
        <rFont val="Calibri"/>
        <family val="2"/>
        <scheme val="minor"/>
      </rPr>
      <t xml:space="preserve"> αλλα και μετα τεχνης πληρουνται (8) ... (9) (10) γινεσθε ουν</t>
    </r>
  </si>
  <si>
    <r>
      <t xml:space="preserve">(7) εντολαι του νομου διπλαι εισι και μετα τεχνης πληρουνται (8) ... (9) </t>
    </r>
    <r>
      <rPr>
        <b/>
        <sz val="11"/>
        <color theme="1"/>
        <rFont val="Calibri"/>
        <family val="2"/>
        <scheme val="minor"/>
      </rPr>
      <t>και δυο εντολαι εισι και</t>
    </r>
    <r>
      <rPr>
        <sz val="11"/>
        <color theme="1"/>
        <rFont val="Calibri"/>
        <family val="2"/>
        <scheme val="minor"/>
      </rPr>
      <t xml:space="preserve"> ει μη γενωνται εν ταξει αυτων αμαρτιαν παρεχουσιν ουτως εστι και επι των λοιπων εντολων (10) γινεσθε ουν</t>
    </r>
  </si>
  <si>
    <t>Uless we're now following Barocci, where did this come from?! Major transposition: 15.19.15</t>
  </si>
  <si>
    <t>frequency = εντολη</t>
  </si>
  <si>
    <t>frequency = πεμπτος - εβδομος</t>
  </si>
  <si>
    <t>frequency = εκτοσ</t>
  </si>
  <si>
    <t>frequency = rel. pron.</t>
  </si>
  <si>
    <t>Apparent transposition due to inclusion or exclusion of το (see above); 1.0.1 transposition</t>
  </si>
  <si>
    <t>skips 1+ lines (250r.1.10-11; visual cues present); frequency = παρακαλεω</t>
  </si>
  <si>
    <t>χαριν προσλαμβανουσιν</t>
  </si>
  <si>
    <r>
      <t xml:space="preserve">αυτη </t>
    </r>
    <r>
      <rPr>
        <b/>
        <sz val="11"/>
        <color theme="1"/>
        <rFont val="Calibri"/>
        <family val="2"/>
        <scheme val="minor"/>
      </rPr>
      <t>και</t>
    </r>
    <r>
      <rPr>
        <sz val="11"/>
        <color theme="1"/>
        <rFont val="Calibri"/>
        <family val="2"/>
        <scheme val="minor"/>
      </rPr>
      <t xml:space="preserve"> προσεποιειτο με εχειν ως υιον</t>
    </r>
  </si>
  <si>
    <r>
      <t xml:space="preserve">αυτη και προσεποιειτο </t>
    </r>
    <r>
      <rPr>
        <b/>
        <sz val="11"/>
        <color theme="1"/>
        <rFont val="Calibri"/>
        <family val="2"/>
        <scheme val="minor"/>
      </rPr>
      <t>με εχειν</t>
    </r>
    <r>
      <rPr>
        <sz val="11"/>
        <color theme="1"/>
        <rFont val="Calibri"/>
        <family val="2"/>
        <scheme val="minor"/>
      </rPr>
      <t xml:space="preserve"> ως υιον</t>
    </r>
  </si>
  <si>
    <t>frequency = δολος</t>
  </si>
  <si>
    <t>frequency = σακκος</t>
  </si>
  <si>
    <r>
      <t xml:space="preserve">αυτον </t>
    </r>
    <r>
      <rPr>
        <b/>
        <sz val="11"/>
        <color theme="1"/>
        <rFont val="Calibri"/>
        <family val="2"/>
        <scheme val="minor"/>
      </rPr>
      <t>ο</t>
    </r>
    <r>
      <rPr>
        <sz val="11"/>
        <color theme="1"/>
        <rFont val="Calibri"/>
        <family val="2"/>
        <scheme val="minor"/>
      </rPr>
      <t xml:space="preserve"> θεος εν χειρι</t>
    </r>
  </si>
  <si>
    <r>
      <t xml:space="preserve">αυτον </t>
    </r>
    <r>
      <rPr>
        <b/>
        <sz val="11"/>
        <color theme="1"/>
        <rFont val="Calibri"/>
        <family val="2"/>
        <scheme val="minor"/>
      </rPr>
      <t>κς</t>
    </r>
    <r>
      <rPr>
        <sz val="11"/>
        <color theme="1"/>
        <rFont val="Calibri"/>
        <family val="2"/>
        <scheme val="minor"/>
      </rPr>
      <t xml:space="preserve"> εν χειρι</t>
    </r>
  </si>
  <si>
    <r>
      <t xml:space="preserve">αυτον ο </t>
    </r>
    <r>
      <rPr>
        <b/>
        <sz val="11"/>
        <color theme="1"/>
        <rFont val="Calibri"/>
        <family val="2"/>
        <scheme val="minor"/>
      </rPr>
      <t>θεος</t>
    </r>
    <r>
      <rPr>
        <sz val="11"/>
        <color theme="1"/>
        <rFont val="Calibri"/>
        <family val="2"/>
        <scheme val="minor"/>
      </rPr>
      <t xml:space="preserve"> εν χειρι</t>
    </r>
  </si>
  <si>
    <t>N</t>
  </si>
  <si>
    <t>frequency = πεντε</t>
  </si>
  <si>
    <t>frequency = peri</t>
  </si>
  <si>
    <t>ειπας εαυτον δουλον ειναι και ιδου</t>
  </si>
  <si>
    <r>
      <t xml:space="preserve">ειπας σεαυτον </t>
    </r>
    <r>
      <rPr>
        <b/>
        <sz val="11"/>
        <color theme="1"/>
        <rFont val="Calibri"/>
        <family val="2"/>
        <scheme val="minor"/>
      </rPr>
      <t>οτι</t>
    </r>
    <r>
      <rPr>
        <sz val="11"/>
        <color theme="1"/>
        <rFont val="Calibri"/>
        <family val="2"/>
        <scheme val="minor"/>
      </rPr>
      <t xml:space="preserve"> δουλος ειμι και ιδου</t>
    </r>
  </si>
  <si>
    <r>
      <t xml:space="preserve">ειπας εαυτον </t>
    </r>
    <r>
      <rPr>
        <b/>
        <sz val="11"/>
        <color theme="1"/>
        <rFont val="Calibri"/>
        <family val="2"/>
        <scheme val="minor"/>
      </rPr>
      <t>δουλον</t>
    </r>
    <r>
      <rPr>
        <sz val="11"/>
        <color theme="1"/>
        <rFont val="Calibri"/>
        <family val="2"/>
        <scheme val="minor"/>
      </rPr>
      <t xml:space="preserve"> ειναι και ιδου</t>
    </r>
  </si>
  <si>
    <r>
      <t xml:space="preserve">ειπας σεαυτον οτι </t>
    </r>
    <r>
      <rPr>
        <b/>
        <sz val="11"/>
        <color theme="1"/>
        <rFont val="Calibri"/>
        <family val="2"/>
        <scheme val="minor"/>
      </rPr>
      <t>δουλος</t>
    </r>
    <r>
      <rPr>
        <sz val="11"/>
        <color theme="1"/>
        <rFont val="Calibri"/>
        <family val="2"/>
        <scheme val="minor"/>
      </rPr>
      <t xml:space="preserve"> ειμι και ιδου</t>
    </r>
  </si>
  <si>
    <r>
      <t xml:space="preserve">ειπας εαυτον δουλον </t>
    </r>
    <r>
      <rPr>
        <b/>
        <sz val="11"/>
        <color theme="1"/>
        <rFont val="Calibri"/>
        <family val="2"/>
        <scheme val="minor"/>
      </rPr>
      <t>ειναι</t>
    </r>
    <r>
      <rPr>
        <sz val="11"/>
        <color theme="1"/>
        <rFont val="Calibri"/>
        <family val="2"/>
        <scheme val="minor"/>
      </rPr>
      <t xml:space="preserve"> και ιδου</t>
    </r>
  </si>
  <si>
    <r>
      <t xml:space="preserve">ειπας σεαυτον οτι δουλος </t>
    </r>
    <r>
      <rPr>
        <b/>
        <sz val="11"/>
        <color theme="1"/>
        <rFont val="Calibri"/>
        <family val="2"/>
        <scheme val="minor"/>
      </rPr>
      <t>ειμι</t>
    </r>
    <r>
      <rPr>
        <sz val="11"/>
        <color theme="1"/>
        <rFont val="Calibri"/>
        <family val="2"/>
        <scheme val="minor"/>
      </rPr>
      <t xml:space="preserve"> και ιδου</t>
    </r>
  </si>
  <si>
    <t>AB</t>
  </si>
  <si>
    <t>1.1.1.1:d.b.a.c transposition</t>
  </si>
  <si>
    <r>
      <t xml:space="preserve">(15:7) ημας (16:1)  </t>
    </r>
    <r>
      <rPr>
        <b/>
        <sz val="11"/>
        <color theme="1"/>
        <rFont val="Calibri"/>
        <family val="2"/>
        <scheme val="minor"/>
      </rPr>
      <t xml:space="preserve">η δε μεμφις εδηλωσε </t>
    </r>
    <r>
      <rPr>
        <sz val="11"/>
        <color theme="1"/>
        <rFont val="Calibri"/>
        <family val="2"/>
        <scheme val="minor"/>
      </rPr>
      <t>τω ανδρι</t>
    </r>
  </si>
  <si>
    <t>frequency = χρυσεος - χρυσινος</t>
  </si>
  <si>
    <r>
      <t xml:space="preserve">ακουσατε δε τεκνα μου </t>
    </r>
    <r>
      <rPr>
        <b/>
        <sz val="11"/>
        <color theme="1"/>
        <rFont val="Calibri"/>
        <family val="2"/>
        <scheme val="minor"/>
      </rPr>
      <t>ο</t>
    </r>
    <r>
      <rPr>
        <sz val="11"/>
        <color theme="1"/>
        <rFont val="Calibri"/>
        <family val="2"/>
        <scheme val="minor"/>
      </rPr>
      <t xml:space="preserve"> ειδον </t>
    </r>
    <r>
      <rPr>
        <b/>
        <sz val="11"/>
        <color theme="1"/>
        <rFont val="Calibri"/>
        <family val="2"/>
        <scheme val="minor"/>
      </rPr>
      <t>ενυπνιον</t>
    </r>
  </si>
  <si>
    <r>
      <t xml:space="preserve">ακουσατε τεκνα μου και </t>
    </r>
    <r>
      <rPr>
        <b/>
        <sz val="11"/>
        <color theme="1"/>
        <rFont val="Calibri"/>
        <family val="2"/>
        <scheme val="minor"/>
      </rPr>
      <t>ων</t>
    </r>
    <r>
      <rPr>
        <sz val="11"/>
        <color theme="1"/>
        <rFont val="Calibri"/>
        <family val="2"/>
        <scheme val="minor"/>
      </rPr>
      <t xml:space="preserve"> ειδον </t>
    </r>
    <r>
      <rPr>
        <b/>
        <sz val="11"/>
        <color theme="1"/>
        <rFont val="Calibri"/>
        <family val="2"/>
        <scheme val="minor"/>
      </rPr>
      <t>ενυπνιων</t>
    </r>
  </si>
  <si>
    <t>και εγνωρισε</t>
  </si>
  <si>
    <t>taking ειτι as 3s of ειμι (to go)</t>
  </si>
  <si>
    <r>
      <t xml:space="preserve">τα θηρια φευξεται </t>
    </r>
    <r>
      <rPr>
        <b/>
        <sz val="11"/>
        <color theme="1"/>
        <rFont val="Calibri"/>
        <family val="2"/>
        <scheme val="minor"/>
      </rPr>
      <t>αφ υμων</t>
    </r>
    <r>
      <rPr>
        <sz val="11"/>
        <color theme="1"/>
        <rFont val="Calibri"/>
        <family val="2"/>
        <scheme val="minor"/>
      </rPr>
      <t xml:space="preserve"> </t>
    </r>
    <r>
      <rPr>
        <b/>
        <sz val="11"/>
        <color theme="1"/>
        <rFont val="Calibri"/>
        <family val="2"/>
        <scheme val="minor"/>
      </rPr>
      <t>φοβηθεντες</t>
    </r>
    <r>
      <rPr>
        <sz val="11"/>
        <color theme="1"/>
        <rFont val="Calibri"/>
        <family val="2"/>
        <scheme val="minor"/>
      </rPr>
      <t xml:space="preserve"> (3) οπου</t>
    </r>
  </si>
  <si>
    <r>
      <t xml:space="preserve">τα θηρια </t>
    </r>
    <r>
      <rPr>
        <b/>
        <sz val="11"/>
        <color theme="1"/>
        <rFont val="Calibri"/>
        <family val="2"/>
        <scheme val="minor"/>
      </rPr>
      <t>φοβηθησονται</t>
    </r>
    <r>
      <rPr>
        <sz val="11"/>
        <color theme="1"/>
        <rFont val="Calibri"/>
        <family val="2"/>
        <scheme val="minor"/>
      </rPr>
      <t xml:space="preserve"> </t>
    </r>
    <r>
      <rPr>
        <b/>
        <sz val="11"/>
        <color theme="1"/>
        <rFont val="Calibri"/>
        <family val="2"/>
        <scheme val="minor"/>
      </rPr>
      <t>υμας</t>
    </r>
    <r>
      <rPr>
        <sz val="11"/>
        <color theme="1"/>
        <rFont val="Calibri"/>
        <family val="2"/>
        <scheme val="minor"/>
      </rPr>
      <t xml:space="preserve"> (3) οπου</t>
    </r>
  </si>
  <si>
    <r>
      <t xml:space="preserve">τα θηρια </t>
    </r>
    <r>
      <rPr>
        <b/>
        <sz val="11"/>
        <color theme="1"/>
        <rFont val="Calibri"/>
        <family val="2"/>
        <scheme val="minor"/>
      </rPr>
      <t>φοβηθησονται</t>
    </r>
    <r>
      <rPr>
        <sz val="11"/>
        <color theme="1"/>
        <rFont val="Calibri"/>
        <family val="2"/>
        <scheme val="minor"/>
      </rPr>
      <t xml:space="preserve"> υμας (3) οπου</t>
    </r>
  </si>
  <si>
    <r>
      <t>τα θηρια φευξεται</t>
    </r>
    <r>
      <rPr>
        <b/>
        <sz val="11"/>
        <color theme="1"/>
        <rFont val="Calibri"/>
        <family val="2"/>
        <scheme val="minor"/>
      </rPr>
      <t xml:space="preserve"> αφ υμων</t>
    </r>
    <r>
      <rPr>
        <sz val="11"/>
        <color theme="1"/>
        <rFont val="Calibri"/>
        <family val="2"/>
        <scheme val="minor"/>
      </rPr>
      <t xml:space="preserve"> φοβηθεντες (3) οπου</t>
    </r>
  </si>
  <si>
    <t>4</t>
  </si>
  <si>
    <t xml:space="preserve">και την μορφωσιν της οψεως </t>
  </si>
  <si>
    <t xml:space="preserve">και την μορφην της οψεως </t>
  </si>
  <si>
    <t>επι ημερας επτα (13) και</t>
  </si>
  <si>
    <t>επι ημερας ξ̅ (13) και</t>
  </si>
  <si>
    <t>μωμον μηδε βεβηλωμενην</t>
  </si>
  <si>
    <t>μωμον μητε βεβηλωμενην</t>
  </si>
  <si>
    <t>και εποιησεν ειρηνην</t>
  </si>
  <si>
    <t>και εποιησαν ειρηνην</t>
  </si>
  <si>
    <t>μρς αυτου καιγε ουτος εν πονηρια απεθανεν (6) ηθελον</t>
  </si>
  <si>
    <t>phrase εως του αιωνος occurs twice in this verse, apograph omits του both times, therefore not counting as disharmonizing</t>
  </si>
  <si>
    <t>μηρ μου αντι συνουσιας απεδω τα δυο</t>
  </si>
  <si>
    <t>autograph pattern matches that found in 4:4 = &lt;num&gt; ημερας και &lt;num&gt; νυκτας; apograph disharmonizes</t>
  </si>
  <si>
    <t>ελεος εν σπλαγχνοις</t>
  </si>
  <si>
    <t>ελεος εν τοις σπλαγχνοις</t>
  </si>
  <si>
    <t>autograph reading matches pattern in 5:4 exactly (ελεος εν σπλαγχνοις); apograph disharmonizes</t>
  </si>
  <si>
    <t xml:space="preserve">πολλων αγχομενων εν τη θαλασση </t>
  </si>
  <si>
    <t xml:space="preserve">πολλων αρχομενων εν τη θαλασση </t>
  </si>
  <si>
    <t>autograph matches pattern found in 3:5 (ο θυμουμενος ... διπλην εχει την δυναμιν); apograph disharmonizes</t>
  </si>
  <si>
    <t>τριπλην εχει την δυναμιν</t>
  </si>
  <si>
    <t>τριπλην εχει δυναμιν</t>
  </si>
  <si>
    <t>the phrase ουτω και occurs 6x more in the near context (cf. v. 6), always without the sigma; apograph disharmonizes</t>
  </si>
  <si>
    <t>λεγει μοι ο πηρ μου</t>
  </si>
  <si>
    <t>λεγει ο πατηρ μου</t>
  </si>
  <si>
    <t>autogaph matches pattern in 6:3 (λεγει ημιν ο πηρ ημων); apograph disharmonizes</t>
  </si>
  <si>
    <t>autograph does not match pattern in 8:6, which includes the article before θς; apograph harmonizes</t>
  </si>
  <si>
    <t>και οι ανοι και οι αγγελοι και θς</t>
  </si>
  <si>
    <t>ανατελει κς</t>
  </si>
  <si>
    <t>και τουτο μεν διπροσωπον εστιν</t>
  </si>
  <si>
    <t>και τουτο διπροσωπον εστιν</t>
  </si>
  <si>
    <t>autograph does not match pattern at 2:8 which excludes μεν; apograph harmonizes</t>
  </si>
  <si>
    <t>αυτος ελθων ως ανος</t>
  </si>
  <si>
    <t>αυτος εσθων ως ανθρωπος</t>
  </si>
  <si>
    <t>autograph matches pattern in 4:8 (οπως ρυσεται με ο κς); apograph disharmonizes</t>
  </si>
  <si>
    <t>autograph deviates from pattern in 4:3 (οπως ρυσεται με ο κς); apograph harmonizes</t>
  </si>
  <si>
    <t>ειπον οτι δουλος αυτων ειμι</t>
  </si>
  <si>
    <t>ειπον οτι δουλος ειμι</t>
  </si>
  <si>
    <t>autograph matches pattern from 11:3 (ελεγον οτι δουλος αυτων ειμι); apograph disharmonizes</t>
  </si>
  <si>
    <t>autograph matches structure immediately following with θηρια φευξεται αφ υμων; apograph disharmonizes</t>
  </si>
  <si>
    <t>(7) αυτω (8) τοτε και παντες αναστησονται</t>
  </si>
  <si>
    <t>(7) αυτω (8) οτε και παντες αναστησονται</t>
  </si>
  <si>
    <t>autograph matches format at beginning of vs. 7 (τοτε και ημεις αναστησομεθα); apograph disharmonizes</t>
  </si>
  <si>
    <t>πλανωσιν αυτων πρωτον τας διανοιας</t>
  </si>
  <si>
    <t>πλανωσιν αυτον πρωτον τας διανοιας</t>
  </si>
  <si>
    <t>freq = δυω - δυνατος</t>
  </si>
  <si>
    <r>
      <t>και τω εννενηκοστω ετει μου</t>
    </r>
    <r>
      <rPr>
        <b/>
        <sz val="11"/>
        <color theme="1"/>
        <rFont val="Calibri"/>
        <family val="2"/>
        <scheme val="minor"/>
      </rPr>
      <t xml:space="preserve"> </t>
    </r>
    <r>
      <rPr>
        <sz val="11"/>
        <color theme="1"/>
        <rFont val="Calibri"/>
        <family val="2"/>
        <scheme val="minor"/>
      </rPr>
      <t>συν</t>
    </r>
    <r>
      <rPr>
        <b/>
        <sz val="11"/>
        <color theme="1"/>
        <rFont val="Calibri"/>
        <family val="2"/>
        <scheme val="minor"/>
      </rPr>
      <t xml:space="preserve"> τεταρτην</t>
    </r>
    <r>
      <rPr>
        <sz val="11"/>
        <color theme="1"/>
        <rFont val="Calibri"/>
        <family val="2"/>
        <scheme val="minor"/>
      </rPr>
      <t xml:space="preserve"> ελαβεν αβραμ την ιοχαβεδ</t>
    </r>
  </si>
  <si>
    <r>
      <t>και ενενηκοστω τεταρτω</t>
    </r>
    <r>
      <rPr>
        <b/>
        <sz val="11"/>
        <color theme="1"/>
        <rFont val="Calibri"/>
        <family val="2"/>
        <scheme val="minor"/>
      </rPr>
      <t xml:space="preserve"> </t>
    </r>
    <r>
      <rPr>
        <sz val="11"/>
        <color theme="1"/>
        <rFont val="Calibri"/>
        <family val="2"/>
        <scheme val="minor"/>
      </rPr>
      <t>ετει μου ελαβεν ο αμβραμ την ιωχαβεδ</t>
    </r>
  </si>
  <si>
    <r>
      <t>και τω εννενηκοστω ετει μου</t>
    </r>
    <r>
      <rPr>
        <b/>
        <sz val="11"/>
        <color theme="1"/>
        <rFont val="Calibri"/>
        <family val="2"/>
        <scheme val="minor"/>
      </rPr>
      <t xml:space="preserve"> συν </t>
    </r>
    <r>
      <rPr>
        <sz val="11"/>
        <color theme="1"/>
        <rFont val="Calibri"/>
        <family val="2"/>
        <scheme val="minor"/>
      </rPr>
      <t>τεταρτην ελαβεν αβραμ την ιοχαβεδ</t>
    </r>
  </si>
  <si>
    <r>
      <t xml:space="preserve">υμιν ινα </t>
    </r>
    <r>
      <rPr>
        <b/>
        <sz val="11"/>
        <color theme="1"/>
        <rFont val="Calibri"/>
        <family val="2"/>
        <scheme val="minor"/>
      </rPr>
      <t>φοβεισθε</t>
    </r>
    <r>
      <rPr>
        <sz val="11"/>
        <color theme="1"/>
        <rFont val="Calibri"/>
        <family val="2"/>
        <scheme val="minor"/>
      </rPr>
      <t xml:space="preserve"> τον κν ημων</t>
    </r>
  </si>
  <si>
    <r>
      <t xml:space="preserve">υμιν </t>
    </r>
    <r>
      <rPr>
        <b/>
        <sz val="11"/>
        <color theme="1"/>
        <rFont val="Calibri"/>
        <family val="2"/>
        <scheme val="minor"/>
      </rPr>
      <t>φοβεισθαι</t>
    </r>
    <r>
      <rPr>
        <sz val="11"/>
        <color theme="1"/>
        <rFont val="Calibri"/>
        <family val="2"/>
        <scheme val="minor"/>
      </rPr>
      <t xml:space="preserve"> κυριον τον θεον ημων</t>
    </r>
  </si>
  <si>
    <r>
      <t xml:space="preserve">αισχυνεσθαι </t>
    </r>
    <r>
      <rPr>
        <b/>
        <sz val="11"/>
        <color theme="1"/>
        <rFont val="Calibri"/>
        <family val="2"/>
        <scheme val="minor"/>
      </rPr>
      <t>αλλα</t>
    </r>
    <r>
      <rPr>
        <sz val="11"/>
        <color theme="1"/>
        <rFont val="Calibri"/>
        <family val="2"/>
        <scheme val="minor"/>
      </rPr>
      <t xml:space="preserve"> και εγκαυχασθαι</t>
    </r>
  </si>
  <si>
    <r>
      <t xml:space="preserve">αισχυνεσθαι </t>
    </r>
    <r>
      <rPr>
        <b/>
        <sz val="11"/>
        <color theme="1"/>
        <rFont val="Calibri"/>
        <family val="2"/>
        <scheme val="minor"/>
      </rPr>
      <t>αλλ</t>
    </r>
    <r>
      <rPr>
        <sz val="11"/>
        <color theme="1"/>
        <rFont val="Calibri"/>
        <family val="2"/>
        <scheme val="minor"/>
      </rPr>
      <t xml:space="preserve"> εγκαυχασθαι</t>
    </r>
  </si>
  <si>
    <r>
      <t xml:space="preserve">αισχυνεσθαι αλλα </t>
    </r>
    <r>
      <rPr>
        <b/>
        <sz val="11"/>
        <color theme="1"/>
        <rFont val="Calibri"/>
        <family val="2"/>
        <scheme val="minor"/>
      </rPr>
      <t>και</t>
    </r>
    <r>
      <rPr>
        <sz val="11"/>
        <color theme="1"/>
        <rFont val="Calibri"/>
        <family val="2"/>
        <scheme val="minor"/>
      </rPr>
      <t xml:space="preserve"> εγκαυχασθαι</t>
    </r>
  </si>
  <si>
    <t>καταρασονται οι ανοι και οι αγγελοι και ο θς</t>
  </si>
  <si>
    <t>2.1.2 transposition; autograph retains order from 8:4 of και οι ανοι και οι αγγελοι και (ο) θς; apograph disharmonizes</t>
  </si>
  <si>
    <r>
      <t xml:space="preserve">καταρασονται </t>
    </r>
    <r>
      <rPr>
        <b/>
        <sz val="11"/>
        <color theme="1"/>
        <rFont val="Calibri"/>
        <family val="2"/>
        <scheme val="minor"/>
      </rPr>
      <t>οι ανοι και οι αγγελοι</t>
    </r>
    <r>
      <rPr>
        <sz val="11"/>
        <color theme="1"/>
        <rFont val="Calibri"/>
        <family val="2"/>
        <scheme val="minor"/>
      </rPr>
      <t xml:space="preserve"> και ο θς</t>
    </r>
  </si>
  <si>
    <r>
      <t xml:space="preserve">καταρασσονται </t>
    </r>
    <r>
      <rPr>
        <b/>
        <sz val="11"/>
        <color theme="1"/>
        <rFont val="Calibri"/>
        <family val="2"/>
        <scheme val="minor"/>
      </rPr>
      <t>και</t>
    </r>
    <r>
      <rPr>
        <sz val="11"/>
        <color theme="1"/>
        <rFont val="Calibri"/>
        <family val="2"/>
        <scheme val="minor"/>
      </rPr>
      <t xml:space="preserve"> οι αγγελοι και οι ανθρωποι και ο θεος</t>
    </r>
  </si>
  <si>
    <t>εν τη καρδια μου... εν τη διανοια μου</t>
  </si>
  <si>
    <t>εν τη διανοια μου... εν τη καρδια μου</t>
  </si>
  <si>
    <t>SimGem</t>
  </si>
  <si>
    <t>ω-ο; ο-ω</t>
  </si>
  <si>
    <t>SimGem; η-ι</t>
  </si>
  <si>
    <t>SimGem; ι-η</t>
  </si>
  <si>
    <t>Contraction</t>
  </si>
  <si>
    <t>AltForm</t>
  </si>
  <si>
    <t>Dependent Variant</t>
  </si>
  <si>
    <t>adds:</t>
  </si>
  <si>
    <t>omits:</t>
  </si>
  <si>
    <t>Add rate:</t>
  </si>
  <si>
    <t>LM</t>
  </si>
  <si>
    <t>HM</t>
  </si>
  <si>
    <t>LM-adds:</t>
  </si>
  <si>
    <t>LM-omits:</t>
  </si>
  <si>
    <t>LM-add rate:</t>
  </si>
  <si>
    <t>Length</t>
  </si>
  <si>
    <t>Adds</t>
  </si>
  <si>
    <t>Omits</t>
  </si>
  <si>
    <t>AddRate</t>
  </si>
  <si>
    <t>HM-adds:</t>
  </si>
  <si>
    <t>HM-omits:</t>
  </si>
  <si>
    <t>HM-add rate:</t>
  </si>
  <si>
    <t>Cues</t>
  </si>
  <si>
    <t>Not</t>
  </si>
  <si>
    <t>% present</t>
  </si>
  <si>
    <t>Total</t>
  </si>
  <si>
    <t>Add ratio diff.</t>
  </si>
  <si>
    <t>Add Ratio</t>
  </si>
  <si>
    <t>Cues Abs.</t>
  </si>
  <si>
    <t>Cues Pres.</t>
  </si>
  <si>
    <t>Non-ditt.</t>
  </si>
  <si>
    <t>Ditt.</t>
  </si>
  <si>
    <t>2-3</t>
  </si>
  <si>
    <t>4+</t>
  </si>
  <si>
    <t>&gt;=5</t>
  </si>
  <si>
    <t>Words in corpus (Genesis - Deuteronomy)</t>
  </si>
  <si>
    <t>SUB_Aut_Freq</t>
  </si>
  <si>
    <t>SUB_Apog_Freq</t>
  </si>
  <si>
    <t/>
  </si>
  <si>
    <t>Freq-per-10000</t>
  </si>
  <si>
    <t>Med-word-freq</t>
  </si>
  <si>
    <t>HF-adds</t>
  </si>
  <si>
    <t>HF-omits</t>
  </si>
  <si>
    <t>HF-add-ratio</t>
  </si>
  <si>
    <t>LF-adds</t>
  </si>
  <si>
    <t>LF-omits</t>
  </si>
  <si>
    <t>LF-add-ratio</t>
  </si>
  <si>
    <t>art-adds</t>
  </si>
  <si>
    <t>art-omits</t>
  </si>
  <si>
    <t>art-add-rate</t>
  </si>
  <si>
    <t>Aut_P10K_Freq</t>
  </si>
  <si>
    <t>Apog_P10K_Freq</t>
  </si>
  <si>
    <t>P10K_Freq_Diff</t>
  </si>
  <si>
    <t>pos</t>
  </si>
  <si>
    <t>neg</t>
  </si>
  <si>
    <t>p =</t>
  </si>
  <si>
    <t>avg_diff</t>
  </si>
  <si>
    <t>stdv</t>
  </si>
  <si>
    <t>avg_P10K_diff</t>
  </si>
  <si>
    <t>P10K_stdv</t>
  </si>
  <si>
    <t>AddRatioDiff</t>
  </si>
  <si>
    <t>total_subs</t>
  </si>
  <si>
    <t>std_dev</t>
  </si>
  <si>
    <t>Harmonizations</t>
  </si>
  <si>
    <t>Disharmonizations</t>
  </si>
  <si>
    <t>Harm_Ratio</t>
  </si>
  <si>
    <t>Words copied</t>
  </si>
  <si>
    <t>Raw Errors</t>
  </si>
  <si>
    <t>Variants</t>
  </si>
  <si>
    <t>Raw PKW Error Rate</t>
  </si>
  <si>
    <t>PKW Meaningful Error Rate</t>
  </si>
  <si>
    <t>Pseudo-singular</t>
  </si>
  <si>
    <t>Correction Readings Followed</t>
  </si>
  <si>
    <t>% Yes</t>
  </si>
  <si>
    <t>Variant Corrected</t>
  </si>
  <si>
    <t>Count</t>
  </si>
  <si>
    <t>% of Variants</t>
  </si>
  <si>
    <t>Proportion of "Corrections"</t>
  </si>
  <si>
    <t>Partially</t>
  </si>
  <si>
    <t>To Other Variant</t>
  </si>
  <si>
    <t>Queens 214 Dual?</t>
  </si>
  <si>
    <t>Diff.:</t>
  </si>
  <si>
    <r>
      <t xml:space="preserve">αδελφος </t>
    </r>
    <r>
      <rPr>
        <b/>
        <sz val="11"/>
        <color theme="1"/>
        <rFont val="Calibri"/>
        <family val="2"/>
        <scheme val="minor"/>
      </rPr>
      <t>ημων</t>
    </r>
    <r>
      <rPr>
        <sz val="11"/>
        <color theme="1"/>
        <rFont val="Calibri"/>
        <family val="2"/>
        <scheme val="minor"/>
      </rPr>
      <t xml:space="preserve"> επωλησεν</t>
    </r>
  </si>
  <si>
    <r>
      <t xml:space="preserve">αδελφος </t>
    </r>
    <r>
      <rPr>
        <b/>
        <sz val="11"/>
        <color theme="1"/>
        <rFont val="Calibri"/>
        <family val="2"/>
        <scheme val="minor"/>
      </rPr>
      <t>μου</t>
    </r>
    <r>
      <rPr>
        <sz val="11"/>
        <color theme="1"/>
        <rFont val="Calibri"/>
        <family val="2"/>
        <scheme val="minor"/>
      </rPr>
      <t xml:space="preserve"> επωλεσεν</t>
    </r>
  </si>
  <si>
    <r>
      <t xml:space="preserve">αδελφος ημων </t>
    </r>
    <r>
      <rPr>
        <b/>
        <sz val="11"/>
        <color theme="1"/>
        <rFont val="Calibri"/>
        <family val="2"/>
        <scheme val="minor"/>
      </rPr>
      <t>επωλησεν</t>
    </r>
  </si>
  <si>
    <r>
      <t xml:space="preserve">αδελφος μου </t>
    </r>
    <r>
      <rPr>
        <b/>
        <sz val="11"/>
        <color theme="1"/>
        <rFont val="Calibri"/>
        <family val="2"/>
        <scheme val="minor"/>
      </rPr>
      <t>επωλεσεν</t>
    </r>
  </si>
  <si>
    <r>
      <t xml:space="preserve">παντας </t>
    </r>
    <r>
      <rPr>
        <b/>
        <sz val="11"/>
        <color theme="1"/>
        <rFont val="Calibri"/>
        <family val="2"/>
        <scheme val="minor"/>
      </rPr>
      <t>εωρων ανθρωπους</t>
    </r>
    <r>
      <rPr>
        <sz val="11"/>
        <color theme="1"/>
        <rFont val="Calibri"/>
        <family val="2"/>
        <scheme val="minor"/>
      </rPr>
      <t xml:space="preserve"> αφανισαντας</t>
    </r>
  </si>
  <si>
    <r>
      <t xml:space="preserve">παντας </t>
    </r>
    <r>
      <rPr>
        <b/>
        <sz val="11"/>
        <color theme="1"/>
        <rFont val="Calibri"/>
        <family val="2"/>
        <scheme val="minor"/>
      </rPr>
      <t>ανθρωπους εωρων</t>
    </r>
    <r>
      <rPr>
        <sz val="11"/>
        <color theme="1"/>
        <rFont val="Calibri"/>
        <family val="2"/>
        <scheme val="minor"/>
      </rPr>
      <t xml:space="preserve"> αφανιζοντας</t>
    </r>
  </si>
  <si>
    <r>
      <t xml:space="preserve">παντας εωρων ανθρωπους </t>
    </r>
    <r>
      <rPr>
        <b/>
        <sz val="11"/>
        <color theme="1"/>
        <rFont val="Calibri"/>
        <family val="2"/>
        <scheme val="minor"/>
      </rPr>
      <t>αφανισαντας</t>
    </r>
  </si>
  <si>
    <r>
      <t xml:space="preserve">παντας ανθρωπους εωρων </t>
    </r>
    <r>
      <rPr>
        <b/>
        <sz val="11"/>
        <color theme="1"/>
        <rFont val="Calibri"/>
        <family val="2"/>
        <scheme val="minor"/>
      </rPr>
      <t>αφανιζοντας</t>
    </r>
  </si>
  <si>
    <t>εν ω υμνοι αει τω θω</t>
  </si>
  <si>
    <t>Autograph reads ειδον (remains a mere orthographic difference); Frequency = οραω - ειδος</t>
  </si>
  <si>
    <r>
      <rPr>
        <b/>
        <sz val="11"/>
        <color theme="1"/>
        <rFont val="Calibri"/>
        <family val="2"/>
        <scheme val="minor"/>
      </rPr>
      <t>εγενομην</t>
    </r>
    <r>
      <rPr>
        <sz val="11"/>
        <color theme="1"/>
        <rFont val="Calibri"/>
        <family val="2"/>
        <scheme val="minor"/>
      </rPr>
      <t xml:space="preserve"> τω πρι</t>
    </r>
  </si>
  <si>
    <t>εγενομην τω πρι</t>
  </si>
  <si>
    <t>και η μηρ</t>
  </si>
  <si>
    <r>
      <rPr>
        <b/>
        <sz val="11"/>
        <color theme="1"/>
        <rFont val="Calibri"/>
        <family val="2"/>
        <scheme val="minor"/>
      </rPr>
      <t>εδωκε</t>
    </r>
    <r>
      <rPr>
        <sz val="11"/>
        <color theme="1"/>
        <rFont val="Calibri"/>
        <family val="2"/>
        <scheme val="minor"/>
      </rPr>
      <t xml:space="preserve"> μοι και τεταρτον</t>
    </r>
  </si>
  <si>
    <r>
      <rPr>
        <b/>
        <sz val="11"/>
        <color theme="1"/>
        <rFont val="Calibri"/>
        <family val="2"/>
        <scheme val="minor"/>
      </rPr>
      <t>δεδωκε</t>
    </r>
    <r>
      <rPr>
        <sz val="11"/>
        <color theme="1"/>
        <rFont val="Calibri"/>
        <family val="2"/>
        <scheme val="minor"/>
      </rPr>
      <t xml:space="preserve"> μοι καιγε τεταρτον</t>
    </r>
  </si>
  <si>
    <r>
      <t xml:space="preserve">εδωκε μοι </t>
    </r>
    <r>
      <rPr>
        <b/>
        <sz val="11"/>
        <color theme="1"/>
        <rFont val="Calibri"/>
        <family val="2"/>
        <scheme val="minor"/>
      </rPr>
      <t>και</t>
    </r>
    <r>
      <rPr>
        <sz val="11"/>
        <color theme="1"/>
        <rFont val="Calibri"/>
        <family val="2"/>
        <scheme val="minor"/>
      </rPr>
      <t xml:space="preserve"> τεταρτον</t>
    </r>
  </si>
  <si>
    <r>
      <t xml:space="preserve">δεδωκε μοι </t>
    </r>
    <r>
      <rPr>
        <b/>
        <sz val="11"/>
        <color theme="1"/>
        <rFont val="Calibri"/>
        <family val="2"/>
        <scheme val="minor"/>
      </rPr>
      <t>καιγε</t>
    </r>
    <r>
      <rPr>
        <sz val="11"/>
        <color theme="1"/>
        <rFont val="Calibri"/>
        <family val="2"/>
        <scheme val="minor"/>
      </rPr>
      <t xml:space="preserve"> τεταρτον</t>
    </r>
  </si>
  <si>
    <t>αυτον υπερ σε εξελεξατο κς</t>
  </si>
  <si>
    <t>αρπαγην ναου θυ εμπυρισμον γης ερημωσιν υμων</t>
  </si>
  <si>
    <t>παντι γαρ πενητι</t>
  </si>
  <si>
    <t>παντα γαρ πενητι</t>
  </si>
  <si>
    <t>υιων ανων εκ του</t>
  </si>
  <si>
    <t>εμμεσω υμων</t>
  </si>
  <si>
    <t>εν μεσω υμων</t>
  </si>
  <si>
    <t>εμμεσω υιων αυτου</t>
  </si>
  <si>
    <t>εν μεσω υιων αυτου</t>
  </si>
  <si>
    <t>εμμεσω της φυλης</t>
  </si>
  <si>
    <t>εν μεσω της φυλης</t>
  </si>
  <si>
    <r>
      <rPr>
        <b/>
        <sz val="11"/>
        <color theme="1"/>
        <rFont val="Calibri"/>
        <family val="2"/>
        <scheme val="minor"/>
      </rPr>
      <t>καταρασονται</t>
    </r>
    <r>
      <rPr>
        <sz val="11"/>
        <color theme="1"/>
        <rFont val="Calibri"/>
        <family val="2"/>
        <scheme val="minor"/>
      </rPr>
      <t xml:space="preserve"> οι ανοι και οι αγγελοι και ο θς</t>
    </r>
  </si>
  <si>
    <t>ανιλεως κατα του ιωσηφ</t>
  </si>
  <si>
    <t>ανελεως κατα του ιωσηφ</t>
  </si>
  <si>
    <t>ανιλεως εκρινομην</t>
  </si>
  <si>
    <t>ανηλεως εκρινομην</t>
  </si>
  <si>
    <t>πνς ου και</t>
  </si>
  <si>
    <t>προσεχοντες τον νομον του θυ</t>
  </si>
  <si>
    <r>
      <t xml:space="preserve">μητε εκεινο μητε αλλο τι των </t>
    </r>
    <r>
      <rPr>
        <b/>
        <sz val="11"/>
        <color theme="1"/>
        <rFont val="Calibri"/>
        <family val="2"/>
        <scheme val="minor"/>
      </rPr>
      <t>αιδεσματων</t>
    </r>
    <r>
      <rPr>
        <sz val="11"/>
        <color theme="1"/>
        <rFont val="Calibri"/>
        <family val="2"/>
        <scheme val="minor"/>
      </rPr>
      <t xml:space="preserve"> αυτης γευσαμενος (4) μετα ουν</t>
    </r>
  </si>
  <si>
    <r>
      <t xml:space="preserve">μητε εκεινο μητε αλλο </t>
    </r>
    <r>
      <rPr>
        <b/>
        <sz val="11"/>
        <color theme="1"/>
        <rFont val="Calibri"/>
        <family val="2"/>
        <scheme val="minor"/>
      </rPr>
      <t>τι</t>
    </r>
    <r>
      <rPr>
        <sz val="11"/>
        <color theme="1"/>
        <rFont val="Calibri"/>
        <family val="2"/>
        <scheme val="minor"/>
      </rPr>
      <t xml:space="preserve"> </t>
    </r>
    <r>
      <rPr>
        <b/>
        <sz val="11"/>
        <color theme="1"/>
        <rFont val="Calibri"/>
        <family val="2"/>
        <scheme val="minor"/>
      </rPr>
      <t>των</t>
    </r>
    <r>
      <rPr>
        <sz val="11"/>
        <color theme="1"/>
        <rFont val="Calibri"/>
        <family val="2"/>
        <scheme val="minor"/>
      </rPr>
      <t xml:space="preserve"> αιδεσματων αυτης γευσαμενος (4) μετα ουν</t>
    </r>
  </si>
  <si>
    <r>
      <t xml:space="preserve">μητε εκεινο μητε </t>
    </r>
    <r>
      <rPr>
        <b/>
        <sz val="11"/>
        <color theme="1"/>
        <rFont val="Calibri"/>
        <family val="2"/>
        <scheme val="minor"/>
      </rPr>
      <t>αλλο</t>
    </r>
    <r>
      <rPr>
        <sz val="11"/>
        <color theme="1"/>
        <rFont val="Calibri"/>
        <family val="2"/>
        <scheme val="minor"/>
      </rPr>
      <t xml:space="preserve"> τι των αιδεσματων αυτης γευσαμενος (4) μετα ουν</t>
    </r>
  </si>
  <si>
    <r>
      <t xml:space="preserve">μητε </t>
    </r>
    <r>
      <rPr>
        <b/>
        <sz val="11"/>
        <color theme="1"/>
        <rFont val="Calibri"/>
        <family val="2"/>
        <scheme val="minor"/>
      </rPr>
      <t>εκεινο</t>
    </r>
    <r>
      <rPr>
        <sz val="11"/>
        <color theme="1"/>
        <rFont val="Calibri"/>
        <family val="2"/>
        <scheme val="minor"/>
      </rPr>
      <t xml:space="preserve"> μητε αλλο τι των αιδεσματων αυτης γευσαμενος (4) μετα ουν</t>
    </r>
  </si>
  <si>
    <t>ο θς των εβραιων οτι</t>
  </si>
  <si>
    <t>πρι μου οτι επωλησαν</t>
  </si>
  <si>
    <r>
      <t xml:space="preserve">επι σρια </t>
    </r>
    <r>
      <rPr>
        <b/>
        <sz val="11"/>
        <color theme="1"/>
        <rFont val="Calibri"/>
        <family val="2"/>
        <scheme val="minor"/>
      </rPr>
      <t>εθνων και ιηλ</t>
    </r>
    <r>
      <rPr>
        <sz val="11"/>
        <color theme="1"/>
        <rFont val="Calibri"/>
        <family val="2"/>
        <scheme val="minor"/>
      </rPr>
      <t xml:space="preserve"> και καταργησει</t>
    </r>
  </si>
  <si>
    <r>
      <t xml:space="preserve">(4) ιακωβ του πρς μου </t>
    </r>
    <r>
      <rPr>
        <b/>
        <sz val="11"/>
        <color theme="1"/>
        <rFont val="Calibri"/>
        <family val="2"/>
        <scheme val="minor"/>
      </rPr>
      <t>οτι παντα οσα ειπεν εποιουν</t>
    </r>
    <r>
      <rPr>
        <sz val="11"/>
        <color theme="1"/>
        <rFont val="Calibri"/>
        <family val="2"/>
        <scheme val="minor"/>
      </rPr>
      <t xml:space="preserve"> (5) </t>
    </r>
    <r>
      <rPr>
        <b/>
        <sz val="11"/>
        <color theme="1"/>
        <rFont val="Calibri"/>
        <family val="2"/>
        <scheme val="minor"/>
      </rPr>
      <t>και αβρααμ ο πηρ του πρς μου</t>
    </r>
    <r>
      <rPr>
        <sz val="11"/>
        <color theme="1"/>
        <rFont val="Calibri"/>
        <family val="2"/>
        <scheme val="minor"/>
      </rPr>
      <t xml:space="preserve"> ευλογησε με βασιλευειν εν ιηλ και ισαακ επευλογησε με ομοιως ουτως  (6) και εγω οιδα οτι εξ εμου</t>
    </r>
  </si>
  <si>
    <r>
      <t xml:space="preserve">(4) ιακωβ του πρς μου οτι παντα οσα ειπεν εποιουν (5) και αβρααμ ο πηρ του πρς μου ευλογησε με </t>
    </r>
    <r>
      <rPr>
        <b/>
        <sz val="11"/>
        <color theme="1"/>
        <rFont val="Calibri"/>
        <family val="2"/>
        <scheme val="minor"/>
      </rPr>
      <t>βασιλευειν εν ιηλ και ισαακ επευλογησε με ομοιως</t>
    </r>
    <r>
      <rPr>
        <sz val="11"/>
        <color theme="1"/>
        <rFont val="Calibri"/>
        <family val="2"/>
        <scheme val="minor"/>
      </rPr>
      <t xml:space="preserve"> ουτως  (6) και εγω οιδα οτι εξ εμου</t>
    </r>
  </si>
  <si>
    <t>(4) ιακωβ του πατρος μου (5) ευλογησε με ουτως  (6) διοτι εγω οτι εξ εμου</t>
  </si>
  <si>
    <r>
      <t xml:space="preserve">(4) ιακωβ του πρς μου οτι παντα οσα ειπεν εποιουν (5) και αβρααμ ο πηρ του πρς μου ευλογησε με βασιλευειν εν ιηλ και ισαακ επευλογησε με ομοιως ουτως  (6) </t>
    </r>
    <r>
      <rPr>
        <b/>
        <sz val="11"/>
        <color theme="1"/>
        <rFont val="Calibri"/>
        <family val="2"/>
        <scheme val="minor"/>
      </rPr>
      <t>και</t>
    </r>
    <r>
      <rPr>
        <sz val="11"/>
        <color theme="1"/>
        <rFont val="Calibri"/>
        <family val="2"/>
        <scheme val="minor"/>
      </rPr>
      <t xml:space="preserve"> εγω οιδα οτι εξ εμου</t>
    </r>
  </si>
  <si>
    <r>
      <t xml:space="preserve">(4) ιακωβ του πατρος μου (5) ευλογησε με ουτως  (6) </t>
    </r>
    <r>
      <rPr>
        <b/>
        <sz val="11"/>
        <color theme="1"/>
        <rFont val="Calibri"/>
        <family val="2"/>
        <scheme val="minor"/>
      </rPr>
      <t>διοτι</t>
    </r>
    <r>
      <rPr>
        <sz val="11"/>
        <color theme="1"/>
        <rFont val="Calibri"/>
        <family val="2"/>
        <scheme val="minor"/>
      </rPr>
      <t xml:space="preserve"> εγω οτι εξ εμου</t>
    </r>
  </si>
  <si>
    <r>
      <t xml:space="preserve">(4) ιακωβ του πρς μου οτι παντα οσα ειπεν εποιουν (5) και αβρααμ ο πηρ του πρς μου ευλογησε με βασιλευειν εν ιηλ και ισαακ επευλογησε με ομοιως ουτως  (6) και εγω </t>
    </r>
    <r>
      <rPr>
        <b/>
        <sz val="11"/>
        <color theme="1"/>
        <rFont val="Calibri"/>
        <family val="2"/>
        <scheme val="minor"/>
      </rPr>
      <t>οιδα</t>
    </r>
    <r>
      <rPr>
        <sz val="11"/>
        <color theme="1"/>
        <rFont val="Calibri"/>
        <family val="2"/>
        <scheme val="minor"/>
      </rPr>
      <t xml:space="preserve"> οτι εξ εμου</t>
    </r>
  </si>
  <si>
    <r>
      <t xml:space="preserve">εν τοις </t>
    </r>
    <r>
      <rPr>
        <b/>
        <sz val="11"/>
        <color theme="1"/>
        <rFont val="Calibri"/>
        <family val="2"/>
        <scheme val="minor"/>
      </rPr>
      <t>μανδραγοραις</t>
    </r>
  </si>
  <si>
    <r>
      <t xml:space="preserve">εν </t>
    </r>
    <r>
      <rPr>
        <b/>
        <sz val="11"/>
        <color theme="1"/>
        <rFont val="Calibri"/>
        <family val="2"/>
        <scheme val="minor"/>
      </rPr>
      <t>τοις</t>
    </r>
    <r>
      <rPr>
        <sz val="11"/>
        <color theme="1"/>
        <rFont val="Calibri"/>
        <family val="2"/>
        <scheme val="minor"/>
      </rPr>
      <t xml:space="preserve"> μανδραγοραις</t>
    </r>
  </si>
  <si>
    <t>τοις is missing in the apograph</t>
  </si>
  <si>
    <r>
      <t xml:space="preserve">προσενεγκεισα τω ιερει υψιστω </t>
    </r>
    <r>
      <rPr>
        <b/>
        <sz val="11"/>
        <color theme="1"/>
        <rFont val="Calibri"/>
        <family val="2"/>
        <scheme val="minor"/>
      </rPr>
      <t>τω</t>
    </r>
    <r>
      <rPr>
        <sz val="11"/>
        <color theme="1"/>
        <rFont val="Calibri"/>
        <family val="2"/>
        <scheme val="minor"/>
      </rPr>
      <t xml:space="preserve"> οντι</t>
    </r>
  </si>
  <si>
    <t>τω is missing in apograph</t>
  </si>
  <si>
    <t>ει δε ημαρτον</t>
  </si>
  <si>
    <t>εις αειδειαν</t>
  </si>
  <si>
    <t>uncorrected apograph reading = δεεθετω; omega is not corrected</t>
  </si>
  <si>
    <t>(5:8) ισραηλ (6:1) παλιν</t>
  </si>
  <si>
    <t>και οι ανθρωποι και οι αγγελοι και ο θεος</t>
  </si>
  <si>
    <t>πατρος ημων ειρηνικα</t>
  </si>
  <si>
    <t>εδεηθη του πατρος</t>
  </si>
  <si>
    <t>Oo.VI.9.8 = σεμ</t>
  </si>
  <si>
    <t>Oo.VI.9.8 does not in fact contain τω before οντι; 2.0.1 transposition</t>
  </si>
  <si>
    <r>
      <t xml:space="preserve">ο θς ουδε ως </t>
    </r>
    <r>
      <rPr>
        <b/>
        <sz val="11"/>
        <color theme="1"/>
        <rFont val="Calibri"/>
        <family val="2"/>
        <scheme val="minor"/>
      </rPr>
      <t xml:space="preserve">υιος </t>
    </r>
    <r>
      <rPr>
        <sz val="11"/>
        <color theme="1"/>
        <rFont val="Calibri"/>
        <family val="2"/>
        <scheme val="minor"/>
      </rPr>
      <t xml:space="preserve">ανου δειλια ουδε ως γηγενης </t>
    </r>
  </si>
  <si>
    <t xml:space="preserve">ο θεος ουτε ως ανθρωπος δειλια ουτε ως γηγενης </t>
  </si>
  <si>
    <r>
      <t>ο θς ουδε ως υιος</t>
    </r>
    <r>
      <rPr>
        <b/>
        <sz val="11"/>
        <color theme="1"/>
        <rFont val="Calibri"/>
        <family val="2"/>
        <scheme val="minor"/>
      </rPr>
      <t xml:space="preserve"> ανου</t>
    </r>
    <r>
      <rPr>
        <sz val="11"/>
        <color theme="1"/>
        <rFont val="Calibri"/>
        <family val="2"/>
        <scheme val="minor"/>
      </rPr>
      <t xml:space="preserve"> δειλια ουδε ως γηγενης </t>
    </r>
  </si>
  <si>
    <r>
      <t xml:space="preserve">μητε εκεινο μητε αλλο τι των </t>
    </r>
    <r>
      <rPr>
        <b/>
        <sz val="11"/>
        <color theme="1"/>
        <rFont val="Calibri"/>
        <family val="2"/>
        <scheme val="minor"/>
      </rPr>
      <t>αιδεσματων αυτης γευσαμενος</t>
    </r>
    <r>
      <rPr>
        <sz val="11"/>
        <color theme="1"/>
        <rFont val="Calibri"/>
        <family val="2"/>
        <scheme val="minor"/>
      </rPr>
      <t xml:space="preserve"> (4) μετα ουν</t>
    </r>
  </si>
  <si>
    <t>ειπας σεαυτον οτι δουλος ειμι και ιδου</t>
  </si>
  <si>
    <t>autograph matches pattern found in T. Reub. 2:4-7 of πνα &lt;gen.&gt; μεθ ης γινεται &lt;noun&gt;, cff. 2:5,6,7; apograph disharmonizes</t>
  </si>
  <si>
    <t>Frequency = αβρααμ</t>
  </si>
  <si>
    <t>frequency = επευλογεω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</si>
</sst>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theme="1"/>
      <name val="Arial Unicode MS"/>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3" borderId="0" xfId="0" applyFill="1" applyAlignment="1">
      <alignment wrapText="1"/>
    </xf>
    <xf numFmtId="0" fontId="0" fillId="4" borderId="0" xfId="0" applyFill="1"/>
    <xf numFmtId="0" fontId="0" fillId="2" borderId="0" xfId="0" applyFill="1" applyAlignment="1">
      <alignment wrapText="1"/>
    </xf>
    <xf numFmtId="49" fontId="1" fillId="0" borderId="0" xfId="0" applyNumberFormat="1" applyFont="1"/>
    <xf numFmtId="0" fontId="0" fillId="5" borderId="1" xfId="0" applyFill="1" applyBorder="1"/>
    <xf numFmtId="49" fontId="0" fillId="5" borderId="1" xfId="0" applyNumberFormat="1" applyFill="1" applyBorder="1"/>
    <xf numFmtId="49" fontId="0" fillId="0" borderId="0" xfId="0" applyNumberFormat="1"/>
    <xf numFmtId="0" fontId="4" fillId="0" borderId="0" xfId="0" applyFont="1" applyAlignment="1">
      <alignment vertical="center"/>
    </xf>
    <xf numFmtId="0" fontId="0" fillId="0" borderId="1" xfId="0" applyBorder="1"/>
    <xf numFmtId="49" fontId="0" fillId="0" borderId="1" xfId="0" applyNumberFormat="1" applyBorder="1"/>
    <xf numFmtId="0" fontId="0" fillId="0" borderId="0" xfId="0" applyAlignment="1">
      <alignment horizontal="center"/>
    </xf>
  </cellXfs>
  <cellStyles count="1">
    <cellStyle name="Normal" xfId="0" builtinId="0"/>
  </cellStyles>
  <dxfs count="207">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nathan Wilken" id="{F891146C-E1DF-42A9-A23A-EA057A74B5AE}" userId="186593bc330ab858"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 dT="2024-01-16T10:00:06.98" personId="{F891146C-E1DF-42A9-A23A-EA057A74B5AE}" id="{4469A2CE-C781-428E-B596-32F14B0FCB63}">
    <text>For substitutions, the word frequency of the apograph reading</text>
  </threadedComment>
  <threadedComment ref="V1" dT="2024-01-16T09:59:48.08" personId="{F891146C-E1DF-42A9-A23A-EA057A74B5AE}" id="{FF58B91B-7703-43CB-B55B-9B80B00F0FA1}">
    <text>For substitutions, the word frequency of the autograph reading</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4-01-16T10:00:06.98" personId="{F891146C-E1DF-42A9-A23A-EA057A74B5AE}" id="{F1B49C04-FF8B-4BE6-AC09-A75BBFE05B2A}">
    <text>For substitutions, the word frequency of the apograph reading</text>
  </threadedComment>
  <threadedComment ref="S1" dT="2024-01-16T09:59:48.08" personId="{F891146C-E1DF-42A9-A23A-EA057A74B5AE}" id="{01BAF4CB-54B8-4B6D-9EC0-5A84EF528B8D}">
    <text>For substitutions, the word frequency of the autograph reading</text>
  </threadedComment>
</ThreadedComments>
</file>

<file path=xl/threadedComments/threadedComment3.xml><?xml version="1.0" encoding="utf-8"?>
<ThreadedComments xmlns="http://schemas.microsoft.com/office/spreadsheetml/2018/threadedcomments" xmlns:x="http://schemas.openxmlformats.org/spreadsheetml/2006/main">
  <threadedComment ref="Q1" dT="2024-01-15T15:51:08.85" personId="{F891146C-E1DF-42A9-A23A-EA057A74B5AE}" id="{EFF4362C-0902-4F88-9416-92BFED71DEC1}">
    <text>Derived variable indicating the number of times per 1000 words the added or omitted word occurs. Thus, Freq-per-10,000 = (AO Word Frequency / Words in Corpus) * 10,000</text>
  </threadedComment>
  <threadedComment ref="S1" dT="2024-01-16T10:00:06.98" personId="{F891146C-E1DF-42A9-A23A-EA057A74B5AE}" id="{AF490CE7-2AAE-4429-A6F9-49A07E3E6C24}">
    <text>For substitutions, the word frequency of the apograph reading</text>
  </threadedComment>
  <threadedComment ref="T1" dT="2024-01-16T09:59:48.08" personId="{F891146C-E1DF-42A9-A23A-EA057A74B5AE}" id="{06531ED3-1A27-49B2-A092-4C135DF4CCAB}">
    <text>For substitutions, the word frequency of the autograph reading</text>
  </threadedComment>
  <threadedComment ref="F428" dT="2023-09-09T16:20:24.92" personId="{F891146C-E1DF-42A9-A23A-EA057A74B5AE}" id="{1DD5A022-92DE-4008-B4F6-E6D88DCAD0FD}">
    <text>Raw number of additions</text>
  </threadedComment>
  <threadedComment ref="B429" dT="2023-09-09T13:15:24.43" personId="{F891146C-E1DF-42A9-A23A-EA057A74B5AE}" id="{8624815B-0D45-4767-B8F7-BAD764A58E81}">
    <text>"Low Meaning" words</text>
  </threadedComment>
  <threadedComment ref="C429" dT="2023-09-09T13:15:40.92" personId="{F891146C-E1DF-42A9-A23A-EA057A74B5AE}" id="{3969B985-A5D6-41C4-9D9C-9FE123BB1BD7}">
    <text>"High Meaning" words</text>
  </threadedComment>
  <threadedComment ref="F429" dT="2023-09-09T16:20:41.93" personId="{F891146C-E1DF-42A9-A23A-EA057A74B5AE}" id="{44DFB14A-D433-4673-81B5-F6C644197960}">
    <text>Raw number of omissions</text>
  </threadedComment>
  <threadedComment ref="F430" dT="2023-09-09T16:21:30.82" personId="{F891146C-E1DF-42A9-A23A-EA057A74B5AE}" id="{E3E9994C-7B8C-4489-A724-99548A2C524B}">
    <text>% of add-omits that are additions</text>
  </threadedComment>
  <threadedComment ref="F433" dT="2023-09-09T16:22:43.13" personId="{F891146C-E1DF-42A9-A23A-EA057A74B5AE}" id="{3054C45E-80C6-4A00-A16F-C89AAC9557AD}">
    <text>Raw number of additions of "low meaning" words. See LM column for included word types (and adjust equation as necessary)</text>
  </threadedComment>
  <threadedComment ref="F434" dT="2023-09-09T16:23:00.73" personId="{F891146C-E1DF-42A9-A23A-EA057A74B5AE}" id="{8D386170-B07C-44D5-B718-FBB0505B0639}">
    <text>Raw number of omissions of "low meaning" words. See LM column for included word types (and adjust equation as necessary)</text>
  </threadedComment>
  <threadedComment ref="F435" dT="2023-09-09T16:23:25.50" personId="{F891146C-E1DF-42A9-A23A-EA057A74B5AE}" id="{5CCFD4E7-FB30-4525-9B23-E6936EDEB8C1}">
    <text>Addition rate for "low meaning" words. See LM column for included word types (and adjust equation as necessary)</text>
  </threadedComment>
  <threadedComment ref="F438" dT="2023-09-09T16:26:23.57" personId="{F891146C-E1DF-42A9-A23A-EA057A74B5AE}" id="{A5BA62E1-194D-41D5-BDC7-AD711C620448}">
    <text>Raw number of additions of "high meaning" words. See HM column for included word types (and adjust equation as necessary)</text>
  </threadedComment>
  <threadedComment ref="F439" dT="2023-09-09T16:26:53.68" personId="{F891146C-E1DF-42A9-A23A-EA057A74B5AE}" id="{5BD7E019-56EB-4E1D-9A6D-6B88A92F54ED}">
    <text>Raw number of omissions of "high meaning" words. See HM column for included word types (and adjust equation as necessary)</text>
  </threadedComment>
  <threadedComment ref="F440" dT="2023-09-09T16:27:24.75" personId="{F891146C-E1DF-42A9-A23A-EA057A74B5AE}" id="{1AC616C9-139D-4ECE-84E5-6F67B6B3B67F}">
    <text>Addition rate for "high meaning" words. See HM column for included word types (and adjust equation as necessary)</text>
  </threadedComment>
  <threadedComment ref="D446" dT="2023-09-09T16:31:02.72" personId="{F891146C-E1DF-42A9-A23A-EA057A74B5AE}" id="{7DC7E8FA-D750-444B-9B78-E0BA1D3C352B}">
    <text>The number of add-omits where visual cues are present that are, in fact, additions. I.e., the number of additions that result in the presence of visual cues</text>
  </threadedComment>
  <threadedComment ref="E446" dT="2023-09-09T16:31:50.60" personId="{F891146C-E1DF-42A9-A23A-EA057A74B5AE}" id="{0DB0483C-23D7-4D10-AFB4-87D7534A5575}">
    <text>The number of add-omits where visual cues are NOT present that are, in fact, additions. I.e., the number of additions that generate no visual cues</text>
  </threadedComment>
  <threadedComment ref="F446" dT="2023-09-09T16:33:25.83" personId="{F891146C-E1DF-42A9-A23A-EA057A74B5AE}" id="{B26DE5FB-9735-4E3D-B429-BE62D9691611}">
    <text>The percentage of add-omits where visual cues are present that are, in fact, additions. I.e., a percent frequency indicating how often an addition generates visual cues</text>
  </threadedComment>
  <threadedComment ref="D447" dT="2023-09-09T16:34:19.48" personId="{F891146C-E1DF-42A9-A23A-EA057A74B5AE}" id="{FC31FACC-9E2B-413C-9F70-69F0A3475C5B}">
    <text>The number of add-omits where visual cues are present that are, in fact, omissions. I.e., the number of times that omissions occurred in the presence of visual cues</text>
  </threadedComment>
  <threadedComment ref="E447" dT="2023-09-09T16:34:51.06" personId="{F891146C-E1DF-42A9-A23A-EA057A74B5AE}" id="{16E077A0-4358-4CDB-8B34-9C40D1D725B5}">
    <text>The number of add-omits where visual cues are NOT present that are, in fact, omissions. I.e., the number of times that omissions occurred in the absence of visual cues</text>
  </threadedComment>
  <threadedComment ref="F447" dT="2023-09-09T16:35:41.16" personId="{F891146C-E1DF-42A9-A23A-EA057A74B5AE}" id="{CC2F2DE6-7AA6-4D93-88E7-521ABD7E7633}">
    <text>The percentage of add-omits where visual cues are present that are, in fact, omissions. I.e., the percentage of omissions that could plausibly be due to visual cues</text>
  </threadedComment>
  <threadedComment ref="D448" dT="2023-09-09T16:36:05.81" personId="{F891146C-E1DF-42A9-A23A-EA057A74B5AE}" id="{5C6D16BD-762D-4A02-B20E-34C5C8F14172}">
    <text>The total number of add-omits that involve visual cues</text>
  </threadedComment>
  <threadedComment ref="E448" dT="2023-09-09T16:38:54.43" personId="{F891146C-E1DF-42A9-A23A-EA057A74B5AE}" id="{85AE711B-35BE-4C59-B853-D4660D563048}">
    <text>The total number of add-omits that involve NO visual cues (given the definition of this project, i.e., 3-character minimum similarity in critical regions)</text>
  </threadedComment>
  <threadedComment ref="F448" dT="2023-09-09T16:39:12.76" personId="{F891146C-E1DF-42A9-A23A-EA057A74B5AE}" id="{F7D4A10F-915B-4B0C-8304-15F36EFDD122}">
    <text>The percentage of all add-omits that involve visual cues</text>
  </threadedComment>
  <threadedComment ref="D452" dT="2023-09-09T16:31:50.60" personId="{F891146C-E1DF-42A9-A23A-EA057A74B5AE}" id="{8057357F-374D-484B-9D6F-76B656657A53}">
    <text>The number of add-omits where visual cues are NOT present that are, in fact, additions. I.e., the number of additions that generate no visual cues</text>
  </threadedComment>
  <threadedComment ref="E452" dT="2023-09-09T16:34:51.06" personId="{F891146C-E1DF-42A9-A23A-EA057A74B5AE}" id="{AFC2E347-9E04-4990-8FE7-25D222D156EA}">
    <text>The number of add-omits where visual cues are NOT present that are, in fact, omissions. I.e., the number of times that omissions occurred in the absence of visual cues</text>
  </threadedComment>
  <threadedComment ref="D453" dT="2023-09-09T16:31:02.72" personId="{F891146C-E1DF-42A9-A23A-EA057A74B5AE}" id="{083B4592-F18F-4A5E-974B-A05B7D101790}">
    <text>The number of add-omits where visual cues are present that are, in fact, additions. I.e., the number of additions that result in the presence of visual cues</text>
  </threadedComment>
  <threadedComment ref="E453" dT="2023-09-09T16:34:19.48" personId="{F891146C-E1DF-42A9-A23A-EA057A74B5AE}" id="{DBF4ED0C-E573-4F63-9462-FC48827A8003}">
    <text>The number of add-omits where visual cues are present that are, in fact, omissions. I.e., the number of times that omissions occurred in the presence of visual cues</text>
  </threadedComment>
  <threadedComment ref="D458" dT="2023-09-09T16:31:50.60" personId="{F891146C-E1DF-42A9-A23A-EA057A74B5AE}" id="{4931B396-80A4-4399-84E2-2ABB4ABE7AAA}">
    <text>The number of non-dittographic add-omits that are, in fact, additions. I.e., the number of additions that do not result in dittography</text>
  </threadedComment>
  <threadedComment ref="E458" dT="2023-09-09T16:34:51.06" personId="{F891146C-E1DF-42A9-A23A-EA057A74B5AE}" id="{5A97EDD6-A7BE-4845-9587-EE836D51314C}">
    <text>The number of non-dittographic add-omits that are, in fact, omissions. I.e., the number of omissions that did not undo a dittographic reading</text>
  </threadedComment>
  <threadedComment ref="D459" dT="2023-09-09T16:31:02.72" personId="{F891146C-E1DF-42A9-A23A-EA057A74B5AE}" id="{ED117B38-FDF5-4A7C-8362-31FCF7E069F9}">
    <text>The number of dittographic add-omits that are, in fact, additions. I.e., the number of additions that result in dittography</text>
  </threadedComment>
  <threadedComment ref="E459" dT="2023-09-09T16:34:19.48" personId="{F891146C-E1DF-42A9-A23A-EA057A74B5AE}" id="{E8456308-49F6-41D7-8218-C33478DD337C}">
    <text>The number of dittographic add-omits that are, in fact, omissions. I.e., the number omissions where the omitted word(s) is/are dittographies</text>
  </threadedComment>
  <threadedComment ref="D464" dT="2024-01-06T19:48:13.17" personId="{F891146C-E1DF-42A9-A23A-EA057A74B5AE}" id="{9701CE2C-8A3A-48DF-AA0E-DC369584A17B}">
    <text>Additions of one word</text>
  </threadedComment>
  <threadedComment ref="E464" dT="2024-01-06T19:48:24.08" personId="{F891146C-E1DF-42A9-A23A-EA057A74B5AE}" id="{B2F84F79-A6F0-49CD-89F9-819ADF3D1810}">
    <text>Omissions of one word</text>
  </threadedComment>
  <threadedComment ref="F464" dT="2024-01-06T19:49:49.67" personId="{F891146C-E1DF-42A9-A23A-EA057A74B5AE}" id="{0617342F-77EC-432F-AEA5-4B22DE6870E9}">
    <text>Add ratio for single-word variants</text>
  </threadedComment>
  <threadedComment ref="D465" dT="2024-01-06T19:48:46.30" personId="{F891146C-E1DF-42A9-A23A-EA057A74B5AE}" id="{CAD4022F-16DF-41A2-A3EB-090B39D73636}">
    <text>Additions of 2-3 words</text>
  </threadedComment>
  <threadedComment ref="E465" dT="2024-01-06T19:49:11.26" personId="{F891146C-E1DF-42A9-A23A-EA057A74B5AE}" id="{D23DADE6-A6CC-41C5-B528-C542F2DCDFBB}">
    <text>Omissions of 2-3 words</text>
  </threadedComment>
  <threadedComment ref="F465" dT="2024-01-06T19:50:08.15" personId="{F891146C-E1DF-42A9-A23A-EA057A74B5AE}" id="{90BDEF5B-13BB-498B-BA55-0988E86A3F7F}">
    <text>Add ratio for variants of 2-3 words</text>
  </threadedComment>
  <threadedComment ref="D466" dT="2024-01-06T19:48:58.81" personId="{F891146C-E1DF-42A9-A23A-EA057A74B5AE}" id="{DFDDC1BC-9724-4293-B6F2-12FE7CD69CEE}">
    <text>Additions of 4 or more words</text>
  </threadedComment>
  <threadedComment ref="E466" dT="2024-01-06T19:49:22.83" personId="{F891146C-E1DF-42A9-A23A-EA057A74B5AE}" id="{B8DB7AD6-745D-46E3-87CA-E4F6C6352578}">
    <text>Omissions of 4 or more words</text>
  </threadedComment>
  <threadedComment ref="F466" dT="2024-01-06T19:50:20.70" personId="{F891146C-E1DF-42A9-A23A-EA057A74B5AE}" id="{D92C63E3-5A42-445B-A3EA-2697A85A04AE}">
    <text>Add ratio for variants of 4 or more words</text>
  </threadedComment>
  <threadedComment ref="C469" dT="2023-09-09T16:27:49.68" personId="{F891146C-E1DF-42A9-A23A-EA057A74B5AE}" id="{A59DB67A-31EB-4D94-A7C0-AD44A4A0731A}">
    <text>Number of words added or omitted</text>
  </threadedComment>
  <threadedComment ref="D469" dT="2023-09-09T16:28:21.63" personId="{F891146C-E1DF-42A9-A23A-EA057A74B5AE}" id="{B194B228-7857-440D-AEFF-3E3FA7A25916}">
    <text>Number of additions involving the number of words specified in the "Length" column</text>
  </threadedComment>
  <threadedComment ref="E469" dT="2023-09-09T16:28:41.21" personId="{F891146C-E1DF-42A9-A23A-EA057A74B5AE}" id="{F28A0927-C328-4735-9637-CEFFAC6AFA81}">
    <text>Number of omissions involving the number of words specified in the "Length" column</text>
  </threadedComment>
  <threadedComment ref="F469" dT="2023-09-09T16:29:25.88" personId="{F891146C-E1DF-42A9-A23A-EA057A74B5AE}" id="{30C9B186-4E1D-4EFF-B6E1-8FAFC8AC9EC7}">
    <text>The addition rate for add-omits involving the number of words indicated in the "Length" column</text>
  </threadedComment>
  <threadedComment ref="E477" dT="2024-01-15T11:53:38.99" personId="{F891146C-E1DF-42A9-A23A-EA057A74B5AE}" id="{94CDA1BA-C183-4CC5-A73E-0F261BF55A93}">
    <text>Total word count for corpus. Figure taken from Accordance "Word Count Totals" analysis. Search for word "*" specifying [RANGE &lt;CONTENT&gt;]. E.g., for 1 Samuel - 2 Kings in Alexandrinus, search for "* [RANGE 1 Sam - 2 Kings]" in LXX Rahlfs.</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4-01-15T15:51:08.85" personId="{F891146C-E1DF-42A9-A23A-EA057A74B5AE}" id="{D37440EE-A7AF-48B5-8B60-88566E43D342}">
    <text>Derived variable indicating the number of times per 1000 words the added or omitted word occurs. Thus, Freq-per-10,000 = (AO Word Frequency / Words in Corpus) * 10,000</text>
  </threadedComment>
  <threadedComment ref="S1" dT="2024-01-16T10:00:06.98" personId="{F891146C-E1DF-42A9-A23A-EA057A74B5AE}" id="{060ADEA6-A055-46F0-853E-4537956710A6}">
    <text>For substitutions, the word frequency of the apograph reading</text>
  </threadedComment>
  <threadedComment ref="T1" dT="2024-01-16T09:59:48.08" personId="{F891146C-E1DF-42A9-A23A-EA057A74B5AE}" id="{96285A9D-2CE7-48A8-A45C-EED364C08B8E}">
    <text>For substitutions, the word frequency of the autograph reading</text>
  </threadedComment>
  <threadedComment ref="D348" dT="2024-01-15T11:53:38.99" personId="{F891146C-E1DF-42A9-A23A-EA057A74B5AE}" id="{9859F1A1-55A0-46CF-8EB3-2FE63090E929}">
    <text>Total word count for corpus. Figure taken from Accordance "Word Count Totals" analysis. Search for word "*" specifying [RANGE &lt;CONTENT&gt;]. E.g., for 1 Samuel - 2 Kings in Alexandrinus, search for "* [RANGE 1 Sam - 2 Kings]" in LXX Rahlfs.</text>
  </threadedComment>
  <threadedComment ref="D349" dT="2024-01-15T16:09:47.97" personId="{F891146C-E1DF-42A9-A23A-EA057A74B5AE}" id="{8EF82B3B-FE5D-43ED-BC6A-1A9C94FC949A}">
    <text>Median word frequency</text>
  </threadedComment>
  <threadedComment ref="D352" dT="2024-01-16T15:49:15.06" personId="{F891146C-E1DF-42A9-A23A-EA057A74B5AE}" id="{ACD5FC32-961C-4A39-A845-7EE995464D7A}">
    <text>Higher-frequency additions: the number of additions among variants whose word frequency was equal to or above the median</text>
  </threadedComment>
  <threadedComment ref="D353" dT="2024-01-16T15:49:42.55" personId="{F891146C-E1DF-42A9-A23A-EA057A74B5AE}" id="{7BFB92EC-873E-4AEB-96BD-300BA243BFCA}">
    <text xml:space="preserve">Higher-frequency omissions: the number of omissions among variants whose word frequency was equal to or above the median
</text>
  </threadedComment>
  <threadedComment ref="D354" dT="2024-01-16T15:50:17.80" personId="{F891146C-E1DF-42A9-A23A-EA057A74B5AE}" id="{C57903CE-9E40-43CA-87C9-D69F7F1F2037}">
    <text>Higher-frequency add ratio: the add ratio among variants whose word frequency was equal to or above the median</text>
  </threadedComment>
  <threadedComment ref="D355" dT="2024-01-16T15:50:43.11" personId="{F891146C-E1DF-42A9-A23A-EA057A74B5AE}" id="{29DC1AB1-1F07-47F9-954D-D87315010908}">
    <text xml:space="preserve">Lower-frequency additions: the number of additions among variants whose word frequency was below the median
</text>
  </threadedComment>
  <threadedComment ref="D356" dT="2024-01-16T15:52:18.36" personId="{F891146C-E1DF-42A9-A23A-EA057A74B5AE}" id="{D13313EB-E8E9-4522-BCCE-0018367E512E}">
    <text>Higher-frequency omissions: the number of omissions among variants whose word frequency was below  the median</text>
  </threadedComment>
  <threadedComment ref="D357" dT="2024-01-16T15:51:50.24" personId="{F891146C-E1DF-42A9-A23A-EA057A74B5AE}" id="{9573C3D6-F968-437B-BF66-7D895F0CF4EA}">
    <text xml:space="preserve">Lower-frequency add ratio: the add ratio among variants whose word frequency was below the median
</text>
  </threadedComment>
  <threadedComment ref="D360" dT="2024-01-16T15:56:55.41" personId="{F891146C-E1DF-42A9-A23A-EA057A74B5AE}" id="{E29C7C51-4A1B-454B-BC72-A9E75EA48580}">
    <text>Articular additions: the number of additions of an article</text>
  </threadedComment>
  <threadedComment ref="D361" dT="2024-01-16T16:01:25.48" personId="{F891146C-E1DF-42A9-A23A-EA057A74B5AE}" id="{9CB22238-CDC0-4970-B1BF-614D9F75D2A9}">
    <text>Articular omissions: the number of omissions of an article</text>
  </threadedComment>
  <threadedComment ref="D362" dT="2024-01-16T16:01:49.04" personId="{F891146C-E1DF-42A9-A23A-EA057A74B5AE}" id="{36DD9F07-B002-4BEE-8621-68BA0AD09802}">
    <text>Articular add ratio: the add ratio for the definite article</text>
  </threadedComment>
</ThreadedComments>
</file>

<file path=xl/threadedComments/threadedComment5.xml><?xml version="1.0" encoding="utf-8"?>
<ThreadedComments xmlns="http://schemas.microsoft.com/office/spreadsheetml/2018/threadedcomments" xmlns:x="http://schemas.openxmlformats.org/spreadsheetml/2006/main">
  <threadedComment ref="Q1" dT="2024-01-15T15:51:08.85" personId="{F891146C-E1DF-42A9-A23A-EA057A74B5AE}" id="{2073CAAF-1D48-4F2A-A4B2-7D9394FECE36}">
    <text>Derived variable indicating the number of times per 1000 words the added or omitted word occurs. Thus, Freq-per-10,000 = (AO Word Frequency / Words in Corpus) * 10,000</text>
  </threadedComment>
  <threadedComment ref="S1" dT="2024-01-16T10:00:06.98" personId="{F891146C-E1DF-42A9-A23A-EA057A74B5AE}" id="{19CBA369-BD79-4808-8FED-29E79DC05E21}">
    <text>For substitutions, the word frequency of the apograph reading</text>
  </threadedComment>
  <threadedComment ref="T1" dT="2024-01-16T09:59:48.08" personId="{F891146C-E1DF-42A9-A23A-EA057A74B5AE}" id="{24B06C99-909F-45F2-9AC6-93323BDBBC47}">
    <text>For substitutions, the word frequency of the autograph reading</text>
  </threadedComment>
  <threadedComment ref="D50" dT="2024-01-15T11:53:38.99" personId="{F891146C-E1DF-42A9-A23A-EA057A74B5AE}" id="{47D2ABC6-6E77-4542-AA89-F14D03C3DB09}">
    <text>Total word count for corpus. Figure taken from Accordance "Word Count Totals" analysis. Search for word "*" specifying [RANGE &lt;CONTENT&gt;]. E.g., for 1 Samuel - 2 Kings in Alexandrinus, search for "* [RANGE 1 Sam - 2 Kings]" in LXX Rahlfs.</text>
  </threadedComment>
  <threadedComment ref="D51" dT="2024-01-15T16:09:47.97" personId="{F891146C-E1DF-42A9-A23A-EA057A74B5AE}" id="{01924AE9-EF14-4715-81E1-3246F1F04CC6}">
    <text>Median word frequency</text>
  </threadedComment>
  <threadedComment ref="D54" dT="2024-01-16T15:49:15.06" personId="{F891146C-E1DF-42A9-A23A-EA057A74B5AE}" id="{3928D7CE-443B-47A6-ACFC-5D0887F74855}">
    <text>Higher-frequency additions: the number of additions among variants whose word frequency was equal to or above the median</text>
  </threadedComment>
  <threadedComment ref="D55" dT="2024-01-16T15:49:42.55" personId="{F891146C-E1DF-42A9-A23A-EA057A74B5AE}" id="{19963976-45ED-45F1-B5EB-B36E98B2A19F}">
    <text xml:space="preserve">Higher-frequency omissions: the number of omissions among variants whose word frequency was equal to or above the median
</text>
  </threadedComment>
  <threadedComment ref="D56" dT="2024-01-16T15:50:17.80" personId="{F891146C-E1DF-42A9-A23A-EA057A74B5AE}" id="{CD0C56A7-79D2-4C22-BE45-EC032CA570BA}">
    <text>Higher-frequency add ratio: the add ratio among variants whose word frequency was equal to or above the median</text>
  </threadedComment>
  <threadedComment ref="D57" dT="2024-01-16T15:50:43.11" personId="{F891146C-E1DF-42A9-A23A-EA057A74B5AE}" id="{A88A94C2-06F0-4361-9AFB-63EAAD0B398D}">
    <text xml:space="preserve">Lower-frequency additions: the number of additions among variants whose word frequency was below the median
</text>
  </threadedComment>
  <threadedComment ref="D58" dT="2024-01-16T15:52:18.36" personId="{F891146C-E1DF-42A9-A23A-EA057A74B5AE}" id="{1156DF9B-87E6-4254-B523-E817DB8A9A38}">
    <text>Higher-frequency omissions: the number of omissions among variants whose word frequency was below  the median</text>
  </threadedComment>
  <threadedComment ref="D59" dT="2024-01-16T15:51:50.24" personId="{F891146C-E1DF-42A9-A23A-EA057A74B5AE}" id="{1C4BF7CC-BAC5-4A64-9841-0595F99C8949}">
    <text xml:space="preserve">Lower-frequency add ratio: the add ratio among variants whose word frequency was below the median
</text>
  </threadedComment>
  <threadedComment ref="D60" dT="2024-01-22T14:15:25.14" personId="{F891146C-E1DF-42A9-A23A-EA057A74B5AE}" id="{E895FA75-5E85-4B4C-A752-493AEBB3C010}">
    <text>The difference in add ratio based on word frequency category. If scribes exhibit preference for the familiar, the HF add ratio should usually be higher than the LF add ratio (thus, the Add Ratio Difference should be positive)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R1" dT="2024-01-16T10:00:06.98" personId="{F891146C-E1DF-42A9-A23A-EA057A74B5AE}" id="{6CDE1754-9B3B-46DD-A301-22CCEDB4B72C}">
    <text>For substitutions, the word frequency of the apograph reading</text>
  </threadedComment>
  <threadedComment ref="S1" dT="2024-01-16T09:59:48.08" personId="{F891146C-E1DF-42A9-A23A-EA057A74B5AE}" id="{F5DB5B3B-790C-4FA1-8161-5DCD0BDAB66D}">
    <text>For substitutions, the word frequency of the autograph reading</text>
  </threadedComment>
  <threadedComment ref="T1" dT="2024-01-16T12:04:07.25" personId="{F891146C-E1DF-42A9-A23A-EA057A74B5AE}" id="{48B9F24C-B23C-4A02-A97D-03C0CEF156D3}">
    <text>Frequency occurrence of autograph reading per 10,000 words of text</text>
  </threadedComment>
  <threadedComment ref="U1" dT="2024-01-16T12:04:21.22" personId="{F891146C-E1DF-42A9-A23A-EA057A74B5AE}" id="{7C0C4652-2DC2-4764-A08E-F3135199A3C8}">
    <text>Frequency occurrence of apograph reading per 10,000 words of text</text>
  </threadedComment>
  <threadedComment ref="V1" dT="2024-01-16T12:05:32.46" personId="{F891146C-E1DF-42A9-A23A-EA057A74B5AE}" id="{7F03F6D4-D4EA-4597-8260-5297B93ADFD2}">
    <text>Difference in the P10K frequency of the autograph and apograph readings. Difference = apograph - autograph. Thus, positive values indicate the apograph reading was a more common/frequent word; negative values indicate the apograph reading was a less common/frequent word</text>
  </threadedComment>
  <threadedComment ref="D202" dT="2024-01-15T11:53:38.99" personId="{F891146C-E1DF-42A9-A23A-EA057A74B5AE}" id="{93775A89-9A35-4497-9B6E-15ED3AB9FC44}">
    <text>Total word count for corpus. Figure taken from Accordance "Word Count Totals" analysis. Search for word "*" specifying [RANGE &lt;CONTENT&gt;]. E.g., for 1 Samuel - 2 Kings in Alexandrinus, search for "* [RANGE 1 Sam - 2 Kings]" in LXX Rahlfs.</text>
  </threadedComment>
  <threadedComment ref="D205" dT="2024-01-16T16:24:54.84" personId="{F891146C-E1DF-42A9-A23A-EA057A74B5AE}" id="{5E6C0C60-36BF-48F6-A11E-A52061406E7A}">
    <text>Number of variants where the scribe used a more common/frequent word in place of a less common/frequent word</text>
  </threadedComment>
  <threadedComment ref="D206" dT="2024-01-16T16:25:18.29" personId="{F891146C-E1DF-42A9-A23A-EA057A74B5AE}" id="{AC1411A3-7865-4E16-85CF-D162863A691A}">
    <text>Number of variants where the scribe used a less common/frequent word in place of a more  common/frequent word</text>
  </threadedComment>
  <threadedComment ref="D207" dT="2024-01-16T16:26:16.57" personId="{F891146C-E1DF-42A9-A23A-EA057A74B5AE}" id="{78A44135-A171-4B79-B129-15143CDFC067}">
    <text>Probability based on 2-tailed sign test: probability of obtaining a result as extreme as or more extreme than that shown above</text>
  </threadedComment>
  <threadedComment ref="D209" dT="2024-01-16T16:28:22.68" personId="{F891146C-E1DF-42A9-A23A-EA057A74B5AE}" id="{5C41239E-7DE4-4689-AD59-1395B7888224}">
    <text>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ext>
  </threadedComment>
  <threadedComment ref="D210" dT="2024-01-16T16:28:51.78" personId="{F891146C-E1DF-42A9-A23A-EA057A74B5AE}" id="{7E6D0416-D2C0-494C-B821-E332E1F7F0E8}">
    <text>Standard deviation of the word frequency difference for substitutions</text>
  </threadedComment>
  <threadedComment ref="D213" dT="2024-01-16T16:30:57.18" personId="{F891146C-E1DF-42A9-A23A-EA057A74B5AE}" id="{B908F3C1-E6EA-451D-BA78-25F591FEA95C}">
    <text>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ext>
  </threadedComment>
  <threadedComment ref="D214" dT="2024-01-16T16:31:30.62" personId="{F891146C-E1DF-42A9-A23A-EA057A74B5AE}" id="{6A337821-E6E4-450C-BE37-FD95DF987551}">
    <text>Standard deviation of the change in word frequency, using the frequency measure of "occurrences per 10,000 words"</text>
  </threadedComment>
  <threadedComment ref="D217" dT="2024-01-22T16:14:41.99" personId="{F891146C-E1DF-42A9-A23A-EA057A74B5AE}" id="{FE8DFD63-4B94-4130-9B27-89303EEDEF6D}">
    <text>Total number of substitutions for which a word frequency difference could be calculated</text>
  </threadedComment>
  <threadedComment ref="D218" dT="2024-01-22T17:13:39.02" personId="{F891146C-E1DF-42A9-A23A-EA057A74B5AE}" id="{956B31C7-D1D2-4BAD-8D8D-41FF60DFF3B8}">
    <text>The standard deviation of word frequency difference scores</text>
  </threadedComment>
</ThreadedComments>
</file>

<file path=xl/threadedComments/threadedComment7.xml><?xml version="1.0" encoding="utf-8"?>
<ThreadedComments xmlns="http://schemas.microsoft.com/office/spreadsheetml/2018/threadedcomments" xmlns:x="http://schemas.openxmlformats.org/spreadsheetml/2006/main">
  <threadedComment ref="S1" dT="2024-01-16T10:00:06.98" personId="{F891146C-E1DF-42A9-A23A-EA057A74B5AE}" id="{32780330-F70C-44DE-8422-42389BF23748}">
    <text>For substitutions, the word frequency of the apograph reading</text>
  </threadedComment>
  <threadedComment ref="T1" dT="2024-01-16T09:59:48.08" personId="{F891146C-E1DF-42A9-A23A-EA057A74B5AE}" id="{B88CA047-3EC1-48EA-BAD1-535AEA7976A5}">
    <text>For substitutions, the word frequency of the autograph reading</text>
  </threadedComment>
  <threadedComment ref="D16" dT="2024-01-24T17:15:11.25" personId="{F891146C-E1DF-42A9-A23A-EA057A74B5AE}" id="{D85EA8A1-E4FE-44CB-823D-F2676939FD6C}">
    <text>The number of variants that harmonized to parallel phrases in the near context</text>
  </threadedComment>
  <threadedComment ref="D17" dT="2024-01-24T17:15:35.01" personId="{F891146C-E1DF-42A9-A23A-EA057A74B5AE}" id="{D5F23F6D-5C12-4B37-8C07-2AECAB206A4F}">
    <text>The number of variants that disharmonized from  parallel phrases in the near context</text>
  </threadedComment>
  <threadedComment ref="D18" dT="2024-01-24T17:16:15.06" personId="{F891146C-E1DF-42A9-A23A-EA057A74B5AE}" id="{E757AEC0-40EE-4AC5-8E84-A9DE95750570}">
    <text>The ratio of harmonizations to disharmonizations; = harmonizations / (harmonizations + disharmonizations)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A1" dT="2024-01-30T16:42:58.97" personId="{F891146C-E1DF-42A9-A23A-EA057A74B5AE}" id="{E9B04B87-4630-4AEB-98C3-90A1ADB33E3C}">
    <text>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ext>
  </threadedComment>
  <threadedComment ref="A2" dT="2024-01-30T16:43:29.06" personId="{F891146C-E1DF-42A9-A23A-EA057A74B5AE}" id="{DDF49F32-7B0D-443F-A736-08FF654C7391}">
    <text>The number of total deviations from the exemplar. Includes itacisms, orthographic changes, nonsense readings etc.</text>
  </threadedComment>
  <threadedComment ref="A3" dT="2024-01-30T16:44:34.54" personId="{F891146C-E1DF-42A9-A23A-EA057A74B5AE}" id="{F8BAC8CC-8A2E-45C2-8F32-E582690507B3}">
    <text>The number of "meaningful" variants produced by the scribe. Should be based on the "general filters" page, with those readings excluded that have not been deemed fit for analysis (e.g., nonsense readings and corrections thereof, itacisms etc.)</text>
  </threadedComment>
  <threadedComment ref="A5" dT="2024-01-31T15:17:30.66" personId="{F891146C-E1DF-42A9-A23A-EA057A74B5AE}" id="{2F8FE9E8-48BE-4935-B2D3-C536960DE66F}">
    <text>The rate of error generation per 1000 words in the apograph. Figure includes itacisms, orthographic changes, nonsense readings etc.</text>
  </threadedComment>
  <threadedComment ref="A6" dT="2024-01-31T15:18:45.83" personId="{F891146C-E1DF-42A9-A23A-EA057A74B5AE}" id="{9C099AFA-AE7C-4B6F-AA00-DE11B12077C9}">
    <text>Frequency of "meaningful" errors per 1000 words in the apograph. "Meaningful" errors are defined by the general filters applied to the raw data. (Here, this means the exclusion of such readings as itacisms, orthographic changes, variants involving nonsense readings etc.)</text>
  </threadedComment>
</ThreadedComments>
</file>

<file path=xl/threadedComments/threadedComment9.xml><?xml version="1.0" encoding="utf-8"?>
<ThreadedComments xmlns="http://schemas.microsoft.com/office/spreadsheetml/2018/threadedcomments" xmlns:x="http://schemas.openxmlformats.org/spreadsheetml/2006/main">
  <threadedComment ref="K3" dT="2023-08-03T13:34:30.53" personId="{F891146C-E1DF-42A9-A23A-EA057A74B5AE}" id="{3BDFE5A2-79FD-4705-8AAE-F69A7720A496}">
    <text>The apograph reading is singular and the autograph reading is not. The singular readings method would detect this variant</text>
  </threadedComment>
  <threadedComment ref="K4" dT="2023-08-03T13:33:28.57" personId="{F891146C-E1DF-42A9-A23A-EA057A74B5AE}" id="{6CF8BA94-376E-407E-8EE9-8069D7FB0B0C}">
    <text>That is, the autograph contains a singular reading and the apograph followed it</text>
  </threadedComment>
  <threadedComment ref="K5" dT="2023-08-03T13:35:10.13" personId="{F891146C-E1DF-42A9-A23A-EA057A74B5AE}" id="{00BB909F-F8EB-4F42-8FC1-AF73714E9016}">
    <text>The apograph reading is not singular: other witnesses contain the same reading. These are real variants produced by the apograph scribe, but the singular readings method would not detect them</text>
  </threadedComment>
  <threadedComment ref="M13" dT="2023-08-14T14:21:11.11" personId="{F891146C-E1DF-42A9-A23A-EA057A74B5AE}" id="{FBB570B9-D7F0-4B97-B428-E3110389E227}">
    <text>For words which have multiple common forms not impacting their inflection (e.g., ουκ-ουχ-ου, επι-επ-εφ)</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498E-60FE-47CE-98CB-DF81F2BD960C}">
  <dimension ref="A1:AF1434"/>
  <sheetViews>
    <sheetView tabSelected="1" zoomScaleNormal="100" workbookViewId="0">
      <pane xSplit="5" ySplit="1" topLeftCell="F2" activePane="bottomRight" state="frozen"/>
      <selection pane="topRight" activeCell="F1" sqref="F1"/>
      <selection pane="bottomLeft" activeCell="A2" sqref="A2"/>
      <selection pane="bottomRight" activeCell="F2" sqref="F2"/>
    </sheetView>
  </sheetViews>
  <sheetFormatPr defaultRowHeight="14.5"/>
  <cols>
    <col min="1" max="1" width="10.81640625" customWidth="1"/>
    <col min="2" max="3" width="8.90625" hidden="1" customWidth="1"/>
    <col min="4" max="5" width="20.81640625" style="3" customWidth="1"/>
    <col min="6" max="8" width="12.81640625" customWidth="1"/>
    <col min="9" max="9" width="9.54296875" customWidth="1"/>
    <col min="10" max="10" width="16.90625" style="8" bestFit="1" customWidth="1"/>
    <col min="11" max="11" width="8.90625" style="8" customWidth="1"/>
    <col min="12" max="16" width="8.90625" style="8"/>
    <col min="17" max="17" width="8.90625" style="9"/>
    <col min="18" max="18" width="8.90625" style="8"/>
    <col min="19" max="19" width="10.81640625" style="8" customWidth="1"/>
    <col min="20" max="22" width="8.90625" style="8"/>
    <col min="23" max="27" width="5.81640625" style="8" customWidth="1"/>
    <col min="28" max="32" width="8.90625" style="8"/>
  </cols>
  <sheetData>
    <row r="1" spans="1:32" s="1" customFormat="1">
      <c r="A1" s="1" t="s">
        <v>0</v>
      </c>
      <c r="B1" s="1" t="s">
        <v>1</v>
      </c>
      <c r="C1" s="1" t="s">
        <v>2</v>
      </c>
      <c r="D1" s="2" t="s">
        <v>5</v>
      </c>
      <c r="E1" s="2" t="s">
        <v>6</v>
      </c>
      <c r="F1" s="1" t="s">
        <v>3332</v>
      </c>
      <c r="G1" s="1" t="s">
        <v>3333</v>
      </c>
      <c r="H1" s="1" t="s">
        <v>3334</v>
      </c>
      <c r="I1" s="1" t="s">
        <v>7</v>
      </c>
      <c r="J1" s="1" t="s">
        <v>3</v>
      </c>
      <c r="K1" s="1" t="s">
        <v>3335</v>
      </c>
      <c r="L1" s="1" t="s">
        <v>3336</v>
      </c>
      <c r="M1" s="1" t="s">
        <v>3337</v>
      </c>
      <c r="N1" s="1" t="s">
        <v>3338</v>
      </c>
      <c r="O1" s="1" t="s">
        <v>3298</v>
      </c>
      <c r="P1" s="1" t="s">
        <v>3339</v>
      </c>
      <c r="Q1" s="7" t="s">
        <v>3340</v>
      </c>
      <c r="R1" s="1" t="s">
        <v>3299</v>
      </c>
      <c r="S1" s="1" t="s">
        <v>3341</v>
      </c>
      <c r="T1" s="1" t="s">
        <v>3342</v>
      </c>
      <c r="U1" s="1" t="s">
        <v>3622</v>
      </c>
      <c r="V1" s="1" t="s">
        <v>3623</v>
      </c>
      <c r="W1" s="1" t="s">
        <v>3345</v>
      </c>
      <c r="X1" s="1" t="s">
        <v>3346</v>
      </c>
      <c r="Y1" s="1" t="s">
        <v>3347</v>
      </c>
      <c r="Z1" s="1" t="s">
        <v>3300</v>
      </c>
      <c r="AA1" s="1" t="s">
        <v>3301</v>
      </c>
      <c r="AB1" s="1" t="s">
        <v>3302</v>
      </c>
      <c r="AC1" s="1" t="s">
        <v>3343</v>
      </c>
      <c r="AD1" s="1" t="s">
        <v>3349</v>
      </c>
      <c r="AE1" s="1" t="s">
        <v>3303</v>
      </c>
      <c r="AF1" s="1" t="s">
        <v>3344</v>
      </c>
    </row>
    <row r="2" spans="1:32" ht="29">
      <c r="A2" t="s">
        <v>37</v>
      </c>
      <c r="D2" s="3" t="s">
        <v>1316</v>
      </c>
      <c r="E2" s="3" t="s">
        <v>1317</v>
      </c>
      <c r="I2" t="s">
        <v>3361</v>
      </c>
      <c r="J2" s="8" t="s">
        <v>25</v>
      </c>
      <c r="L2" s="8">
        <v>2</v>
      </c>
      <c r="M2" s="8">
        <v>13</v>
      </c>
      <c r="N2" s="8" t="s">
        <v>3304</v>
      </c>
      <c r="O2" s="8" t="s">
        <v>3311</v>
      </c>
      <c r="S2" s="8">
        <v>4</v>
      </c>
      <c r="U2" s="8" t="str">
        <f t="shared" ref="U2" ca="1" si="0">IF(ISNUMBER(T2),VALUE(MID(_xlfn.FORMULATEXT(T2),SEARCH("-",_xlfn.FORMULATEXT(T2))+1,LEN(_xlfn.FORMULATEXT(T2))-SEARCH("-",_xlfn.FORMULATEXT(T2)))), "")</f>
        <v/>
      </c>
      <c r="V2" s="8" t="str">
        <f t="shared" ref="V2" ca="1" si="1">IF(ISNUMBER(T2), VALUE(MID(_xlfn.FORMULATEXT(T2), 2, SEARCH("-", _xlfn.FORMULATEXT(T2)) - 2)), "")</f>
        <v/>
      </c>
    </row>
    <row r="3" spans="1:32" ht="43.5">
      <c r="A3" t="s">
        <v>38</v>
      </c>
      <c r="D3" s="3" t="s">
        <v>1318</v>
      </c>
      <c r="E3" s="3" t="s">
        <v>1319</v>
      </c>
      <c r="H3" t="s">
        <v>19</v>
      </c>
      <c r="I3" t="s">
        <v>3363</v>
      </c>
      <c r="J3" s="8" t="s">
        <v>24</v>
      </c>
      <c r="L3" s="8">
        <v>3</v>
      </c>
      <c r="M3" s="8">
        <v>14</v>
      </c>
      <c r="O3" s="8" t="s">
        <v>3305</v>
      </c>
      <c r="P3" s="8" t="s">
        <v>3359</v>
      </c>
      <c r="Q3" s="9" t="s">
        <v>3362</v>
      </c>
      <c r="R3" s="8" t="s">
        <v>3306</v>
      </c>
      <c r="S3" s="8">
        <v>168</v>
      </c>
      <c r="U3" s="8" t="str">
        <f t="shared" ref="U3:U66" ca="1" si="2">IF(ISNUMBER(T3),VALUE(MID(_xlfn.FORMULATEXT(T3),SEARCH("-",_xlfn.FORMULATEXT(T3))+1,LEN(_xlfn.FORMULATEXT(T3))-SEARCH("-",_xlfn.FORMULATEXT(T3)))), "")</f>
        <v/>
      </c>
      <c r="V3" s="8" t="str">
        <f t="shared" ref="V3:V66" ca="1" si="3">IF(ISNUMBER(T3), VALUE(MID(_xlfn.FORMULATEXT(T3), 2, SEARCH("-", _xlfn.FORMULATEXT(T3)) - 2)), "")</f>
        <v/>
      </c>
      <c r="AE3" s="8" t="s">
        <v>3315</v>
      </c>
    </row>
    <row r="4" spans="1:32">
      <c r="A4" t="s">
        <v>39</v>
      </c>
      <c r="D4" s="3" t="s">
        <v>1320</v>
      </c>
      <c r="E4" s="3" t="s">
        <v>1321</v>
      </c>
      <c r="J4" s="8" t="s">
        <v>3352</v>
      </c>
      <c r="U4" s="8" t="str">
        <f t="shared" ca="1" si="2"/>
        <v/>
      </c>
      <c r="V4" s="8" t="str">
        <f t="shared" ca="1" si="3"/>
        <v/>
      </c>
    </row>
    <row r="5" spans="1:32" ht="29">
      <c r="A5" t="s">
        <v>40</v>
      </c>
      <c r="D5" s="3" t="s">
        <v>1322</v>
      </c>
      <c r="E5" s="3" t="s">
        <v>1323</v>
      </c>
      <c r="I5" t="s">
        <v>3364</v>
      </c>
      <c r="J5" s="8" t="s">
        <v>3350</v>
      </c>
      <c r="T5" s="8">
        <f>312-743</f>
        <v>-431</v>
      </c>
      <c r="U5" s="8">
        <f t="shared" ca="1" si="2"/>
        <v>743</v>
      </c>
      <c r="V5" s="8">
        <f t="shared" ca="1" si="3"/>
        <v>312</v>
      </c>
    </row>
    <row r="6" spans="1:32" ht="29">
      <c r="A6" t="s">
        <v>40</v>
      </c>
      <c r="D6" s="3" t="s">
        <v>1324</v>
      </c>
      <c r="E6" s="3" t="s">
        <v>1325</v>
      </c>
      <c r="J6" s="8" t="s">
        <v>3352</v>
      </c>
      <c r="U6" s="8" t="str">
        <f t="shared" ca="1" si="2"/>
        <v/>
      </c>
      <c r="V6" s="8" t="str">
        <f t="shared" ca="1" si="3"/>
        <v/>
      </c>
      <c r="AC6" s="8" t="s">
        <v>3365</v>
      </c>
      <c r="AD6" s="8" t="s">
        <v>19</v>
      </c>
    </row>
    <row r="7" spans="1:32">
      <c r="A7" t="s">
        <v>41</v>
      </c>
      <c r="D7" s="3" t="s">
        <v>42</v>
      </c>
      <c r="E7" s="3" t="s">
        <v>43</v>
      </c>
      <c r="J7" s="8" t="s">
        <v>3352</v>
      </c>
      <c r="U7" s="8" t="str">
        <f t="shared" ca="1" si="2"/>
        <v/>
      </c>
      <c r="V7" s="8" t="str">
        <f t="shared" ca="1" si="3"/>
        <v/>
      </c>
      <c r="AC7" s="8" t="s">
        <v>3365</v>
      </c>
      <c r="AD7" s="8" t="s">
        <v>19</v>
      </c>
    </row>
    <row r="8" spans="1:32">
      <c r="A8" t="s">
        <v>41</v>
      </c>
      <c r="D8" s="3" t="s">
        <v>1328</v>
      </c>
      <c r="E8" s="3" t="s">
        <v>1329</v>
      </c>
      <c r="J8" s="8" t="s">
        <v>3350</v>
      </c>
      <c r="T8" s="8">
        <f>280-31</f>
        <v>249</v>
      </c>
      <c r="U8" s="8">
        <f t="shared" ca="1" si="2"/>
        <v>31</v>
      </c>
      <c r="V8" s="8">
        <f t="shared" ca="1" si="3"/>
        <v>280</v>
      </c>
    </row>
    <row r="9" spans="1:32">
      <c r="A9" t="s">
        <v>44</v>
      </c>
      <c r="D9" s="3" t="s">
        <v>1326</v>
      </c>
      <c r="E9" s="3" t="s">
        <v>1327</v>
      </c>
      <c r="J9" s="8" t="s">
        <v>3350</v>
      </c>
      <c r="T9" s="8">
        <f>105-166</f>
        <v>-61</v>
      </c>
      <c r="U9" s="8">
        <f t="shared" ca="1" si="2"/>
        <v>166</v>
      </c>
      <c r="V9" s="8">
        <f t="shared" ca="1" si="3"/>
        <v>105</v>
      </c>
    </row>
    <row r="10" spans="1:32">
      <c r="A10" t="s">
        <v>45</v>
      </c>
      <c r="D10" s="3" t="s">
        <v>3366</v>
      </c>
      <c r="E10" s="3" t="s">
        <v>3367</v>
      </c>
      <c r="I10" t="s">
        <v>3735</v>
      </c>
      <c r="J10" s="8" t="s">
        <v>3352</v>
      </c>
      <c r="U10" s="8" t="str">
        <f t="shared" ca="1" si="2"/>
        <v/>
      </c>
      <c r="V10" s="8" t="str">
        <f t="shared" ca="1" si="3"/>
        <v/>
      </c>
      <c r="AE10" s="8" t="s">
        <v>3315</v>
      </c>
    </row>
    <row r="11" spans="1:32">
      <c r="A11" t="s">
        <v>46</v>
      </c>
      <c r="D11" s="3" t="s">
        <v>3368</v>
      </c>
      <c r="E11" s="3" t="s">
        <v>3369</v>
      </c>
      <c r="J11" s="8" t="s">
        <v>3352</v>
      </c>
      <c r="U11" s="8" t="str">
        <f t="shared" ca="1" si="2"/>
        <v/>
      </c>
      <c r="V11" s="8" t="str">
        <f t="shared" ca="1" si="3"/>
        <v/>
      </c>
      <c r="AE11" s="8" t="s">
        <v>3309</v>
      </c>
    </row>
    <row r="12" spans="1:32">
      <c r="A12" t="s">
        <v>47</v>
      </c>
      <c r="D12" s="3" t="s">
        <v>1331</v>
      </c>
      <c r="E12" s="3" t="s">
        <v>1330</v>
      </c>
      <c r="J12" s="8" t="s">
        <v>25</v>
      </c>
      <c r="L12" s="8">
        <v>1</v>
      </c>
      <c r="M12" s="8">
        <v>4</v>
      </c>
      <c r="N12" s="8" t="s">
        <v>3356</v>
      </c>
      <c r="O12" s="8" t="s">
        <v>3311</v>
      </c>
      <c r="S12" s="8">
        <v>295</v>
      </c>
      <c r="U12" s="8" t="str">
        <f t="shared" ca="1" si="2"/>
        <v/>
      </c>
      <c r="V12" s="8" t="str">
        <f t="shared" ca="1" si="3"/>
        <v/>
      </c>
    </row>
    <row r="13" spans="1:32">
      <c r="A13" t="s">
        <v>48</v>
      </c>
      <c r="D13" s="3" t="s">
        <v>49</v>
      </c>
      <c r="E13" s="3" t="s">
        <v>50</v>
      </c>
      <c r="J13" s="8" t="s">
        <v>3350</v>
      </c>
      <c r="T13" s="8" t="s">
        <v>3371</v>
      </c>
      <c r="U13" s="8" t="str">
        <f t="shared" ca="1" si="2"/>
        <v/>
      </c>
      <c r="V13" s="8" t="str">
        <f t="shared" ca="1" si="3"/>
        <v/>
      </c>
      <c r="AC13" s="8" t="s">
        <v>3370</v>
      </c>
      <c r="AD13" s="8" t="s">
        <v>19</v>
      </c>
      <c r="AE13" s="8" t="s">
        <v>3318</v>
      </c>
    </row>
    <row r="14" spans="1:32">
      <c r="A14" t="s">
        <v>51</v>
      </c>
      <c r="D14" s="3" t="s">
        <v>52</v>
      </c>
      <c r="E14" s="3" t="s">
        <v>53</v>
      </c>
      <c r="J14" s="8" t="s">
        <v>3350</v>
      </c>
      <c r="T14" s="8" t="s">
        <v>3371</v>
      </c>
      <c r="U14" s="8" t="str">
        <f t="shared" ca="1" si="2"/>
        <v/>
      </c>
      <c r="V14" s="8" t="str">
        <f t="shared" ca="1" si="3"/>
        <v/>
      </c>
      <c r="AC14" s="8" t="s">
        <v>3372</v>
      </c>
      <c r="AD14" s="8" t="s">
        <v>19</v>
      </c>
      <c r="AE14" s="8" t="s">
        <v>3318</v>
      </c>
    </row>
    <row r="15" spans="1:32">
      <c r="A15" t="s">
        <v>51</v>
      </c>
      <c r="D15" s="3" t="s">
        <v>54</v>
      </c>
      <c r="E15" s="3" t="s">
        <v>55</v>
      </c>
      <c r="J15" s="8" t="s">
        <v>3350</v>
      </c>
      <c r="T15" s="8" t="s">
        <v>3371</v>
      </c>
      <c r="U15" s="8" t="str">
        <f t="shared" ca="1" si="2"/>
        <v/>
      </c>
      <c r="V15" s="8" t="str">
        <f t="shared" ca="1" si="3"/>
        <v/>
      </c>
      <c r="AC15" s="8" t="s">
        <v>3372</v>
      </c>
      <c r="AD15" s="8" t="s">
        <v>19</v>
      </c>
    </row>
    <row r="16" spans="1:32">
      <c r="A16" t="s">
        <v>51</v>
      </c>
      <c r="D16" s="3" t="s">
        <v>1332</v>
      </c>
      <c r="E16" s="3" t="s">
        <v>1333</v>
      </c>
      <c r="J16" s="8" t="s">
        <v>3352</v>
      </c>
      <c r="U16" s="8" t="str">
        <f t="shared" ca="1" si="2"/>
        <v/>
      </c>
      <c r="V16" s="8" t="str">
        <f t="shared" ca="1" si="3"/>
        <v/>
      </c>
      <c r="AC16" s="8" t="s">
        <v>3373</v>
      </c>
      <c r="AD16" s="8" t="s">
        <v>19</v>
      </c>
    </row>
    <row r="17" spans="1:31">
      <c r="A17" t="s">
        <v>56</v>
      </c>
      <c r="D17" s="3" t="s">
        <v>57</v>
      </c>
      <c r="E17" s="3" t="s">
        <v>58</v>
      </c>
      <c r="J17" s="8" t="s">
        <v>3350</v>
      </c>
      <c r="T17" s="8" t="s">
        <v>3351</v>
      </c>
      <c r="U17" s="8" t="str">
        <f t="shared" ca="1" si="2"/>
        <v/>
      </c>
      <c r="V17" s="8" t="str">
        <f t="shared" ca="1" si="3"/>
        <v/>
      </c>
      <c r="AC17" s="8" t="s">
        <v>3370</v>
      </c>
      <c r="AD17" s="8" t="s">
        <v>19</v>
      </c>
    </row>
    <row r="18" spans="1:31">
      <c r="A18" t="s">
        <v>59</v>
      </c>
      <c r="D18" s="4" t="s">
        <v>60</v>
      </c>
      <c r="E18" s="3" t="s">
        <v>61</v>
      </c>
      <c r="F18" t="s">
        <v>11</v>
      </c>
      <c r="U18" s="8" t="str">
        <f t="shared" ca="1" si="2"/>
        <v/>
      </c>
      <c r="V18" s="8" t="str">
        <f t="shared" ca="1" si="3"/>
        <v/>
      </c>
    </row>
    <row r="19" spans="1:31">
      <c r="A19" t="s">
        <v>59</v>
      </c>
      <c r="D19" s="3" t="s">
        <v>62</v>
      </c>
      <c r="E19" s="3" t="s">
        <v>63</v>
      </c>
      <c r="J19" s="8" t="s">
        <v>3350</v>
      </c>
      <c r="T19" s="8" t="s">
        <v>3351</v>
      </c>
      <c r="U19" s="8" t="str">
        <f t="shared" ca="1" si="2"/>
        <v/>
      </c>
      <c r="V19" s="8" t="str">
        <f t="shared" ca="1" si="3"/>
        <v/>
      </c>
      <c r="AE19" s="8" t="s">
        <v>3309</v>
      </c>
    </row>
    <row r="20" spans="1:31">
      <c r="A20" t="s">
        <v>64</v>
      </c>
      <c r="D20" s="3" t="s">
        <v>65</v>
      </c>
      <c r="E20" s="3" t="s">
        <v>66</v>
      </c>
      <c r="J20" s="8" t="s">
        <v>3352</v>
      </c>
      <c r="U20" s="8" t="str">
        <f t="shared" ca="1" si="2"/>
        <v/>
      </c>
      <c r="V20" s="8" t="str">
        <f t="shared" ca="1" si="3"/>
        <v/>
      </c>
    </row>
    <row r="21" spans="1:31">
      <c r="A21" t="s">
        <v>67</v>
      </c>
      <c r="D21" s="3" t="s">
        <v>1334</v>
      </c>
      <c r="E21" s="3" t="s">
        <v>2235</v>
      </c>
      <c r="J21" s="8" t="s">
        <v>3350</v>
      </c>
      <c r="T21" s="8">
        <f>312-743</f>
        <v>-431</v>
      </c>
      <c r="U21" s="8">
        <f t="shared" ca="1" si="2"/>
        <v>743</v>
      </c>
      <c r="V21" s="8">
        <f t="shared" ca="1" si="3"/>
        <v>312</v>
      </c>
    </row>
    <row r="22" spans="1:31">
      <c r="A22" t="s">
        <v>67</v>
      </c>
      <c r="D22" s="3" t="s">
        <v>1336</v>
      </c>
      <c r="E22" s="3" t="s">
        <v>1342</v>
      </c>
      <c r="F22" t="s">
        <v>35</v>
      </c>
      <c r="I22" t="s">
        <v>1345</v>
      </c>
      <c r="U22" s="8" t="str">
        <f t="shared" ca="1" si="2"/>
        <v/>
      </c>
      <c r="V22" s="8" t="str">
        <f t="shared" ca="1" si="3"/>
        <v/>
      </c>
    </row>
    <row r="23" spans="1:31">
      <c r="A23" t="s">
        <v>67</v>
      </c>
      <c r="D23" s="3" t="s">
        <v>1337</v>
      </c>
      <c r="E23" s="3" t="s">
        <v>1343</v>
      </c>
      <c r="J23" s="8" t="s">
        <v>3352</v>
      </c>
      <c r="U23" s="8" t="str">
        <f t="shared" ca="1" si="2"/>
        <v/>
      </c>
      <c r="V23" s="8" t="str">
        <f t="shared" ca="1" si="3"/>
        <v/>
      </c>
      <c r="AE23" s="8" t="s">
        <v>3315</v>
      </c>
    </row>
    <row r="24" spans="1:31">
      <c r="A24" t="s">
        <v>67</v>
      </c>
      <c r="D24" s="3" t="s">
        <v>1338</v>
      </c>
      <c r="E24" s="3" t="s">
        <v>1344</v>
      </c>
      <c r="H24" t="s">
        <v>19</v>
      </c>
      <c r="J24" s="8" t="s">
        <v>3350</v>
      </c>
      <c r="T24" s="8" t="s">
        <v>3371</v>
      </c>
      <c r="U24" s="8" t="str">
        <f t="shared" ca="1" si="2"/>
        <v/>
      </c>
      <c r="V24" s="8" t="str">
        <f t="shared" ca="1" si="3"/>
        <v/>
      </c>
      <c r="AB24" s="8" t="s">
        <v>3405</v>
      </c>
      <c r="AC24" s="8" t="s">
        <v>3365</v>
      </c>
      <c r="AD24" s="8" t="s">
        <v>19</v>
      </c>
    </row>
    <row r="25" spans="1:31" ht="29">
      <c r="A25" t="s">
        <v>67</v>
      </c>
      <c r="D25" s="3" t="s">
        <v>1340</v>
      </c>
      <c r="E25" s="3" t="s">
        <v>1339</v>
      </c>
      <c r="I25" t="s">
        <v>3374</v>
      </c>
      <c r="J25" s="8" t="s">
        <v>3350</v>
      </c>
      <c r="T25" s="8">
        <f>0-8</f>
        <v>-8</v>
      </c>
      <c r="U25" s="8">
        <f t="shared" ca="1" si="2"/>
        <v>8</v>
      </c>
      <c r="V25" s="8">
        <f t="shared" ca="1" si="3"/>
        <v>0</v>
      </c>
    </row>
    <row r="26" spans="1:31" ht="29">
      <c r="A26" t="s">
        <v>67</v>
      </c>
      <c r="D26" s="3" t="s">
        <v>1335</v>
      </c>
      <c r="E26" s="3" t="s">
        <v>1341</v>
      </c>
      <c r="J26" s="8" t="s">
        <v>24</v>
      </c>
      <c r="L26" s="8">
        <v>1</v>
      </c>
      <c r="M26" s="8">
        <v>3</v>
      </c>
      <c r="N26" s="8" t="s">
        <v>3319</v>
      </c>
      <c r="O26" s="8" t="s">
        <v>3311</v>
      </c>
      <c r="S26" s="8">
        <v>1701</v>
      </c>
      <c r="U26" s="8" t="str">
        <f t="shared" ca="1" si="2"/>
        <v/>
      </c>
      <c r="V26" s="8" t="str">
        <f t="shared" ca="1" si="3"/>
        <v/>
      </c>
    </row>
    <row r="27" spans="1:31">
      <c r="A27" t="s">
        <v>68</v>
      </c>
      <c r="D27" s="3" t="s">
        <v>69</v>
      </c>
      <c r="E27" s="3" t="s">
        <v>70</v>
      </c>
      <c r="J27" s="8" t="s">
        <v>3353</v>
      </c>
      <c r="T27" s="8" t="s">
        <v>3371</v>
      </c>
      <c r="U27" s="8" t="str">
        <f t="shared" ca="1" si="2"/>
        <v/>
      </c>
      <c r="V27" s="8" t="str">
        <f t="shared" ca="1" si="3"/>
        <v/>
      </c>
      <c r="AC27" s="8" t="s">
        <v>3370</v>
      </c>
      <c r="AD27" s="8" t="s">
        <v>20</v>
      </c>
      <c r="AE27" s="8" t="s">
        <v>3309</v>
      </c>
    </row>
    <row r="28" spans="1:31">
      <c r="A28" t="s">
        <v>71</v>
      </c>
      <c r="D28" s="3" t="s">
        <v>1346</v>
      </c>
      <c r="E28" s="3" t="s">
        <v>1347</v>
      </c>
      <c r="J28" s="8" t="s">
        <v>3352</v>
      </c>
      <c r="U28" s="8" t="str">
        <f t="shared" ca="1" si="2"/>
        <v/>
      </c>
      <c r="V28" s="8" t="str">
        <f t="shared" ca="1" si="3"/>
        <v/>
      </c>
    </row>
    <row r="29" spans="1:31">
      <c r="A29" t="s">
        <v>72</v>
      </c>
      <c r="D29" s="3" t="s">
        <v>73</v>
      </c>
      <c r="E29" s="3" t="s">
        <v>74</v>
      </c>
      <c r="J29" s="8" t="s">
        <v>3352</v>
      </c>
      <c r="U29" s="8" t="str">
        <f t="shared" ca="1" si="2"/>
        <v/>
      </c>
      <c r="V29" s="8" t="str">
        <f t="shared" ca="1" si="3"/>
        <v/>
      </c>
      <c r="AE29" s="8" t="s">
        <v>3318</v>
      </c>
    </row>
    <row r="30" spans="1:31">
      <c r="A30" t="s">
        <v>75</v>
      </c>
      <c r="D30" s="3" t="s">
        <v>1349</v>
      </c>
      <c r="E30" s="3" t="s">
        <v>1348</v>
      </c>
      <c r="J30" s="8" t="s">
        <v>24</v>
      </c>
      <c r="L30" s="8">
        <v>1</v>
      </c>
      <c r="M30" s="8">
        <v>3</v>
      </c>
      <c r="N30" s="8" t="s">
        <v>3310</v>
      </c>
      <c r="O30" s="8" t="s">
        <v>3311</v>
      </c>
      <c r="S30" s="8">
        <v>2475</v>
      </c>
      <c r="U30" s="8" t="str">
        <f t="shared" ca="1" si="2"/>
        <v/>
      </c>
      <c r="V30" s="8" t="str">
        <f t="shared" ca="1" si="3"/>
        <v/>
      </c>
    </row>
    <row r="31" spans="1:31">
      <c r="A31" t="s">
        <v>75</v>
      </c>
      <c r="D31" s="3" t="s">
        <v>1350</v>
      </c>
      <c r="E31" s="3" t="s">
        <v>1351</v>
      </c>
      <c r="J31" s="8" t="s">
        <v>3350</v>
      </c>
      <c r="T31" s="8">
        <f>129-11</f>
        <v>118</v>
      </c>
      <c r="U31" s="8">
        <f t="shared" ca="1" si="2"/>
        <v>11</v>
      </c>
      <c r="V31" s="8">
        <f t="shared" ca="1" si="3"/>
        <v>129</v>
      </c>
    </row>
    <row r="32" spans="1:31">
      <c r="A32" t="s">
        <v>75</v>
      </c>
      <c r="D32" s="3" t="s">
        <v>76</v>
      </c>
      <c r="E32" s="3" t="s">
        <v>77</v>
      </c>
      <c r="J32" s="8" t="s">
        <v>3352</v>
      </c>
      <c r="U32" s="8" t="str">
        <f t="shared" ca="1" si="2"/>
        <v/>
      </c>
      <c r="V32" s="8" t="str">
        <f t="shared" ca="1" si="3"/>
        <v/>
      </c>
      <c r="AC32" s="8" t="s">
        <v>3365</v>
      </c>
      <c r="AD32" s="8" t="s">
        <v>19</v>
      </c>
    </row>
    <row r="33" spans="1:31">
      <c r="A33" t="s">
        <v>75</v>
      </c>
      <c r="D33" s="3" t="s">
        <v>1352</v>
      </c>
      <c r="E33" s="3" t="s">
        <v>1353</v>
      </c>
      <c r="J33" s="8" t="s">
        <v>3352</v>
      </c>
      <c r="U33" s="8" t="str">
        <f t="shared" ca="1" si="2"/>
        <v/>
      </c>
      <c r="V33" s="8" t="str">
        <f t="shared" ca="1" si="3"/>
        <v/>
      </c>
      <c r="AB33" s="8" t="s">
        <v>3591</v>
      </c>
      <c r="AD33" s="8" t="s">
        <v>19</v>
      </c>
    </row>
    <row r="34" spans="1:31">
      <c r="A34" t="s">
        <v>78</v>
      </c>
      <c r="D34" s="3" t="s">
        <v>79</v>
      </c>
      <c r="E34" s="3" t="s">
        <v>80</v>
      </c>
      <c r="J34" s="8" t="s">
        <v>3352</v>
      </c>
      <c r="U34" s="8" t="str">
        <f t="shared" ca="1" si="2"/>
        <v/>
      </c>
      <c r="V34" s="8" t="str">
        <f t="shared" ca="1" si="3"/>
        <v/>
      </c>
      <c r="AC34" s="8" t="s">
        <v>3375</v>
      </c>
      <c r="AD34" s="8" t="s">
        <v>19</v>
      </c>
    </row>
    <row r="35" spans="1:31">
      <c r="A35" t="s">
        <v>78</v>
      </c>
      <c r="D35" s="3" t="s">
        <v>3376</v>
      </c>
      <c r="E35" s="3" t="s">
        <v>3377</v>
      </c>
      <c r="J35" s="8" t="s">
        <v>3350</v>
      </c>
      <c r="T35" s="8" t="s">
        <v>3371</v>
      </c>
      <c r="U35" s="8" t="str">
        <f t="shared" ca="1" si="2"/>
        <v/>
      </c>
      <c r="V35" s="8" t="str">
        <f t="shared" ca="1" si="3"/>
        <v/>
      </c>
      <c r="AE35" s="8" t="s">
        <v>3309</v>
      </c>
    </row>
    <row r="36" spans="1:31">
      <c r="A36" t="s">
        <v>78</v>
      </c>
      <c r="D36" s="3" t="s">
        <v>1354</v>
      </c>
      <c r="E36" s="3" t="s">
        <v>1355</v>
      </c>
      <c r="J36" s="8" t="s">
        <v>25</v>
      </c>
      <c r="L36" s="8">
        <v>2</v>
      </c>
      <c r="M36" s="8">
        <v>9</v>
      </c>
      <c r="O36" s="8" t="s">
        <v>3311</v>
      </c>
      <c r="S36" s="8">
        <v>1</v>
      </c>
      <c r="U36" s="8" t="str">
        <f t="shared" ca="1" si="2"/>
        <v/>
      </c>
      <c r="V36" s="8" t="str">
        <f t="shared" ca="1" si="3"/>
        <v/>
      </c>
    </row>
    <row r="37" spans="1:31">
      <c r="A37" t="s">
        <v>81</v>
      </c>
      <c r="D37" s="3" t="s">
        <v>82</v>
      </c>
      <c r="E37" s="3" t="s">
        <v>83</v>
      </c>
      <c r="J37" s="8" t="s">
        <v>3350</v>
      </c>
      <c r="T37" s="8" t="s">
        <v>3371</v>
      </c>
      <c r="U37" s="8" t="str">
        <f t="shared" ca="1" si="2"/>
        <v/>
      </c>
      <c r="V37" s="8" t="str">
        <f t="shared" ca="1" si="3"/>
        <v/>
      </c>
      <c r="AE37" s="8" t="s">
        <v>3309</v>
      </c>
    </row>
    <row r="38" spans="1:31">
      <c r="A38" t="s">
        <v>84</v>
      </c>
      <c r="D38" s="3" t="s">
        <v>1357</v>
      </c>
      <c r="E38" s="3" t="s">
        <v>1356</v>
      </c>
      <c r="J38" s="8" t="s">
        <v>24</v>
      </c>
      <c r="L38" s="8">
        <v>1</v>
      </c>
      <c r="M38" s="8">
        <v>1</v>
      </c>
      <c r="N38" s="8" t="s">
        <v>3310</v>
      </c>
      <c r="O38" s="8" t="s">
        <v>3351</v>
      </c>
      <c r="S38" s="8">
        <v>2475</v>
      </c>
      <c r="U38" s="8" t="str">
        <f t="shared" ca="1" si="2"/>
        <v/>
      </c>
      <c r="V38" s="8" t="str">
        <f t="shared" ca="1" si="3"/>
        <v/>
      </c>
    </row>
    <row r="39" spans="1:31">
      <c r="A39" t="s">
        <v>85</v>
      </c>
      <c r="D39" s="3" t="s">
        <v>86</v>
      </c>
      <c r="E39" s="3" t="s">
        <v>87</v>
      </c>
      <c r="J39" s="8" t="s">
        <v>3350</v>
      </c>
      <c r="T39" s="8" t="s">
        <v>3371</v>
      </c>
      <c r="U39" s="8" t="str">
        <f t="shared" ca="1" si="2"/>
        <v/>
      </c>
      <c r="V39" s="8" t="str">
        <f t="shared" ca="1" si="3"/>
        <v/>
      </c>
      <c r="AE39" s="8" t="s">
        <v>3309</v>
      </c>
    </row>
    <row r="40" spans="1:31" ht="29">
      <c r="A40" t="s">
        <v>88</v>
      </c>
      <c r="D40" s="3" t="s">
        <v>3569</v>
      </c>
      <c r="E40" s="3" t="s">
        <v>3570</v>
      </c>
      <c r="J40" s="8" t="s">
        <v>3352</v>
      </c>
      <c r="U40" s="8" t="str">
        <f t="shared" ca="1" si="2"/>
        <v/>
      </c>
      <c r="V40" s="8" t="str">
        <f t="shared" ca="1" si="3"/>
        <v/>
      </c>
      <c r="AC40" s="8" t="s">
        <v>3373</v>
      </c>
      <c r="AD40" s="8" t="s">
        <v>19</v>
      </c>
      <c r="AE40" s="8" t="s">
        <v>3315</v>
      </c>
    </row>
    <row r="41" spans="1:31" ht="29">
      <c r="A41" t="s">
        <v>89</v>
      </c>
      <c r="D41" s="3" t="s">
        <v>1359</v>
      </c>
      <c r="E41" s="3" t="s">
        <v>1358</v>
      </c>
      <c r="H41" t="s">
        <v>19</v>
      </c>
      <c r="I41" t="s">
        <v>3379</v>
      </c>
      <c r="J41" s="8" t="s">
        <v>24</v>
      </c>
      <c r="L41" s="8">
        <v>2</v>
      </c>
      <c r="M41" s="8">
        <v>7</v>
      </c>
      <c r="O41" s="8" t="s">
        <v>3305</v>
      </c>
      <c r="P41" s="8" t="s">
        <v>3359</v>
      </c>
      <c r="Q41" s="9" t="s">
        <v>3378</v>
      </c>
      <c r="R41" s="8" t="s">
        <v>3306</v>
      </c>
      <c r="S41" s="8">
        <v>266</v>
      </c>
      <c r="U41" s="8" t="str">
        <f t="shared" ca="1" si="2"/>
        <v/>
      </c>
      <c r="V41" s="8" t="str">
        <f t="shared" ca="1" si="3"/>
        <v/>
      </c>
      <c r="AE41" s="8" t="s">
        <v>3315</v>
      </c>
    </row>
    <row r="42" spans="1:31">
      <c r="A42" t="s">
        <v>90</v>
      </c>
      <c r="D42" s="3" t="s">
        <v>1360</v>
      </c>
      <c r="E42" s="3" t="s">
        <v>1361</v>
      </c>
      <c r="J42" s="8" t="s">
        <v>3352</v>
      </c>
      <c r="U42" s="8" t="str">
        <f t="shared" ca="1" si="2"/>
        <v/>
      </c>
      <c r="V42" s="8" t="str">
        <f t="shared" ca="1" si="3"/>
        <v/>
      </c>
      <c r="AB42" s="8" t="s">
        <v>3591</v>
      </c>
      <c r="AD42" s="8" t="s">
        <v>19</v>
      </c>
    </row>
    <row r="43" spans="1:31">
      <c r="A43" t="s">
        <v>90</v>
      </c>
      <c r="D43" s="3" t="s">
        <v>91</v>
      </c>
      <c r="E43" s="3" t="s">
        <v>92</v>
      </c>
      <c r="J43" s="8" t="s">
        <v>3350</v>
      </c>
      <c r="T43" s="8" t="s">
        <v>3371</v>
      </c>
      <c r="U43" s="8" t="str">
        <f t="shared" ca="1" si="2"/>
        <v/>
      </c>
      <c r="V43" s="8" t="str">
        <f t="shared" ca="1" si="3"/>
        <v/>
      </c>
      <c r="AC43" s="8" t="s">
        <v>3586</v>
      </c>
      <c r="AD43" s="8" t="s">
        <v>19</v>
      </c>
      <c r="AE43" s="8" t="s">
        <v>3318</v>
      </c>
    </row>
    <row r="44" spans="1:31">
      <c r="A44" t="s">
        <v>93</v>
      </c>
      <c r="D44" s="3" t="s">
        <v>3380</v>
      </c>
      <c r="E44" s="3" t="s">
        <v>3381</v>
      </c>
      <c r="J44" s="8" t="s">
        <v>3352</v>
      </c>
      <c r="U44" s="8" t="str">
        <f t="shared" ca="1" si="2"/>
        <v/>
      </c>
      <c r="V44" s="8" t="str">
        <f t="shared" ca="1" si="3"/>
        <v/>
      </c>
      <c r="AE44" s="8" t="s">
        <v>3321</v>
      </c>
    </row>
    <row r="45" spans="1:31">
      <c r="A45" t="s">
        <v>93</v>
      </c>
      <c r="D45" s="3" t="s">
        <v>94</v>
      </c>
      <c r="E45" s="3" t="s">
        <v>95</v>
      </c>
      <c r="J45" s="8" t="s">
        <v>3350</v>
      </c>
      <c r="T45" s="8" t="s">
        <v>3371</v>
      </c>
      <c r="U45" s="8" t="str">
        <f t="shared" ca="1" si="2"/>
        <v/>
      </c>
      <c r="V45" s="8" t="str">
        <f t="shared" ca="1" si="3"/>
        <v/>
      </c>
      <c r="AC45" s="8" t="s">
        <v>3586</v>
      </c>
      <c r="AD45" s="8" t="s">
        <v>19</v>
      </c>
      <c r="AE45" s="8" t="s">
        <v>3318</v>
      </c>
    </row>
    <row r="46" spans="1:31">
      <c r="A46" t="s">
        <v>96</v>
      </c>
      <c r="D46" s="3" t="s">
        <v>97</v>
      </c>
      <c r="E46" s="3" t="s">
        <v>98</v>
      </c>
      <c r="J46" s="8" t="s">
        <v>3352</v>
      </c>
      <c r="U46" s="8" t="str">
        <f t="shared" ca="1" si="2"/>
        <v/>
      </c>
      <c r="V46" s="8" t="str">
        <f t="shared" ca="1" si="3"/>
        <v/>
      </c>
      <c r="AE46" s="8" t="s">
        <v>3309</v>
      </c>
    </row>
    <row r="47" spans="1:31">
      <c r="A47" t="s">
        <v>96</v>
      </c>
      <c r="D47" s="3" t="s">
        <v>99</v>
      </c>
      <c r="E47" s="3" t="s">
        <v>98</v>
      </c>
      <c r="J47" s="8" t="s">
        <v>3352</v>
      </c>
      <c r="U47" s="8" t="str">
        <f t="shared" ca="1" si="2"/>
        <v/>
      </c>
      <c r="V47" s="8" t="str">
        <f t="shared" ca="1" si="3"/>
        <v/>
      </c>
      <c r="AE47" s="8" t="s">
        <v>3309</v>
      </c>
    </row>
    <row r="48" spans="1:31">
      <c r="A48" t="s">
        <v>96</v>
      </c>
      <c r="D48" s="3" t="s">
        <v>100</v>
      </c>
      <c r="E48" s="3" t="s">
        <v>101</v>
      </c>
      <c r="J48" s="8" t="s">
        <v>3350</v>
      </c>
      <c r="T48" s="8" t="s">
        <v>3371</v>
      </c>
      <c r="U48" s="8" t="str">
        <f t="shared" ca="1" si="2"/>
        <v/>
      </c>
      <c r="V48" s="8" t="str">
        <f t="shared" ca="1" si="3"/>
        <v/>
      </c>
      <c r="AC48" s="8" t="s">
        <v>3365</v>
      </c>
      <c r="AD48" s="8" t="s">
        <v>19</v>
      </c>
      <c r="AE48" s="8" t="s">
        <v>3309</v>
      </c>
    </row>
    <row r="49" spans="1:31">
      <c r="A49" t="s">
        <v>102</v>
      </c>
      <c r="D49" s="3" t="s">
        <v>1362</v>
      </c>
      <c r="E49" s="3" t="s">
        <v>1363</v>
      </c>
      <c r="J49" s="8" t="s">
        <v>3352</v>
      </c>
      <c r="U49" s="8" t="str">
        <f t="shared" ca="1" si="2"/>
        <v/>
      </c>
      <c r="V49" s="8" t="str">
        <f t="shared" ca="1" si="3"/>
        <v/>
      </c>
      <c r="AB49" s="8" t="s">
        <v>3590</v>
      </c>
      <c r="AD49" s="8" t="s">
        <v>19</v>
      </c>
    </row>
    <row r="50" spans="1:31">
      <c r="A50" t="s">
        <v>103</v>
      </c>
      <c r="D50" s="3" t="s">
        <v>104</v>
      </c>
      <c r="E50" s="3" t="s">
        <v>105</v>
      </c>
      <c r="J50" s="8" t="s">
        <v>3352</v>
      </c>
      <c r="U50" s="8" t="str">
        <f t="shared" ca="1" si="2"/>
        <v/>
      </c>
      <c r="V50" s="8" t="str">
        <f t="shared" ca="1" si="3"/>
        <v/>
      </c>
    </row>
    <row r="51" spans="1:31">
      <c r="A51" t="s">
        <v>103</v>
      </c>
      <c r="D51" s="3" t="s">
        <v>106</v>
      </c>
      <c r="E51" s="3" t="s">
        <v>107</v>
      </c>
      <c r="J51" s="8" t="s">
        <v>3352</v>
      </c>
      <c r="U51" s="8" t="str">
        <f t="shared" ca="1" si="2"/>
        <v/>
      </c>
      <c r="V51" s="8" t="str">
        <f t="shared" ca="1" si="3"/>
        <v/>
      </c>
    </row>
    <row r="52" spans="1:31">
      <c r="A52" t="s">
        <v>108</v>
      </c>
      <c r="D52" s="3" t="s">
        <v>1364</v>
      </c>
      <c r="E52" s="3" t="s">
        <v>1365</v>
      </c>
      <c r="J52" s="8" t="s">
        <v>3350</v>
      </c>
      <c r="T52" s="8" t="s">
        <v>3371</v>
      </c>
      <c r="U52" s="8" t="str">
        <f t="shared" ca="1" si="2"/>
        <v/>
      </c>
      <c r="V52" s="8" t="str">
        <f t="shared" ca="1" si="3"/>
        <v/>
      </c>
      <c r="AE52" s="8" t="s">
        <v>3318</v>
      </c>
    </row>
    <row r="53" spans="1:31">
      <c r="A53" t="s">
        <v>109</v>
      </c>
      <c r="D53" s="3" t="s">
        <v>1366</v>
      </c>
      <c r="E53" s="3" t="s">
        <v>1367</v>
      </c>
      <c r="J53" s="8" t="s">
        <v>3352</v>
      </c>
      <c r="U53" s="8" t="str">
        <f t="shared" ca="1" si="2"/>
        <v/>
      </c>
      <c r="V53" s="8" t="str">
        <f t="shared" ca="1" si="3"/>
        <v/>
      </c>
      <c r="AB53" s="8" t="s">
        <v>3314</v>
      </c>
      <c r="AD53" s="8" t="s">
        <v>19</v>
      </c>
    </row>
    <row r="54" spans="1:31">
      <c r="A54" t="s">
        <v>109</v>
      </c>
      <c r="D54" s="3" t="s">
        <v>1368</v>
      </c>
      <c r="E54" s="3" t="s">
        <v>1369</v>
      </c>
      <c r="J54" s="8" t="s">
        <v>3352</v>
      </c>
      <c r="U54" s="8" t="str">
        <f t="shared" ca="1" si="2"/>
        <v/>
      </c>
      <c r="V54" s="8" t="str">
        <f t="shared" ca="1" si="3"/>
        <v/>
      </c>
      <c r="AC54" s="8" t="s">
        <v>3373</v>
      </c>
      <c r="AD54" s="8" t="s">
        <v>19</v>
      </c>
    </row>
    <row r="55" spans="1:31">
      <c r="A55" t="s">
        <v>111</v>
      </c>
      <c r="D55" s="3" t="s">
        <v>1370</v>
      </c>
      <c r="E55" s="3" t="s">
        <v>1371</v>
      </c>
      <c r="J55" s="8" t="s">
        <v>3350</v>
      </c>
      <c r="T55" s="8" t="s">
        <v>3371</v>
      </c>
      <c r="U55" s="8" t="str">
        <f t="shared" ca="1" si="2"/>
        <v/>
      </c>
      <c r="V55" s="8" t="str">
        <f t="shared" ca="1" si="3"/>
        <v/>
      </c>
      <c r="AE55" s="8" t="s">
        <v>3309</v>
      </c>
    </row>
    <row r="56" spans="1:31">
      <c r="A56" t="s">
        <v>111</v>
      </c>
      <c r="D56" s="3" t="s">
        <v>1373</v>
      </c>
      <c r="E56" s="3" t="s">
        <v>1372</v>
      </c>
      <c r="J56" s="8" t="s">
        <v>3352</v>
      </c>
      <c r="U56" s="8" t="str">
        <f t="shared" ca="1" si="2"/>
        <v/>
      </c>
      <c r="V56" s="8" t="str">
        <f t="shared" ca="1" si="3"/>
        <v/>
      </c>
    </row>
    <row r="57" spans="1:31">
      <c r="A57" t="s">
        <v>111</v>
      </c>
      <c r="D57" s="3" t="s">
        <v>112</v>
      </c>
      <c r="E57" s="3" t="s">
        <v>113</v>
      </c>
      <c r="J57" s="8" t="s">
        <v>3352</v>
      </c>
      <c r="U57" s="8" t="str">
        <f t="shared" ca="1" si="2"/>
        <v/>
      </c>
      <c r="V57" s="8" t="str">
        <f t="shared" ca="1" si="3"/>
        <v/>
      </c>
      <c r="AC57" s="8" t="s">
        <v>3586</v>
      </c>
      <c r="AD57" s="8" t="s">
        <v>19</v>
      </c>
    </row>
    <row r="58" spans="1:31">
      <c r="A58" t="s">
        <v>114</v>
      </c>
      <c r="D58" s="3" t="s">
        <v>115</v>
      </c>
      <c r="E58" s="3" t="s">
        <v>116</v>
      </c>
      <c r="H58" t="s">
        <v>19</v>
      </c>
      <c r="J58" s="8" t="s">
        <v>3352</v>
      </c>
      <c r="U58" s="8" t="str">
        <f t="shared" ca="1" si="2"/>
        <v/>
      </c>
      <c r="V58" s="8" t="str">
        <f t="shared" ca="1" si="3"/>
        <v/>
      </c>
      <c r="AC58" s="8" t="s">
        <v>3365</v>
      </c>
      <c r="AD58" s="8" t="s">
        <v>19</v>
      </c>
    </row>
    <row r="59" spans="1:31">
      <c r="A59" t="s">
        <v>114</v>
      </c>
      <c r="D59" s="3" t="s">
        <v>1374</v>
      </c>
      <c r="E59" s="3" t="s">
        <v>1375</v>
      </c>
      <c r="J59" s="8" t="s">
        <v>25</v>
      </c>
      <c r="L59" s="8">
        <v>1</v>
      </c>
      <c r="M59" s="8">
        <v>3</v>
      </c>
      <c r="N59" s="8" t="s">
        <v>3310</v>
      </c>
      <c r="O59" s="8" t="s">
        <v>3311</v>
      </c>
      <c r="S59" s="8">
        <v>2475</v>
      </c>
      <c r="U59" s="8" t="str">
        <f t="shared" ca="1" si="2"/>
        <v/>
      </c>
      <c r="V59" s="8" t="str">
        <f t="shared" ca="1" si="3"/>
        <v/>
      </c>
    </row>
    <row r="60" spans="1:31">
      <c r="A60" t="s">
        <v>117</v>
      </c>
      <c r="D60" s="3" t="s">
        <v>118</v>
      </c>
      <c r="E60" s="3" t="s">
        <v>119</v>
      </c>
      <c r="J60" s="8" t="s">
        <v>3352</v>
      </c>
      <c r="U60" s="8" t="str">
        <f t="shared" ca="1" si="2"/>
        <v/>
      </c>
      <c r="V60" s="8" t="str">
        <f t="shared" ca="1" si="3"/>
        <v/>
      </c>
    </row>
    <row r="61" spans="1:31">
      <c r="A61" t="s">
        <v>117</v>
      </c>
      <c r="D61" s="3" t="s">
        <v>1376</v>
      </c>
      <c r="E61" s="3" t="s">
        <v>1377</v>
      </c>
      <c r="J61" s="8" t="s">
        <v>3350</v>
      </c>
      <c r="T61" s="8">
        <f>312-743</f>
        <v>-431</v>
      </c>
      <c r="U61" s="8">
        <f t="shared" ca="1" si="2"/>
        <v>743</v>
      </c>
      <c r="V61" s="8">
        <f t="shared" ca="1" si="3"/>
        <v>312</v>
      </c>
    </row>
    <row r="62" spans="1:31">
      <c r="A62" t="s">
        <v>120</v>
      </c>
      <c r="D62" s="3" t="s">
        <v>1378</v>
      </c>
      <c r="E62" s="3" t="s">
        <v>1379</v>
      </c>
      <c r="H62" t="s">
        <v>19</v>
      </c>
      <c r="J62" s="8" t="s">
        <v>24</v>
      </c>
      <c r="L62" s="8">
        <v>1</v>
      </c>
      <c r="M62" s="8">
        <v>2</v>
      </c>
      <c r="N62" s="8" t="s">
        <v>3310</v>
      </c>
      <c r="O62" s="8" t="s">
        <v>3351</v>
      </c>
      <c r="S62" s="8">
        <v>2475</v>
      </c>
      <c r="U62" s="8" t="str">
        <f t="shared" ca="1" si="2"/>
        <v/>
      </c>
      <c r="V62" s="8" t="str">
        <f t="shared" ca="1" si="3"/>
        <v/>
      </c>
    </row>
    <row r="63" spans="1:31" ht="29">
      <c r="A63" t="s">
        <v>121</v>
      </c>
      <c r="D63" s="3" t="s">
        <v>1380</v>
      </c>
      <c r="E63" s="3" t="s">
        <v>1381</v>
      </c>
      <c r="J63" s="8" t="s">
        <v>24</v>
      </c>
      <c r="L63" s="8">
        <v>1</v>
      </c>
      <c r="M63" s="8">
        <v>2</v>
      </c>
      <c r="N63" s="8" t="s">
        <v>3328</v>
      </c>
      <c r="O63" s="8" t="s">
        <v>3351</v>
      </c>
      <c r="S63" s="8">
        <v>613</v>
      </c>
      <c r="U63" s="8" t="str">
        <f t="shared" ca="1" si="2"/>
        <v/>
      </c>
      <c r="V63" s="8" t="str">
        <f t="shared" ca="1" si="3"/>
        <v/>
      </c>
    </row>
    <row r="64" spans="1:31" ht="29">
      <c r="A64" t="s">
        <v>121</v>
      </c>
      <c r="D64" s="3" t="s">
        <v>1383</v>
      </c>
      <c r="E64" s="3" t="s">
        <v>1382</v>
      </c>
      <c r="G64" t="s">
        <v>19</v>
      </c>
      <c r="J64" s="8" t="s">
        <v>3350</v>
      </c>
      <c r="T64" s="8">
        <f>52-166</f>
        <v>-114</v>
      </c>
      <c r="U64" s="8">
        <f t="shared" ca="1" si="2"/>
        <v>166</v>
      </c>
      <c r="V64" s="8">
        <f t="shared" ca="1" si="3"/>
        <v>52</v>
      </c>
    </row>
    <row r="65" spans="1:31">
      <c r="A65" t="s">
        <v>122</v>
      </c>
      <c r="D65" s="3" t="s">
        <v>123</v>
      </c>
      <c r="E65" s="3" t="s">
        <v>124</v>
      </c>
      <c r="J65" s="8" t="s">
        <v>3350</v>
      </c>
      <c r="T65" s="8">
        <f>49-9</f>
        <v>40</v>
      </c>
      <c r="U65" s="8">
        <f t="shared" ca="1" si="2"/>
        <v>9</v>
      </c>
      <c r="V65" s="8">
        <f t="shared" ca="1" si="3"/>
        <v>49</v>
      </c>
      <c r="AC65" s="8" t="s">
        <v>3586</v>
      </c>
      <c r="AD65" s="8" t="s">
        <v>19</v>
      </c>
    </row>
    <row r="66" spans="1:31">
      <c r="A66" t="s">
        <v>125</v>
      </c>
      <c r="D66" s="3" t="s">
        <v>126</v>
      </c>
      <c r="E66" s="3" t="s">
        <v>127</v>
      </c>
      <c r="I66" t="s">
        <v>3571</v>
      </c>
      <c r="J66" s="8" t="s">
        <v>3353</v>
      </c>
      <c r="T66" s="8">
        <f>0-5</f>
        <v>-5</v>
      </c>
      <c r="U66" s="8">
        <f t="shared" ca="1" si="2"/>
        <v>5</v>
      </c>
      <c r="V66" s="8">
        <f t="shared" ca="1" si="3"/>
        <v>0</v>
      </c>
      <c r="AE66" s="8" t="s">
        <v>3315</v>
      </c>
    </row>
    <row r="67" spans="1:31">
      <c r="A67" t="s">
        <v>128</v>
      </c>
      <c r="D67" s="3" t="s">
        <v>1385</v>
      </c>
      <c r="E67" s="3" t="s">
        <v>1384</v>
      </c>
      <c r="J67" s="8" t="s">
        <v>3352</v>
      </c>
      <c r="U67" s="8" t="str">
        <f t="shared" ref="U67:U131" ca="1" si="4">IF(ISNUMBER(T67),VALUE(MID(_xlfn.FORMULATEXT(T67),SEARCH("-",_xlfn.FORMULATEXT(T67))+1,LEN(_xlfn.FORMULATEXT(T67))-SEARCH("-",_xlfn.FORMULATEXT(T67)))), "")</f>
        <v/>
      </c>
      <c r="V67" s="8" t="str">
        <f t="shared" ref="V67:V131" ca="1" si="5">IF(ISNUMBER(T67), VALUE(MID(_xlfn.FORMULATEXT(T67), 2, SEARCH("-", _xlfn.FORMULATEXT(T67)) - 2)), "")</f>
        <v/>
      </c>
    </row>
    <row r="68" spans="1:31" ht="72.5">
      <c r="A68" t="s">
        <v>129</v>
      </c>
      <c r="D68" s="3" t="s">
        <v>3385</v>
      </c>
      <c r="E68" s="3" t="s">
        <v>3384</v>
      </c>
      <c r="J68" s="8" t="s">
        <v>25</v>
      </c>
      <c r="L68" s="8">
        <v>5</v>
      </c>
      <c r="M68" s="8">
        <v>33</v>
      </c>
      <c r="O68" s="8" t="s">
        <v>3305</v>
      </c>
      <c r="P68" s="8" t="s">
        <v>3382</v>
      </c>
      <c r="Q68" s="9" t="s">
        <v>3383</v>
      </c>
      <c r="S68" s="8">
        <v>7</v>
      </c>
      <c r="U68" s="8" t="str">
        <f t="shared" ca="1" si="4"/>
        <v/>
      </c>
      <c r="V68" s="8" t="str">
        <f t="shared" ca="1" si="5"/>
        <v/>
      </c>
      <c r="AE68" s="8" t="s">
        <v>3315</v>
      </c>
    </row>
    <row r="69" spans="1:31" ht="87">
      <c r="A69" t="s">
        <v>129</v>
      </c>
      <c r="D69" s="3" t="s">
        <v>3386</v>
      </c>
      <c r="E69" s="3" t="s">
        <v>3387</v>
      </c>
      <c r="I69" t="s">
        <v>3388</v>
      </c>
      <c r="J69" s="8" t="s">
        <v>26</v>
      </c>
      <c r="U69" s="8" t="str">
        <f t="shared" ca="1" si="4"/>
        <v/>
      </c>
      <c r="V69" s="8" t="str">
        <f t="shared" ca="1" si="5"/>
        <v/>
      </c>
    </row>
    <row r="70" spans="1:31">
      <c r="A70" t="s">
        <v>130</v>
      </c>
      <c r="D70" s="3" t="s">
        <v>131</v>
      </c>
      <c r="E70" s="3" t="s">
        <v>132</v>
      </c>
      <c r="J70" s="8" t="s">
        <v>3352</v>
      </c>
      <c r="U70" s="8" t="str">
        <f t="shared" ca="1" si="4"/>
        <v/>
      </c>
      <c r="V70" s="8" t="str">
        <f t="shared" ca="1" si="5"/>
        <v/>
      </c>
      <c r="AC70" s="8" t="s">
        <v>3365</v>
      </c>
      <c r="AD70" s="8" t="s">
        <v>19</v>
      </c>
      <c r="AE70" s="8" t="s">
        <v>3309</v>
      </c>
    </row>
    <row r="71" spans="1:31">
      <c r="A71" t="s">
        <v>130</v>
      </c>
      <c r="D71" s="3" t="s">
        <v>133</v>
      </c>
      <c r="E71" s="3" t="s">
        <v>134</v>
      </c>
      <c r="H71" t="s">
        <v>19</v>
      </c>
      <c r="J71" s="8" t="s">
        <v>3350</v>
      </c>
      <c r="T71" s="8" t="s">
        <v>3371</v>
      </c>
      <c r="U71" s="8" t="str">
        <f t="shared" ca="1" si="4"/>
        <v/>
      </c>
      <c r="V71" s="8" t="str">
        <f t="shared" ca="1" si="5"/>
        <v/>
      </c>
      <c r="AE71" s="8" t="s">
        <v>3309</v>
      </c>
    </row>
    <row r="72" spans="1:31">
      <c r="A72" t="s">
        <v>130</v>
      </c>
      <c r="D72" s="3" t="s">
        <v>135</v>
      </c>
      <c r="E72" s="3" t="s">
        <v>136</v>
      </c>
      <c r="H72" t="s">
        <v>19</v>
      </c>
      <c r="J72" s="8" t="s">
        <v>3352</v>
      </c>
      <c r="U72" s="8" t="str">
        <f t="shared" ca="1" si="4"/>
        <v/>
      </c>
      <c r="V72" s="8" t="str">
        <f t="shared" ca="1" si="5"/>
        <v/>
      </c>
    </row>
    <row r="73" spans="1:31">
      <c r="A73" t="s">
        <v>130</v>
      </c>
      <c r="D73" s="3" t="s">
        <v>137</v>
      </c>
      <c r="E73" s="3" t="s">
        <v>138</v>
      </c>
      <c r="J73" s="8" t="s">
        <v>3350</v>
      </c>
      <c r="T73" s="8" t="s">
        <v>3371</v>
      </c>
      <c r="U73" s="8" t="str">
        <f t="shared" ca="1" si="4"/>
        <v/>
      </c>
      <c r="V73" s="8" t="str">
        <f t="shared" ca="1" si="5"/>
        <v/>
      </c>
      <c r="AC73" s="8" t="s">
        <v>3370</v>
      </c>
      <c r="AD73" s="8" t="s">
        <v>19</v>
      </c>
    </row>
    <row r="74" spans="1:31">
      <c r="A74" t="s">
        <v>130</v>
      </c>
      <c r="D74" s="3" t="s">
        <v>139</v>
      </c>
      <c r="E74" s="3" t="s">
        <v>140</v>
      </c>
      <c r="J74" s="8" t="s">
        <v>3352</v>
      </c>
      <c r="U74" s="8" t="str">
        <f t="shared" ca="1" si="4"/>
        <v/>
      </c>
      <c r="V74" s="8" t="str">
        <f t="shared" ca="1" si="5"/>
        <v/>
      </c>
    </row>
    <row r="75" spans="1:31" ht="29">
      <c r="A75" t="s">
        <v>130</v>
      </c>
      <c r="D75" s="3" t="s">
        <v>3668</v>
      </c>
      <c r="E75" s="3" t="s">
        <v>3669</v>
      </c>
      <c r="J75" s="8" t="s">
        <v>3352</v>
      </c>
      <c r="U75" s="8" t="str">
        <f t="shared" ca="1" si="4"/>
        <v/>
      </c>
      <c r="V75" s="8" t="str">
        <f t="shared" ca="1" si="5"/>
        <v/>
      </c>
    </row>
    <row r="76" spans="1:31" ht="29">
      <c r="A76" t="s">
        <v>130</v>
      </c>
      <c r="D76" s="3" t="s">
        <v>3670</v>
      </c>
      <c r="E76" s="3" t="s">
        <v>3671</v>
      </c>
      <c r="J76" s="8" t="s">
        <v>3352</v>
      </c>
      <c r="U76" s="8" t="str">
        <f t="shared" ca="1" si="4"/>
        <v/>
      </c>
      <c r="V76" s="8" t="str">
        <f t="shared" ca="1" si="5"/>
        <v/>
      </c>
      <c r="AC76" s="8" t="s">
        <v>3365</v>
      </c>
      <c r="AD76" s="8" t="s">
        <v>19</v>
      </c>
      <c r="AE76" s="8" t="s">
        <v>3309</v>
      </c>
    </row>
    <row r="77" spans="1:31">
      <c r="A77" t="s">
        <v>141</v>
      </c>
      <c r="D77" s="3" t="s">
        <v>1387</v>
      </c>
      <c r="E77" s="3" t="s">
        <v>1386</v>
      </c>
      <c r="J77" s="8" t="s">
        <v>25</v>
      </c>
      <c r="L77" s="8">
        <v>1</v>
      </c>
      <c r="M77" s="8">
        <v>1</v>
      </c>
      <c r="N77" s="8" t="s">
        <v>3310</v>
      </c>
      <c r="O77" s="8" t="s">
        <v>3351</v>
      </c>
      <c r="S77" s="8">
        <v>2475</v>
      </c>
      <c r="U77" s="8" t="str">
        <f t="shared" ca="1" si="4"/>
        <v/>
      </c>
      <c r="V77" s="8" t="str">
        <f t="shared" ca="1" si="5"/>
        <v/>
      </c>
    </row>
    <row r="78" spans="1:31">
      <c r="A78" t="s">
        <v>141</v>
      </c>
      <c r="D78" s="3" t="s">
        <v>1388</v>
      </c>
      <c r="E78" s="3" t="s">
        <v>1389</v>
      </c>
      <c r="J78" s="8" t="s">
        <v>3350</v>
      </c>
      <c r="T78" s="8">
        <f>250-132</f>
        <v>118</v>
      </c>
      <c r="U78" s="8">
        <f t="shared" ca="1" si="4"/>
        <v>132</v>
      </c>
      <c r="V78" s="8">
        <f t="shared" ca="1" si="5"/>
        <v>250</v>
      </c>
    </row>
    <row r="79" spans="1:31" ht="29">
      <c r="A79" t="s">
        <v>141</v>
      </c>
      <c r="D79" s="3" t="s">
        <v>3530</v>
      </c>
      <c r="E79" s="3" t="s">
        <v>3531</v>
      </c>
      <c r="J79" s="8" t="s">
        <v>3350</v>
      </c>
      <c r="T79" s="8">
        <f>1-18</f>
        <v>-17</v>
      </c>
      <c r="U79" s="8">
        <f t="shared" ca="1" si="4"/>
        <v>18</v>
      </c>
      <c r="V79" s="8">
        <f t="shared" ca="1" si="5"/>
        <v>1</v>
      </c>
    </row>
    <row r="80" spans="1:31">
      <c r="A80" t="s">
        <v>142</v>
      </c>
      <c r="D80" s="3" t="s">
        <v>1390</v>
      </c>
      <c r="E80" s="3" t="s">
        <v>1391</v>
      </c>
      <c r="H80" t="s">
        <v>22</v>
      </c>
      <c r="I80" t="s">
        <v>1392</v>
      </c>
      <c r="J80" s="8" t="s">
        <v>3352</v>
      </c>
      <c r="U80" s="8" t="str">
        <f t="shared" ca="1" si="4"/>
        <v/>
      </c>
      <c r="V80" s="8" t="str">
        <f t="shared" ca="1" si="5"/>
        <v/>
      </c>
      <c r="AE80" s="8" t="s">
        <v>3309</v>
      </c>
    </row>
    <row r="81" spans="1:31">
      <c r="A81" t="s">
        <v>142</v>
      </c>
      <c r="D81" s="3" t="s">
        <v>143</v>
      </c>
      <c r="E81" s="3" t="s">
        <v>144</v>
      </c>
      <c r="H81" t="s">
        <v>19</v>
      </c>
      <c r="J81" s="8" t="s">
        <v>3350</v>
      </c>
      <c r="T81" s="8" t="s">
        <v>3371</v>
      </c>
      <c r="U81" s="8" t="str">
        <f t="shared" ca="1" si="4"/>
        <v/>
      </c>
      <c r="V81" s="8" t="str">
        <f t="shared" ca="1" si="5"/>
        <v/>
      </c>
      <c r="AE81" s="8" t="s">
        <v>3309</v>
      </c>
    </row>
    <row r="82" spans="1:31">
      <c r="A82" t="s">
        <v>142</v>
      </c>
      <c r="D82" s="3" t="s">
        <v>145</v>
      </c>
      <c r="E82" s="3" t="s">
        <v>146</v>
      </c>
      <c r="J82" s="8" t="s">
        <v>3352</v>
      </c>
      <c r="U82" s="8" t="str">
        <f t="shared" ca="1" si="4"/>
        <v/>
      </c>
      <c r="V82" s="8" t="str">
        <f t="shared" ca="1" si="5"/>
        <v/>
      </c>
      <c r="AC82" s="8" t="s">
        <v>3402</v>
      </c>
      <c r="AD82" s="8" t="s">
        <v>19</v>
      </c>
      <c r="AE82" s="8" t="s">
        <v>3318</v>
      </c>
    </row>
    <row r="83" spans="1:31">
      <c r="A83" t="s">
        <v>147</v>
      </c>
      <c r="D83" s="3" t="s">
        <v>1393</v>
      </c>
      <c r="E83" s="3" t="s">
        <v>1394</v>
      </c>
      <c r="G83" t="s">
        <v>19</v>
      </c>
      <c r="J83" s="8" t="s">
        <v>3352</v>
      </c>
      <c r="U83" s="8" t="str">
        <f t="shared" ca="1" si="4"/>
        <v/>
      </c>
      <c r="V83" s="8" t="str">
        <f t="shared" ca="1" si="5"/>
        <v/>
      </c>
      <c r="AE83" s="8" t="s">
        <v>3318</v>
      </c>
    </row>
    <row r="84" spans="1:31" ht="43.5">
      <c r="A84" t="s">
        <v>147</v>
      </c>
      <c r="D84" s="3" t="s">
        <v>1396</v>
      </c>
      <c r="E84" s="3" t="s">
        <v>1395</v>
      </c>
      <c r="I84" t="s">
        <v>3389</v>
      </c>
      <c r="J84" s="8" t="s">
        <v>26</v>
      </c>
      <c r="U84" s="8" t="str">
        <f t="shared" ca="1" si="4"/>
        <v/>
      </c>
      <c r="V84" s="8" t="str">
        <f t="shared" ca="1" si="5"/>
        <v/>
      </c>
    </row>
    <row r="85" spans="1:31">
      <c r="A85" t="s">
        <v>148</v>
      </c>
      <c r="D85" s="3" t="s">
        <v>149</v>
      </c>
      <c r="E85" s="3" t="s">
        <v>150</v>
      </c>
      <c r="J85" s="8" t="s">
        <v>3352</v>
      </c>
      <c r="U85" s="8" t="str">
        <f t="shared" ca="1" si="4"/>
        <v/>
      </c>
      <c r="V85" s="8" t="str">
        <f t="shared" ca="1" si="5"/>
        <v/>
      </c>
    </row>
    <row r="86" spans="1:31">
      <c r="A86" t="s">
        <v>151</v>
      </c>
      <c r="D86" s="3" t="s">
        <v>152</v>
      </c>
      <c r="E86" s="3" t="s">
        <v>1397</v>
      </c>
      <c r="F86" t="s">
        <v>17</v>
      </c>
      <c r="U86" s="8" t="str">
        <f t="shared" ca="1" si="4"/>
        <v/>
      </c>
      <c r="V86" s="8" t="str">
        <f t="shared" ca="1" si="5"/>
        <v/>
      </c>
    </row>
    <row r="87" spans="1:31">
      <c r="A87" t="s">
        <v>153</v>
      </c>
      <c r="D87" s="3" t="s">
        <v>1398</v>
      </c>
      <c r="E87" s="3" t="s">
        <v>1399</v>
      </c>
      <c r="J87" s="8" t="s">
        <v>3350</v>
      </c>
      <c r="T87" s="8">
        <f>830-17</f>
        <v>813</v>
      </c>
      <c r="U87" s="8">
        <f t="shared" ca="1" si="4"/>
        <v>17</v>
      </c>
      <c r="V87" s="8">
        <f t="shared" ca="1" si="5"/>
        <v>830</v>
      </c>
    </row>
    <row r="88" spans="1:31">
      <c r="A88" t="s">
        <v>154</v>
      </c>
      <c r="D88" s="3" t="s">
        <v>155</v>
      </c>
      <c r="E88" s="3" t="s">
        <v>156</v>
      </c>
      <c r="J88" s="8" t="s">
        <v>3352</v>
      </c>
      <c r="U88" s="8" t="str">
        <f t="shared" ca="1" si="4"/>
        <v/>
      </c>
      <c r="V88" s="8" t="str">
        <f t="shared" ca="1" si="5"/>
        <v/>
      </c>
      <c r="AE88" s="8" t="s">
        <v>3318</v>
      </c>
    </row>
    <row r="89" spans="1:31">
      <c r="A89" t="s">
        <v>157</v>
      </c>
      <c r="D89" s="3" t="s">
        <v>1400</v>
      </c>
      <c r="E89" s="3" t="s">
        <v>1401</v>
      </c>
      <c r="J89" s="8" t="s">
        <v>3352</v>
      </c>
      <c r="U89" s="8" t="str">
        <f t="shared" ca="1" si="4"/>
        <v/>
      </c>
      <c r="V89" s="8" t="str">
        <f t="shared" ca="1" si="5"/>
        <v/>
      </c>
      <c r="AC89" s="8" t="s">
        <v>3373</v>
      </c>
      <c r="AD89" s="8" t="s">
        <v>19</v>
      </c>
      <c r="AE89" s="8" t="s">
        <v>3309</v>
      </c>
    </row>
    <row r="90" spans="1:31">
      <c r="A90" t="s">
        <v>157</v>
      </c>
      <c r="D90" s="3" t="s">
        <v>1402</v>
      </c>
      <c r="E90" s="3" t="s">
        <v>1403</v>
      </c>
      <c r="J90" s="8" t="s">
        <v>3352</v>
      </c>
      <c r="U90" s="8" t="str">
        <f t="shared" ca="1" si="4"/>
        <v/>
      </c>
      <c r="V90" s="8" t="str">
        <f t="shared" ca="1" si="5"/>
        <v/>
      </c>
      <c r="AB90" s="8" t="s">
        <v>3590</v>
      </c>
      <c r="AD90" s="8" t="s">
        <v>19</v>
      </c>
    </row>
    <row r="91" spans="1:31">
      <c r="A91" t="s">
        <v>157</v>
      </c>
      <c r="D91" s="3" t="s">
        <v>1405</v>
      </c>
      <c r="E91" s="3" t="s">
        <v>1404</v>
      </c>
      <c r="J91" s="8" t="s">
        <v>25</v>
      </c>
      <c r="L91" s="8">
        <v>1</v>
      </c>
      <c r="M91" s="8">
        <v>3</v>
      </c>
      <c r="N91" s="8" t="s">
        <v>3319</v>
      </c>
      <c r="O91" s="8" t="s">
        <v>3311</v>
      </c>
      <c r="S91" s="8">
        <v>1701</v>
      </c>
      <c r="U91" s="8" t="str">
        <f t="shared" ca="1" si="4"/>
        <v/>
      </c>
      <c r="V91" s="8" t="str">
        <f t="shared" ca="1" si="5"/>
        <v/>
      </c>
    </row>
    <row r="92" spans="1:31" ht="29">
      <c r="A92" t="s">
        <v>157</v>
      </c>
      <c r="D92" s="3" t="s">
        <v>1407</v>
      </c>
      <c r="E92" s="3" t="s">
        <v>1406</v>
      </c>
      <c r="I92" t="s">
        <v>3390</v>
      </c>
      <c r="J92" s="8" t="s">
        <v>26</v>
      </c>
      <c r="U92" s="8" t="str">
        <f t="shared" ca="1" si="4"/>
        <v/>
      </c>
      <c r="V92" s="8" t="str">
        <f t="shared" ca="1" si="5"/>
        <v/>
      </c>
    </row>
    <row r="93" spans="1:31">
      <c r="A93" t="s">
        <v>158</v>
      </c>
      <c r="D93" s="3" t="s">
        <v>1409</v>
      </c>
      <c r="E93" s="3" t="s">
        <v>1408</v>
      </c>
      <c r="J93" s="8" t="s">
        <v>3352</v>
      </c>
      <c r="U93" s="8" t="str">
        <f t="shared" ca="1" si="4"/>
        <v/>
      </c>
      <c r="V93" s="8" t="str">
        <f t="shared" ca="1" si="5"/>
        <v/>
      </c>
    </row>
    <row r="94" spans="1:31">
      <c r="A94" t="s">
        <v>158</v>
      </c>
      <c r="D94" s="3" t="s">
        <v>1411</v>
      </c>
      <c r="E94" s="3" t="s">
        <v>1410</v>
      </c>
      <c r="J94" s="8" t="s">
        <v>24</v>
      </c>
      <c r="L94" s="8">
        <v>1</v>
      </c>
      <c r="M94" s="8">
        <v>2</v>
      </c>
      <c r="N94" s="8" t="s">
        <v>3328</v>
      </c>
      <c r="O94" s="8" t="s">
        <v>3351</v>
      </c>
      <c r="S94" s="8">
        <v>613</v>
      </c>
      <c r="U94" s="8" t="str">
        <f t="shared" ca="1" si="4"/>
        <v/>
      </c>
      <c r="V94" s="8" t="str">
        <f t="shared" ca="1" si="5"/>
        <v/>
      </c>
    </row>
    <row r="95" spans="1:31">
      <c r="A95" t="s">
        <v>159</v>
      </c>
      <c r="D95" s="3" t="s">
        <v>1413</v>
      </c>
      <c r="E95" s="3" t="s">
        <v>1412</v>
      </c>
      <c r="H95" t="s">
        <v>19</v>
      </c>
      <c r="J95" s="8" t="s">
        <v>25</v>
      </c>
      <c r="L95" s="8">
        <v>1</v>
      </c>
      <c r="M95" s="8">
        <v>4</v>
      </c>
      <c r="N95" s="8" t="s">
        <v>3330</v>
      </c>
      <c r="O95" s="8" t="s">
        <v>3311</v>
      </c>
      <c r="S95" s="8">
        <v>54</v>
      </c>
      <c r="U95" s="8" t="str">
        <f t="shared" ca="1" si="4"/>
        <v/>
      </c>
      <c r="V95" s="8" t="str">
        <f t="shared" ca="1" si="5"/>
        <v/>
      </c>
    </row>
    <row r="96" spans="1:31">
      <c r="A96" t="s">
        <v>159</v>
      </c>
      <c r="D96" s="3" t="s">
        <v>1414</v>
      </c>
      <c r="E96" s="3" t="s">
        <v>1415</v>
      </c>
      <c r="J96" s="8" t="s">
        <v>3352</v>
      </c>
      <c r="U96" s="8" t="str">
        <f t="shared" ca="1" si="4"/>
        <v/>
      </c>
      <c r="V96" s="8" t="str">
        <f t="shared" ca="1" si="5"/>
        <v/>
      </c>
      <c r="AC96" s="8" t="s">
        <v>3373</v>
      </c>
      <c r="AD96" s="8" t="s">
        <v>19</v>
      </c>
    </row>
    <row r="97" spans="1:31" ht="29">
      <c r="A97" t="s">
        <v>160</v>
      </c>
      <c r="D97" s="3" t="s">
        <v>3391</v>
      </c>
      <c r="E97" s="3" t="s">
        <v>3392</v>
      </c>
      <c r="J97" s="8" t="s">
        <v>3352</v>
      </c>
      <c r="U97" s="8" t="str">
        <f t="shared" ca="1" si="4"/>
        <v/>
      </c>
      <c r="V97" s="8" t="str">
        <f t="shared" ca="1" si="5"/>
        <v/>
      </c>
    </row>
    <row r="98" spans="1:31">
      <c r="A98" t="s">
        <v>161</v>
      </c>
      <c r="D98" s="3" t="s">
        <v>1416</v>
      </c>
      <c r="E98" s="3" t="s">
        <v>1417</v>
      </c>
      <c r="J98" s="8" t="s">
        <v>24</v>
      </c>
      <c r="L98" s="8">
        <v>1</v>
      </c>
      <c r="M98" s="8">
        <v>2</v>
      </c>
      <c r="N98" s="8" t="s">
        <v>3310</v>
      </c>
      <c r="O98" s="8" t="s">
        <v>3351</v>
      </c>
      <c r="S98" s="8">
        <v>2475</v>
      </c>
      <c r="U98" s="8" t="str">
        <f t="shared" ca="1" si="4"/>
        <v/>
      </c>
      <c r="V98" s="8" t="str">
        <f t="shared" ca="1" si="5"/>
        <v/>
      </c>
    </row>
    <row r="99" spans="1:31">
      <c r="A99" t="s">
        <v>161</v>
      </c>
      <c r="D99" s="3" t="s">
        <v>1418</v>
      </c>
      <c r="E99" s="3" t="s">
        <v>1419</v>
      </c>
      <c r="J99" s="8" t="s">
        <v>3352</v>
      </c>
      <c r="U99" s="8" t="str">
        <f t="shared" ca="1" si="4"/>
        <v/>
      </c>
      <c r="V99" s="8" t="str">
        <f t="shared" ca="1" si="5"/>
        <v/>
      </c>
      <c r="AB99" s="8" t="s">
        <v>3314</v>
      </c>
      <c r="AD99" s="8" t="s">
        <v>19</v>
      </c>
    </row>
    <row r="100" spans="1:31">
      <c r="A100" t="s">
        <v>162</v>
      </c>
      <c r="D100" s="3" t="s">
        <v>163</v>
      </c>
      <c r="E100" s="3" t="s">
        <v>164</v>
      </c>
      <c r="J100" s="8" t="s">
        <v>3352</v>
      </c>
      <c r="U100" s="8" t="str">
        <f t="shared" ca="1" si="4"/>
        <v/>
      </c>
      <c r="V100" s="8" t="str">
        <f t="shared" ca="1" si="5"/>
        <v/>
      </c>
    </row>
    <row r="101" spans="1:31">
      <c r="A101" t="s">
        <v>162</v>
      </c>
      <c r="D101" s="3" t="s">
        <v>1420</v>
      </c>
      <c r="E101" s="3" t="s">
        <v>1421</v>
      </c>
      <c r="J101" s="8" t="s">
        <v>25</v>
      </c>
      <c r="L101" s="8">
        <v>1</v>
      </c>
      <c r="M101" s="8">
        <v>3</v>
      </c>
      <c r="N101" s="8" t="s">
        <v>3326</v>
      </c>
      <c r="O101" s="8" t="s">
        <v>3311</v>
      </c>
      <c r="S101" s="8">
        <v>743</v>
      </c>
      <c r="U101" s="8" t="str">
        <f t="shared" ca="1" si="4"/>
        <v/>
      </c>
      <c r="V101" s="8" t="str">
        <f t="shared" ca="1" si="5"/>
        <v/>
      </c>
    </row>
    <row r="102" spans="1:31">
      <c r="A102" t="s">
        <v>165</v>
      </c>
      <c r="D102" s="3" t="s">
        <v>3393</v>
      </c>
      <c r="E102" s="3" t="s">
        <v>3394</v>
      </c>
      <c r="J102" s="8" t="s">
        <v>3352</v>
      </c>
      <c r="U102" s="8" t="str">
        <f t="shared" ca="1" si="4"/>
        <v/>
      </c>
      <c r="V102" s="8" t="str">
        <f t="shared" ca="1" si="5"/>
        <v/>
      </c>
    </row>
    <row r="103" spans="1:31" ht="29">
      <c r="A103" t="s">
        <v>166</v>
      </c>
      <c r="D103" s="3" t="s">
        <v>1423</v>
      </c>
      <c r="E103" s="3" t="s">
        <v>1422</v>
      </c>
      <c r="I103" t="s">
        <v>3390</v>
      </c>
      <c r="J103" s="8" t="s">
        <v>26</v>
      </c>
      <c r="U103" s="8" t="str">
        <f t="shared" ca="1" si="4"/>
        <v/>
      </c>
      <c r="V103" s="8" t="str">
        <f t="shared" ca="1" si="5"/>
        <v/>
      </c>
    </row>
    <row r="104" spans="1:31">
      <c r="A104" t="s">
        <v>167</v>
      </c>
      <c r="D104" s="3" t="s">
        <v>1425</v>
      </c>
      <c r="E104" s="3" t="s">
        <v>1424</v>
      </c>
      <c r="J104" s="8" t="s">
        <v>24</v>
      </c>
      <c r="L104" s="8">
        <v>1</v>
      </c>
      <c r="M104" s="8">
        <v>2</v>
      </c>
      <c r="N104" s="8" t="s">
        <v>3310</v>
      </c>
      <c r="O104" s="8" t="s">
        <v>3351</v>
      </c>
      <c r="S104" s="8">
        <v>2475</v>
      </c>
      <c r="U104" s="8" t="str">
        <f t="shared" ca="1" si="4"/>
        <v/>
      </c>
      <c r="V104" s="8" t="str">
        <f t="shared" ca="1" si="5"/>
        <v/>
      </c>
    </row>
    <row r="105" spans="1:31">
      <c r="A105" t="s">
        <v>168</v>
      </c>
      <c r="D105" s="3" t="s">
        <v>1427</v>
      </c>
      <c r="E105" s="3" t="s">
        <v>1426</v>
      </c>
      <c r="J105" s="8" t="s">
        <v>24</v>
      </c>
      <c r="L105" s="8">
        <v>1</v>
      </c>
      <c r="M105" s="8">
        <v>1</v>
      </c>
      <c r="N105" s="8" t="s">
        <v>3310</v>
      </c>
      <c r="O105" s="8" t="s">
        <v>3351</v>
      </c>
      <c r="S105" s="8">
        <v>2475</v>
      </c>
      <c r="U105" s="8" t="str">
        <f t="shared" ca="1" si="4"/>
        <v/>
      </c>
      <c r="V105" s="8" t="str">
        <f t="shared" ca="1" si="5"/>
        <v/>
      </c>
    </row>
    <row r="106" spans="1:31">
      <c r="A106" t="s">
        <v>168</v>
      </c>
      <c r="D106" s="3" t="s">
        <v>1428</v>
      </c>
      <c r="E106" s="3" t="s">
        <v>1429</v>
      </c>
      <c r="J106" s="8" t="s">
        <v>3350</v>
      </c>
      <c r="T106" s="8">
        <f>830-98</f>
        <v>732</v>
      </c>
      <c r="U106" s="8">
        <f t="shared" ca="1" si="4"/>
        <v>98</v>
      </c>
      <c r="V106" s="8">
        <f t="shared" ca="1" si="5"/>
        <v>830</v>
      </c>
    </row>
    <row r="107" spans="1:31">
      <c r="A107" t="s">
        <v>169</v>
      </c>
      <c r="D107" s="3" t="s">
        <v>170</v>
      </c>
      <c r="E107" s="3" t="s">
        <v>171</v>
      </c>
      <c r="J107" s="8" t="s">
        <v>3352</v>
      </c>
      <c r="U107" s="8" t="str">
        <f t="shared" ca="1" si="4"/>
        <v/>
      </c>
      <c r="V107" s="8" t="str">
        <f t="shared" ca="1" si="5"/>
        <v/>
      </c>
    </row>
    <row r="108" spans="1:31" ht="29">
      <c r="A108" t="s">
        <v>172</v>
      </c>
      <c r="D108" s="3" t="s">
        <v>1431</v>
      </c>
      <c r="E108" s="3" t="s">
        <v>1430</v>
      </c>
      <c r="J108" s="8" t="s">
        <v>25</v>
      </c>
      <c r="L108" s="8">
        <v>1</v>
      </c>
      <c r="M108" s="8">
        <v>5</v>
      </c>
      <c r="N108" s="8" t="s">
        <v>3326</v>
      </c>
      <c r="O108" s="8" t="s">
        <v>3311</v>
      </c>
      <c r="S108" s="8">
        <v>830</v>
      </c>
      <c r="U108" s="8" t="str">
        <f t="shared" ca="1" si="4"/>
        <v/>
      </c>
      <c r="V108" s="8" t="str">
        <f t="shared" ca="1" si="5"/>
        <v/>
      </c>
    </row>
    <row r="109" spans="1:31" ht="29">
      <c r="A109" t="s">
        <v>172</v>
      </c>
      <c r="D109" s="3" t="s">
        <v>1432</v>
      </c>
      <c r="E109" s="3" t="s">
        <v>1433</v>
      </c>
      <c r="I109" t="s">
        <v>3390</v>
      </c>
      <c r="J109" s="8" t="s">
        <v>26</v>
      </c>
      <c r="U109" s="8" t="str">
        <f t="shared" ca="1" si="4"/>
        <v/>
      </c>
      <c r="V109" s="8" t="str">
        <f t="shared" ca="1" si="5"/>
        <v/>
      </c>
    </row>
    <row r="110" spans="1:31">
      <c r="A110" t="s">
        <v>173</v>
      </c>
      <c r="D110" s="3" t="s">
        <v>174</v>
      </c>
      <c r="E110" s="3" t="s">
        <v>175</v>
      </c>
      <c r="H110" t="s">
        <v>19</v>
      </c>
      <c r="J110" s="8" t="s">
        <v>3352</v>
      </c>
      <c r="U110" s="8" t="str">
        <f t="shared" ca="1" si="4"/>
        <v/>
      </c>
      <c r="V110" s="8" t="str">
        <f t="shared" ca="1" si="5"/>
        <v/>
      </c>
      <c r="AC110" s="8" t="s">
        <v>3365</v>
      </c>
      <c r="AD110" s="8" t="s">
        <v>19</v>
      </c>
      <c r="AE110" s="8" t="s">
        <v>3309</v>
      </c>
    </row>
    <row r="111" spans="1:31">
      <c r="A111" t="s">
        <v>176</v>
      </c>
      <c r="D111" s="3" t="s">
        <v>3395</v>
      </c>
      <c r="E111" s="3" t="s">
        <v>3396</v>
      </c>
      <c r="J111" s="8" t="s">
        <v>3352</v>
      </c>
      <c r="U111" s="8" t="str">
        <f t="shared" ca="1" si="4"/>
        <v/>
      </c>
      <c r="V111" s="8" t="str">
        <f t="shared" ca="1" si="5"/>
        <v/>
      </c>
      <c r="AE111" s="8" t="s">
        <v>3315</v>
      </c>
    </row>
    <row r="112" spans="1:31">
      <c r="A112" t="s">
        <v>177</v>
      </c>
      <c r="D112" s="3" t="s">
        <v>178</v>
      </c>
      <c r="E112" s="3" t="s">
        <v>179</v>
      </c>
      <c r="J112" s="8" t="s">
        <v>3352</v>
      </c>
      <c r="U112" s="8" t="str">
        <f t="shared" ca="1" si="4"/>
        <v/>
      </c>
      <c r="V112" s="8" t="str">
        <f t="shared" ca="1" si="5"/>
        <v/>
      </c>
    </row>
    <row r="113" spans="1:31">
      <c r="A113" t="s">
        <v>177</v>
      </c>
      <c r="D113" s="3" t="s">
        <v>1434</v>
      </c>
      <c r="E113" s="3" t="s">
        <v>1435</v>
      </c>
      <c r="J113" s="8" t="s">
        <v>3352</v>
      </c>
      <c r="U113" s="8" t="str">
        <f t="shared" ca="1" si="4"/>
        <v/>
      </c>
      <c r="V113" s="8" t="str">
        <f t="shared" ca="1" si="5"/>
        <v/>
      </c>
      <c r="AE113" s="8" t="s">
        <v>3315</v>
      </c>
    </row>
    <row r="114" spans="1:31">
      <c r="A114" t="s">
        <v>182</v>
      </c>
      <c r="D114" s="3" t="s">
        <v>1436</v>
      </c>
      <c r="E114" s="3" t="s">
        <v>3397</v>
      </c>
      <c r="J114" s="8" t="s">
        <v>25</v>
      </c>
      <c r="L114" s="8">
        <v>1</v>
      </c>
      <c r="M114" s="8">
        <v>3</v>
      </c>
      <c r="N114" s="8" t="s">
        <v>3319</v>
      </c>
      <c r="O114" s="8" t="s">
        <v>3311</v>
      </c>
      <c r="S114" s="8">
        <v>1701</v>
      </c>
      <c r="U114" s="8" t="str">
        <f t="shared" ca="1" si="4"/>
        <v/>
      </c>
      <c r="V114" s="8" t="str">
        <f t="shared" ca="1" si="5"/>
        <v/>
      </c>
    </row>
    <row r="115" spans="1:31">
      <c r="A115" t="s">
        <v>184</v>
      </c>
      <c r="D115" s="3" t="s">
        <v>185</v>
      </c>
      <c r="E115" s="3" t="s">
        <v>186</v>
      </c>
      <c r="J115" s="8" t="s">
        <v>3350</v>
      </c>
      <c r="T115" s="8" t="s">
        <v>3351</v>
      </c>
      <c r="U115" s="8" t="str">
        <f t="shared" ca="1" si="4"/>
        <v/>
      </c>
      <c r="V115" s="8" t="str">
        <f t="shared" ca="1" si="5"/>
        <v/>
      </c>
      <c r="AB115" s="8" t="s">
        <v>3405</v>
      </c>
      <c r="AC115" s="8" t="s">
        <v>3398</v>
      </c>
      <c r="AD115" s="8" t="s">
        <v>19</v>
      </c>
    </row>
    <row r="116" spans="1:31">
      <c r="A116" t="s">
        <v>187</v>
      </c>
      <c r="D116" s="3" t="s">
        <v>3400</v>
      </c>
      <c r="E116" s="3" t="s">
        <v>3399</v>
      </c>
      <c r="J116" s="8" t="s">
        <v>3352</v>
      </c>
      <c r="U116" s="8" t="str">
        <f t="shared" ca="1" si="4"/>
        <v/>
      </c>
      <c r="V116" s="8" t="str">
        <f t="shared" ca="1" si="5"/>
        <v/>
      </c>
      <c r="AC116" s="8" t="s">
        <v>3365</v>
      </c>
      <c r="AD116" s="8" t="s">
        <v>19</v>
      </c>
    </row>
    <row r="117" spans="1:31">
      <c r="A117" t="s">
        <v>187</v>
      </c>
      <c r="D117" s="3" t="s">
        <v>188</v>
      </c>
      <c r="E117" s="3" t="s">
        <v>189</v>
      </c>
      <c r="J117" s="8" t="s">
        <v>3350</v>
      </c>
      <c r="T117" s="8" t="s">
        <v>3371</v>
      </c>
      <c r="U117" s="8" t="str">
        <f t="shared" ca="1" si="4"/>
        <v/>
      </c>
      <c r="V117" s="8" t="str">
        <f t="shared" ca="1" si="5"/>
        <v/>
      </c>
      <c r="AB117" s="8" t="s">
        <v>3405</v>
      </c>
      <c r="AC117" s="8" t="s">
        <v>3586</v>
      </c>
      <c r="AD117" s="8" t="s">
        <v>19</v>
      </c>
    </row>
    <row r="118" spans="1:31" ht="43.5">
      <c r="A118" t="s">
        <v>190</v>
      </c>
      <c r="D118" s="3" t="s">
        <v>3672</v>
      </c>
      <c r="E118" s="3" t="s">
        <v>3673</v>
      </c>
      <c r="I118" t="s">
        <v>3401</v>
      </c>
      <c r="J118" s="8" t="s">
        <v>26</v>
      </c>
      <c r="U118" s="8" t="str">
        <f t="shared" ca="1" si="4"/>
        <v/>
      </c>
      <c r="V118" s="8" t="str">
        <f t="shared" ca="1" si="5"/>
        <v/>
      </c>
    </row>
    <row r="119" spans="1:31" ht="43.5">
      <c r="A119" t="s">
        <v>190</v>
      </c>
      <c r="D119" s="3" t="s">
        <v>3674</v>
      </c>
      <c r="E119" s="3" t="s">
        <v>3675</v>
      </c>
      <c r="I119" t="s">
        <v>3401</v>
      </c>
      <c r="J119" s="8" t="s">
        <v>26</v>
      </c>
      <c r="U119" s="8" t="str">
        <f t="shared" ref="U119" ca="1" si="6">IF(ISNUMBER(T119),VALUE(MID(_xlfn.FORMULATEXT(T119),SEARCH("-",_xlfn.FORMULATEXT(T119))+1,LEN(_xlfn.FORMULATEXT(T119))-SEARCH("-",_xlfn.FORMULATEXT(T119)))), "")</f>
        <v/>
      </c>
      <c r="V119" s="8" t="str">
        <f t="shared" ref="V119" ca="1" si="7">IF(ISNUMBER(T119), VALUE(MID(_xlfn.FORMULATEXT(T119), 2, SEARCH("-", _xlfn.FORMULATEXT(T119)) - 2)), "")</f>
        <v/>
      </c>
    </row>
    <row r="120" spans="1:31">
      <c r="A120" t="s">
        <v>191</v>
      </c>
      <c r="D120" s="3" t="s">
        <v>192</v>
      </c>
      <c r="E120" s="3" t="s">
        <v>193</v>
      </c>
      <c r="J120" s="8" t="s">
        <v>3352</v>
      </c>
      <c r="U120" s="8" t="str">
        <f t="shared" ca="1" si="4"/>
        <v/>
      </c>
      <c r="V120" s="8" t="str">
        <f t="shared" ca="1" si="5"/>
        <v/>
      </c>
      <c r="AC120" s="8" t="s">
        <v>3365</v>
      </c>
      <c r="AD120" s="8" t="s">
        <v>19</v>
      </c>
    </row>
    <row r="121" spans="1:31">
      <c r="A121" t="s">
        <v>191</v>
      </c>
      <c r="D121" s="3" t="s">
        <v>1390</v>
      </c>
      <c r="E121" s="3" t="s">
        <v>1391</v>
      </c>
      <c r="F121" t="s">
        <v>17</v>
      </c>
      <c r="J121" s="8" t="s">
        <v>3352</v>
      </c>
      <c r="U121" s="8" t="str">
        <f t="shared" ca="1" si="4"/>
        <v/>
      </c>
      <c r="V121" s="8" t="str">
        <f t="shared" ca="1" si="5"/>
        <v/>
      </c>
      <c r="AC121" s="8" t="s">
        <v>3365</v>
      </c>
      <c r="AD121" s="8" t="s">
        <v>20</v>
      </c>
      <c r="AE121" s="8" t="s">
        <v>3309</v>
      </c>
    </row>
    <row r="122" spans="1:31">
      <c r="A122" t="s">
        <v>194</v>
      </c>
      <c r="D122" s="3" t="s">
        <v>195</v>
      </c>
      <c r="E122" s="3" t="s">
        <v>196</v>
      </c>
      <c r="J122" s="8" t="s">
        <v>3352</v>
      </c>
      <c r="U122" s="8" t="str">
        <f t="shared" ca="1" si="4"/>
        <v/>
      </c>
      <c r="V122" s="8" t="str">
        <f t="shared" ca="1" si="5"/>
        <v/>
      </c>
      <c r="AC122" s="8" t="s">
        <v>3365</v>
      </c>
      <c r="AD122" s="8" t="s">
        <v>19</v>
      </c>
    </row>
    <row r="123" spans="1:31">
      <c r="A123" t="s">
        <v>197</v>
      </c>
      <c r="D123" s="3" t="s">
        <v>1437</v>
      </c>
      <c r="E123" s="3" t="s">
        <v>1438</v>
      </c>
      <c r="J123" s="8" t="s">
        <v>3352</v>
      </c>
      <c r="U123" s="8" t="str">
        <f t="shared" ca="1" si="4"/>
        <v/>
      </c>
      <c r="V123" s="8" t="str">
        <f t="shared" ca="1" si="5"/>
        <v/>
      </c>
    </row>
    <row r="124" spans="1:31">
      <c r="A124" t="s">
        <v>197</v>
      </c>
      <c r="D124" s="3" t="s">
        <v>1439</v>
      </c>
      <c r="E124" s="3" t="s">
        <v>1440</v>
      </c>
      <c r="J124" s="8" t="s">
        <v>3350</v>
      </c>
      <c r="T124" s="8">
        <f>250-132</f>
        <v>118</v>
      </c>
      <c r="U124" s="8">
        <f t="shared" ca="1" si="4"/>
        <v>132</v>
      </c>
      <c r="V124" s="8">
        <f t="shared" ca="1" si="5"/>
        <v>250</v>
      </c>
    </row>
    <row r="125" spans="1:31">
      <c r="A125" t="s">
        <v>198</v>
      </c>
      <c r="D125" s="3" t="s">
        <v>1442</v>
      </c>
      <c r="E125" s="3" t="s">
        <v>1441</v>
      </c>
      <c r="J125" s="8" t="s">
        <v>3352</v>
      </c>
      <c r="U125" s="8" t="str">
        <f t="shared" ca="1" si="4"/>
        <v/>
      </c>
      <c r="V125" s="8" t="str">
        <f t="shared" ca="1" si="5"/>
        <v/>
      </c>
      <c r="AC125" s="8" t="s">
        <v>3402</v>
      </c>
      <c r="AD125" s="8" t="s">
        <v>19</v>
      </c>
    </row>
    <row r="126" spans="1:31">
      <c r="A126" t="s">
        <v>198</v>
      </c>
      <c r="D126" s="3" t="s">
        <v>199</v>
      </c>
      <c r="E126" s="3" t="s">
        <v>200</v>
      </c>
      <c r="J126" s="8" t="s">
        <v>3352</v>
      </c>
      <c r="U126" s="8" t="str">
        <f t="shared" ca="1" si="4"/>
        <v/>
      </c>
      <c r="V126" s="8" t="str">
        <f t="shared" ca="1" si="5"/>
        <v/>
      </c>
      <c r="AC126" s="8" t="s">
        <v>3402</v>
      </c>
      <c r="AD126" s="8" t="s">
        <v>19</v>
      </c>
    </row>
    <row r="127" spans="1:31">
      <c r="A127" t="s">
        <v>198</v>
      </c>
      <c r="D127" s="3" t="s">
        <v>1443</v>
      </c>
      <c r="E127" s="3" t="s">
        <v>1444</v>
      </c>
      <c r="J127" s="8" t="s">
        <v>3350</v>
      </c>
      <c r="T127" s="8">
        <f>5-31</f>
        <v>-26</v>
      </c>
      <c r="U127" s="8">
        <f t="shared" ca="1" si="4"/>
        <v>31</v>
      </c>
      <c r="V127" s="8">
        <f t="shared" ca="1" si="5"/>
        <v>5</v>
      </c>
    </row>
    <row r="128" spans="1:31">
      <c r="A128" t="s">
        <v>201</v>
      </c>
      <c r="D128" s="3" t="s">
        <v>202</v>
      </c>
      <c r="E128" s="3" t="s">
        <v>1445</v>
      </c>
      <c r="J128" s="8" t="s">
        <v>3350</v>
      </c>
      <c r="T128" s="8">
        <f>6-2</f>
        <v>4</v>
      </c>
      <c r="U128" s="8">
        <f t="shared" ca="1" si="4"/>
        <v>2</v>
      </c>
      <c r="V128" s="8">
        <f t="shared" ca="1" si="5"/>
        <v>6</v>
      </c>
    </row>
    <row r="129" spans="1:31">
      <c r="A129" t="s">
        <v>203</v>
      </c>
      <c r="D129" s="3" t="s">
        <v>1447</v>
      </c>
      <c r="E129" s="3" t="s">
        <v>1446</v>
      </c>
      <c r="J129" s="8" t="s">
        <v>24</v>
      </c>
      <c r="L129" s="8">
        <v>1</v>
      </c>
      <c r="M129" s="8">
        <v>3</v>
      </c>
      <c r="N129" s="8" t="s">
        <v>3319</v>
      </c>
      <c r="O129" s="8" t="s">
        <v>3311</v>
      </c>
      <c r="S129" s="8">
        <v>1701</v>
      </c>
      <c r="U129" s="8" t="str">
        <f t="shared" ca="1" si="4"/>
        <v/>
      </c>
      <c r="V129" s="8" t="str">
        <f t="shared" ca="1" si="5"/>
        <v/>
      </c>
    </row>
    <row r="130" spans="1:31" ht="29">
      <c r="A130" t="s">
        <v>204</v>
      </c>
      <c r="D130" s="3" t="s">
        <v>1448</v>
      </c>
      <c r="E130" s="3" t="s">
        <v>1449</v>
      </c>
      <c r="J130" s="8" t="s">
        <v>25</v>
      </c>
      <c r="L130" s="8">
        <v>1</v>
      </c>
      <c r="M130" s="8">
        <v>2</v>
      </c>
      <c r="N130" s="8" t="s">
        <v>3328</v>
      </c>
      <c r="O130" s="8" t="s">
        <v>3351</v>
      </c>
      <c r="S130" s="8">
        <v>613</v>
      </c>
      <c r="U130" s="8" t="str">
        <f t="shared" ca="1" si="4"/>
        <v/>
      </c>
      <c r="V130" s="8" t="str">
        <f t="shared" ca="1" si="5"/>
        <v/>
      </c>
    </row>
    <row r="131" spans="1:31">
      <c r="A131" t="s">
        <v>204</v>
      </c>
      <c r="D131" s="3" t="s">
        <v>1451</v>
      </c>
      <c r="E131" s="3" t="s">
        <v>1450</v>
      </c>
      <c r="J131" s="8" t="s">
        <v>25</v>
      </c>
      <c r="L131" s="8">
        <v>1</v>
      </c>
      <c r="M131" s="8">
        <v>3</v>
      </c>
      <c r="N131" s="8" t="s">
        <v>3310</v>
      </c>
      <c r="O131" s="8" t="s">
        <v>3305</v>
      </c>
      <c r="P131" s="8" t="s">
        <v>3403</v>
      </c>
      <c r="Q131" s="9" t="s">
        <v>3404</v>
      </c>
      <c r="S131" s="8">
        <v>2475</v>
      </c>
      <c r="U131" s="8" t="str">
        <f t="shared" ca="1" si="4"/>
        <v/>
      </c>
      <c r="V131" s="8" t="str">
        <f t="shared" ca="1" si="5"/>
        <v/>
      </c>
    </row>
    <row r="132" spans="1:31">
      <c r="A132" t="s">
        <v>205</v>
      </c>
      <c r="D132" s="3" t="s">
        <v>1453</v>
      </c>
      <c r="E132" s="3" t="s">
        <v>1452</v>
      </c>
      <c r="J132" s="8" t="s">
        <v>25</v>
      </c>
      <c r="L132" s="8">
        <v>1</v>
      </c>
      <c r="M132" s="8">
        <v>2</v>
      </c>
      <c r="N132" s="8" t="s">
        <v>3310</v>
      </c>
      <c r="O132" s="8" t="s">
        <v>3351</v>
      </c>
      <c r="S132" s="8">
        <v>2475</v>
      </c>
      <c r="U132" s="8" t="str">
        <f t="shared" ref="U132:U195" ca="1" si="8">IF(ISNUMBER(T132),VALUE(MID(_xlfn.FORMULATEXT(T132),SEARCH("-",_xlfn.FORMULATEXT(T132))+1,LEN(_xlfn.FORMULATEXT(T132))-SEARCH("-",_xlfn.FORMULATEXT(T132)))), "")</f>
        <v/>
      </c>
      <c r="V132" s="8" t="str">
        <f t="shared" ref="V132:V195" ca="1" si="9">IF(ISNUMBER(T132), VALUE(MID(_xlfn.FORMULATEXT(T132), 2, SEARCH("-", _xlfn.FORMULATEXT(T132)) - 2)), "")</f>
        <v/>
      </c>
    </row>
    <row r="133" spans="1:31">
      <c r="A133" t="s">
        <v>206</v>
      </c>
      <c r="D133" s="3" t="s">
        <v>207</v>
      </c>
      <c r="E133" s="3" t="s">
        <v>208</v>
      </c>
      <c r="J133" s="8" t="s">
        <v>3350</v>
      </c>
      <c r="T133" s="8">
        <f>0-1</f>
        <v>-1</v>
      </c>
      <c r="U133" s="8">
        <f t="shared" ca="1" si="8"/>
        <v>1</v>
      </c>
      <c r="V133" s="8">
        <f t="shared" ca="1" si="9"/>
        <v>0</v>
      </c>
      <c r="AC133" s="8" t="s">
        <v>3373</v>
      </c>
      <c r="AD133" s="8" t="s">
        <v>19</v>
      </c>
    </row>
    <row r="134" spans="1:31">
      <c r="A134" t="s">
        <v>209</v>
      </c>
      <c r="D134" s="3" t="s">
        <v>3676</v>
      </c>
      <c r="E134" s="3" t="s">
        <v>1454</v>
      </c>
      <c r="I134" t="s">
        <v>3401</v>
      </c>
      <c r="J134" s="8" t="s">
        <v>26</v>
      </c>
      <c r="U134" s="8" t="str">
        <f t="shared" ca="1" si="8"/>
        <v/>
      </c>
      <c r="V134" s="8" t="str">
        <f t="shared" ca="1" si="9"/>
        <v/>
      </c>
    </row>
    <row r="135" spans="1:31">
      <c r="A135" t="s">
        <v>210</v>
      </c>
      <c r="D135" s="3" t="s">
        <v>1456</v>
      </c>
      <c r="E135" s="3" t="s">
        <v>1455</v>
      </c>
      <c r="J135" s="8" t="s">
        <v>24</v>
      </c>
      <c r="L135" s="8">
        <v>1</v>
      </c>
      <c r="M135" s="8">
        <v>1</v>
      </c>
      <c r="N135" s="8" t="s">
        <v>3310</v>
      </c>
      <c r="O135" s="8" t="s">
        <v>3351</v>
      </c>
      <c r="S135" s="8">
        <v>2475</v>
      </c>
      <c r="U135" s="8" t="str">
        <f t="shared" ca="1" si="8"/>
        <v/>
      </c>
      <c r="V135" s="8" t="str">
        <f t="shared" ca="1" si="9"/>
        <v/>
      </c>
    </row>
    <row r="136" spans="1:31">
      <c r="A136" t="s">
        <v>210</v>
      </c>
      <c r="D136" s="3" t="s">
        <v>1458</v>
      </c>
      <c r="E136" s="3" t="s">
        <v>1457</v>
      </c>
      <c r="J136" s="8" t="s">
        <v>3352</v>
      </c>
      <c r="U136" s="8" t="str">
        <f t="shared" ca="1" si="8"/>
        <v/>
      </c>
      <c r="V136" s="8" t="str">
        <f t="shared" ca="1" si="9"/>
        <v/>
      </c>
      <c r="AE136" s="8" t="s">
        <v>3321</v>
      </c>
    </row>
    <row r="137" spans="1:31">
      <c r="A137" t="s">
        <v>211</v>
      </c>
      <c r="D137" s="3" t="s">
        <v>1460</v>
      </c>
      <c r="E137" s="3" t="s">
        <v>1459</v>
      </c>
      <c r="J137" s="8" t="s">
        <v>3350</v>
      </c>
      <c r="T137" s="8">
        <f>31-280</f>
        <v>-249</v>
      </c>
      <c r="U137" s="8">
        <f t="shared" ca="1" si="8"/>
        <v>280</v>
      </c>
      <c r="V137" s="8">
        <f t="shared" ca="1" si="9"/>
        <v>31</v>
      </c>
    </row>
    <row r="138" spans="1:31">
      <c r="A138" t="s">
        <v>211</v>
      </c>
      <c r="D138" s="3" t="s">
        <v>212</v>
      </c>
      <c r="E138" s="3" t="s">
        <v>213</v>
      </c>
      <c r="J138" s="8" t="s">
        <v>3350</v>
      </c>
      <c r="T138" s="8">
        <f>0-1</f>
        <v>-1</v>
      </c>
      <c r="U138" s="8">
        <f t="shared" ca="1" si="8"/>
        <v>1</v>
      </c>
      <c r="V138" s="8">
        <f t="shared" ca="1" si="9"/>
        <v>0</v>
      </c>
    </row>
    <row r="139" spans="1:31" ht="29">
      <c r="A139" t="s">
        <v>211</v>
      </c>
      <c r="D139" s="3" t="s">
        <v>1462</v>
      </c>
      <c r="E139" s="3" t="s">
        <v>1461</v>
      </c>
      <c r="J139" s="8" t="s">
        <v>24</v>
      </c>
      <c r="L139" s="8">
        <v>1</v>
      </c>
      <c r="M139" s="8">
        <v>3</v>
      </c>
      <c r="N139" s="8" t="s">
        <v>3319</v>
      </c>
      <c r="O139" s="8" t="s">
        <v>3311</v>
      </c>
      <c r="S139" s="8">
        <v>1701</v>
      </c>
      <c r="U139" s="8" t="str">
        <f t="shared" ca="1" si="8"/>
        <v/>
      </c>
      <c r="V139" s="8" t="str">
        <f t="shared" ca="1" si="9"/>
        <v/>
      </c>
    </row>
    <row r="140" spans="1:31" ht="29">
      <c r="A140" t="s">
        <v>211</v>
      </c>
      <c r="D140" s="3" t="s">
        <v>1464</v>
      </c>
      <c r="E140" s="3" t="s">
        <v>1465</v>
      </c>
      <c r="J140" s="8" t="s">
        <v>3352</v>
      </c>
      <c r="U140" s="8" t="str">
        <f t="shared" ca="1" si="8"/>
        <v/>
      </c>
      <c r="V140" s="8" t="str">
        <f t="shared" ca="1" si="9"/>
        <v/>
      </c>
      <c r="AB140" s="8" t="s">
        <v>3314</v>
      </c>
      <c r="AD140" s="8" t="s">
        <v>19</v>
      </c>
    </row>
    <row r="141" spans="1:31" ht="29">
      <c r="A141" t="s">
        <v>211</v>
      </c>
      <c r="D141" s="3" t="s">
        <v>1466</v>
      </c>
      <c r="E141" s="3" t="s">
        <v>1463</v>
      </c>
      <c r="J141" s="8" t="s">
        <v>25</v>
      </c>
      <c r="L141" s="8">
        <v>1</v>
      </c>
      <c r="M141" s="8">
        <v>2</v>
      </c>
      <c r="N141" s="8" t="s">
        <v>3328</v>
      </c>
      <c r="O141" s="8" t="s">
        <v>3351</v>
      </c>
      <c r="S141" s="8">
        <v>613</v>
      </c>
      <c r="U141" s="8" t="str">
        <f t="shared" ca="1" si="8"/>
        <v/>
      </c>
      <c r="V141" s="8" t="str">
        <f t="shared" ca="1" si="9"/>
        <v/>
      </c>
    </row>
    <row r="142" spans="1:31">
      <c r="A142" t="s">
        <v>214</v>
      </c>
      <c r="D142" s="3" t="s">
        <v>1468</v>
      </c>
      <c r="E142" s="3" t="s">
        <v>1467</v>
      </c>
      <c r="J142" s="8" t="s">
        <v>24</v>
      </c>
      <c r="L142" s="8">
        <v>1</v>
      </c>
      <c r="M142" s="8">
        <v>2</v>
      </c>
      <c r="N142" s="8" t="s">
        <v>3316</v>
      </c>
      <c r="O142" s="8" t="s">
        <v>3351</v>
      </c>
      <c r="S142" s="8">
        <v>129</v>
      </c>
      <c r="U142" s="8" t="str">
        <f t="shared" ca="1" si="8"/>
        <v/>
      </c>
      <c r="V142" s="8" t="str">
        <f t="shared" ca="1" si="9"/>
        <v/>
      </c>
    </row>
    <row r="143" spans="1:31">
      <c r="A143" t="s">
        <v>215</v>
      </c>
      <c r="D143" s="3" t="s">
        <v>216</v>
      </c>
      <c r="E143" s="3" t="s">
        <v>217</v>
      </c>
      <c r="J143" s="8" t="s">
        <v>3352</v>
      </c>
      <c r="U143" s="8" t="str">
        <f t="shared" ca="1" si="8"/>
        <v/>
      </c>
      <c r="V143" s="8" t="str">
        <f t="shared" ca="1" si="9"/>
        <v/>
      </c>
      <c r="AC143" s="8" t="s">
        <v>3365</v>
      </c>
      <c r="AD143" s="8" t="s">
        <v>19</v>
      </c>
    </row>
    <row r="144" spans="1:31">
      <c r="A144" t="s">
        <v>215</v>
      </c>
      <c r="D144" s="3" t="s">
        <v>1470</v>
      </c>
      <c r="E144" s="3" t="s">
        <v>1469</v>
      </c>
      <c r="J144" s="8" t="s">
        <v>3352</v>
      </c>
      <c r="U144" s="8" t="str">
        <f t="shared" ca="1" si="8"/>
        <v/>
      </c>
      <c r="V144" s="8" t="str">
        <f t="shared" ca="1" si="9"/>
        <v/>
      </c>
      <c r="AE144" s="8" t="s">
        <v>3321</v>
      </c>
    </row>
    <row r="145" spans="1:31" ht="29">
      <c r="A145" t="s">
        <v>215</v>
      </c>
      <c r="D145" s="3" t="s">
        <v>1472</v>
      </c>
      <c r="E145" s="3" t="s">
        <v>1471</v>
      </c>
      <c r="J145" s="8" t="s">
        <v>3350</v>
      </c>
      <c r="T145" s="8">
        <f>1701-2475</f>
        <v>-774</v>
      </c>
      <c r="U145" s="8">
        <f t="shared" ca="1" si="8"/>
        <v>2475</v>
      </c>
      <c r="V145" s="8">
        <f t="shared" ca="1" si="9"/>
        <v>1701</v>
      </c>
    </row>
    <row r="146" spans="1:31">
      <c r="A146" t="s">
        <v>218</v>
      </c>
      <c r="D146" s="3" t="s">
        <v>219</v>
      </c>
      <c r="E146" s="3" t="s">
        <v>220</v>
      </c>
      <c r="J146" s="8" t="s">
        <v>3352</v>
      </c>
      <c r="U146" s="8" t="str">
        <f t="shared" ca="1" si="8"/>
        <v/>
      </c>
      <c r="V146" s="8" t="str">
        <f t="shared" ca="1" si="9"/>
        <v/>
      </c>
      <c r="AC146" s="8" t="s">
        <v>3373</v>
      </c>
      <c r="AD146" s="8" t="s">
        <v>19</v>
      </c>
      <c r="AE146" s="8" t="s">
        <v>3318</v>
      </c>
    </row>
    <row r="147" spans="1:31">
      <c r="A147" t="s">
        <v>218</v>
      </c>
      <c r="D147" s="3" t="s">
        <v>1473</v>
      </c>
      <c r="E147" s="3" t="s">
        <v>1474</v>
      </c>
      <c r="J147" s="8" t="s">
        <v>3350</v>
      </c>
      <c r="T147" s="8">
        <f>150-830</f>
        <v>-680</v>
      </c>
      <c r="U147" s="8">
        <f t="shared" ca="1" si="8"/>
        <v>830</v>
      </c>
      <c r="V147" s="8">
        <f t="shared" ca="1" si="9"/>
        <v>150</v>
      </c>
    </row>
    <row r="148" spans="1:31">
      <c r="A148" t="s">
        <v>221</v>
      </c>
      <c r="D148" s="3" t="s">
        <v>222</v>
      </c>
      <c r="E148" s="3" t="s">
        <v>1475</v>
      </c>
      <c r="J148" s="8" t="s">
        <v>3350</v>
      </c>
      <c r="T148" s="8">
        <f>10-0</f>
        <v>10</v>
      </c>
      <c r="U148" s="8">
        <f t="shared" ca="1" si="8"/>
        <v>0</v>
      </c>
      <c r="V148" s="8">
        <f t="shared" ca="1" si="9"/>
        <v>10</v>
      </c>
      <c r="AB148" s="8" t="s">
        <v>3591</v>
      </c>
      <c r="AD148" s="8" t="s">
        <v>19</v>
      </c>
    </row>
    <row r="149" spans="1:31" ht="29">
      <c r="A149" t="s">
        <v>223</v>
      </c>
      <c r="D149" s="3" t="s">
        <v>1479</v>
      </c>
      <c r="E149" s="3" t="s">
        <v>1478</v>
      </c>
      <c r="J149" s="8" t="s">
        <v>24</v>
      </c>
      <c r="L149" s="8">
        <v>1</v>
      </c>
      <c r="M149" s="8">
        <v>2</v>
      </c>
      <c r="N149" s="8" t="s">
        <v>3328</v>
      </c>
      <c r="O149" s="8" t="s">
        <v>3351</v>
      </c>
      <c r="S149" s="8">
        <v>613</v>
      </c>
      <c r="U149" s="8" t="str">
        <f t="shared" ca="1" si="8"/>
        <v/>
      </c>
      <c r="V149" s="8" t="str">
        <f t="shared" ca="1" si="9"/>
        <v/>
      </c>
    </row>
    <row r="150" spans="1:31">
      <c r="A150" t="s">
        <v>223</v>
      </c>
      <c r="D150" s="3" t="s">
        <v>1476</v>
      </c>
      <c r="E150" s="3" t="s">
        <v>1477</v>
      </c>
      <c r="J150" s="8" t="s">
        <v>3350</v>
      </c>
      <c r="T150" s="8" t="s">
        <v>3371</v>
      </c>
      <c r="U150" s="8" t="str">
        <f t="shared" ca="1" si="8"/>
        <v/>
      </c>
      <c r="V150" s="8" t="str">
        <f t="shared" ca="1" si="9"/>
        <v/>
      </c>
      <c r="AB150" s="8" t="s">
        <v>3405</v>
      </c>
      <c r="AC150" s="8" t="s">
        <v>3586</v>
      </c>
      <c r="AD150" s="8" t="s">
        <v>19</v>
      </c>
    </row>
    <row r="151" spans="1:31">
      <c r="A151" t="s">
        <v>224</v>
      </c>
      <c r="D151" s="3" t="s">
        <v>225</v>
      </c>
      <c r="E151" s="3" t="s">
        <v>226</v>
      </c>
      <c r="J151" s="8" t="s">
        <v>3352</v>
      </c>
      <c r="U151" s="8" t="str">
        <f t="shared" ca="1" si="8"/>
        <v/>
      </c>
      <c r="V151" s="8" t="str">
        <f t="shared" ca="1" si="9"/>
        <v/>
      </c>
    </row>
    <row r="152" spans="1:31">
      <c r="A152" t="s">
        <v>227</v>
      </c>
      <c r="D152" s="3" t="s">
        <v>1481</v>
      </c>
      <c r="E152" s="3" t="s">
        <v>1480</v>
      </c>
      <c r="J152" s="8" t="s">
        <v>3352</v>
      </c>
      <c r="U152" s="8" t="str">
        <f t="shared" ca="1" si="8"/>
        <v/>
      </c>
      <c r="V152" s="8" t="str">
        <f t="shared" ca="1" si="9"/>
        <v/>
      </c>
    </row>
    <row r="153" spans="1:31">
      <c r="A153" t="s">
        <v>228</v>
      </c>
      <c r="D153" s="3" t="s">
        <v>1482</v>
      </c>
      <c r="E153" s="3" t="s">
        <v>1483</v>
      </c>
      <c r="H153" t="s">
        <v>19</v>
      </c>
      <c r="J153" s="8" t="s">
        <v>3350</v>
      </c>
      <c r="T153" s="8">
        <f>44-5</f>
        <v>39</v>
      </c>
      <c r="U153" s="8">
        <f t="shared" ca="1" si="8"/>
        <v>5</v>
      </c>
      <c r="V153" s="8">
        <f t="shared" ca="1" si="9"/>
        <v>44</v>
      </c>
      <c r="AE153" s="8" t="s">
        <v>3315</v>
      </c>
    </row>
    <row r="154" spans="1:31">
      <c r="A154" t="s">
        <v>228</v>
      </c>
      <c r="D154" s="3" t="s">
        <v>1484</v>
      </c>
      <c r="E154" s="3" t="s">
        <v>1485</v>
      </c>
      <c r="J154" s="8" t="s">
        <v>3350</v>
      </c>
      <c r="T154" s="8" t="s">
        <v>3371</v>
      </c>
      <c r="U154" s="8" t="str">
        <f t="shared" ca="1" si="8"/>
        <v/>
      </c>
      <c r="V154" s="8" t="str">
        <f t="shared" ca="1" si="9"/>
        <v/>
      </c>
      <c r="AB154" s="8" t="s">
        <v>3405</v>
      </c>
      <c r="AD154" s="8" t="s">
        <v>19</v>
      </c>
    </row>
    <row r="155" spans="1:31">
      <c r="A155" t="s">
        <v>229</v>
      </c>
      <c r="D155" s="3" t="s">
        <v>230</v>
      </c>
      <c r="E155" s="3" t="s">
        <v>231</v>
      </c>
      <c r="H155" t="s">
        <v>19</v>
      </c>
      <c r="J155" s="8" t="s">
        <v>3352</v>
      </c>
      <c r="U155" s="8" t="str">
        <f t="shared" ca="1" si="8"/>
        <v/>
      </c>
      <c r="V155" s="8" t="str">
        <f t="shared" ca="1" si="9"/>
        <v/>
      </c>
      <c r="AE155" s="8" t="s">
        <v>3309</v>
      </c>
    </row>
    <row r="156" spans="1:31">
      <c r="A156" t="s">
        <v>232</v>
      </c>
      <c r="D156" s="3" t="s">
        <v>188</v>
      </c>
      <c r="E156" s="3" t="s">
        <v>189</v>
      </c>
      <c r="J156" s="8" t="s">
        <v>3350</v>
      </c>
      <c r="T156" s="8" t="s">
        <v>3371</v>
      </c>
      <c r="U156" s="8" t="str">
        <f t="shared" ca="1" si="8"/>
        <v/>
      </c>
      <c r="V156" s="8" t="str">
        <f t="shared" ca="1" si="9"/>
        <v/>
      </c>
      <c r="AB156" s="8" t="s">
        <v>3405</v>
      </c>
      <c r="AC156" s="8" t="s">
        <v>3586</v>
      </c>
      <c r="AD156" s="8" t="s">
        <v>19</v>
      </c>
    </row>
    <row r="157" spans="1:31">
      <c r="A157" t="s">
        <v>233</v>
      </c>
      <c r="D157" s="3" t="s">
        <v>188</v>
      </c>
      <c r="E157" s="3" t="s">
        <v>189</v>
      </c>
      <c r="J157" s="8" t="s">
        <v>3350</v>
      </c>
      <c r="T157" s="8" t="s">
        <v>3371</v>
      </c>
      <c r="U157" s="8" t="str">
        <f t="shared" ca="1" si="8"/>
        <v/>
      </c>
      <c r="V157" s="8" t="str">
        <f t="shared" ca="1" si="9"/>
        <v/>
      </c>
      <c r="AB157" s="8" t="s">
        <v>3405</v>
      </c>
      <c r="AC157" s="8" t="s">
        <v>3586</v>
      </c>
      <c r="AD157" s="8" t="s">
        <v>19</v>
      </c>
    </row>
    <row r="158" spans="1:31" ht="29">
      <c r="A158" t="s">
        <v>234</v>
      </c>
      <c r="D158" s="3" t="s">
        <v>1487</v>
      </c>
      <c r="E158" s="3" t="s">
        <v>1486</v>
      </c>
      <c r="I158" t="s">
        <v>3401</v>
      </c>
      <c r="J158" s="8" t="s">
        <v>26</v>
      </c>
      <c r="U158" s="8" t="str">
        <f t="shared" ca="1" si="8"/>
        <v/>
      </c>
      <c r="V158" s="8" t="str">
        <f t="shared" ca="1" si="9"/>
        <v/>
      </c>
    </row>
    <row r="159" spans="1:31">
      <c r="A159" t="s">
        <v>235</v>
      </c>
      <c r="D159" s="3" t="s">
        <v>185</v>
      </c>
      <c r="E159" s="3" t="s">
        <v>186</v>
      </c>
      <c r="J159" s="8" t="s">
        <v>3350</v>
      </c>
      <c r="T159" s="8" t="s">
        <v>3371</v>
      </c>
      <c r="U159" s="8" t="str">
        <f t="shared" ca="1" si="8"/>
        <v/>
      </c>
      <c r="V159" s="8" t="str">
        <f t="shared" ca="1" si="9"/>
        <v/>
      </c>
      <c r="AB159" s="8" t="s">
        <v>3405</v>
      </c>
      <c r="AC159" s="8" t="s">
        <v>3398</v>
      </c>
      <c r="AD159" s="8" t="s">
        <v>19</v>
      </c>
    </row>
    <row r="160" spans="1:31">
      <c r="A160" t="s">
        <v>236</v>
      </c>
      <c r="D160" s="3" t="s">
        <v>1488</v>
      </c>
      <c r="E160" s="3" t="s">
        <v>1489</v>
      </c>
      <c r="J160" s="8" t="s">
        <v>3352</v>
      </c>
      <c r="U160" s="8" t="str">
        <f t="shared" ca="1" si="8"/>
        <v/>
      </c>
      <c r="V160" s="8" t="str">
        <f t="shared" ca="1" si="9"/>
        <v/>
      </c>
      <c r="AC160" s="8" t="s">
        <v>3402</v>
      </c>
      <c r="AD160" s="8" t="s">
        <v>19</v>
      </c>
      <c r="AE160" s="8" t="s">
        <v>3309</v>
      </c>
    </row>
    <row r="161" spans="1:31">
      <c r="A161" t="s">
        <v>236</v>
      </c>
      <c r="D161" s="3" t="s">
        <v>237</v>
      </c>
      <c r="E161" s="3" t="s">
        <v>238</v>
      </c>
      <c r="J161" s="8" t="s">
        <v>3350</v>
      </c>
      <c r="T161" s="8" t="s">
        <v>3351</v>
      </c>
      <c r="U161" s="8" t="str">
        <f t="shared" ca="1" si="8"/>
        <v/>
      </c>
      <c r="V161" s="8" t="str">
        <f t="shared" ca="1" si="9"/>
        <v/>
      </c>
      <c r="AB161" s="8" t="s">
        <v>3405</v>
      </c>
      <c r="AD161" s="8" t="s">
        <v>19</v>
      </c>
    </row>
    <row r="162" spans="1:31">
      <c r="A162" t="s">
        <v>239</v>
      </c>
      <c r="D162" s="3" t="s">
        <v>240</v>
      </c>
      <c r="E162" s="3" t="s">
        <v>241</v>
      </c>
      <c r="J162" s="8" t="s">
        <v>3352</v>
      </c>
      <c r="U162" s="8" t="str">
        <f t="shared" ca="1" si="8"/>
        <v/>
      </c>
      <c r="V162" s="8" t="str">
        <f t="shared" ca="1" si="9"/>
        <v/>
      </c>
      <c r="AE162" s="8" t="s">
        <v>3315</v>
      </c>
    </row>
    <row r="163" spans="1:31">
      <c r="A163" t="s">
        <v>242</v>
      </c>
      <c r="D163" s="3" t="s">
        <v>1490</v>
      </c>
      <c r="E163" s="3" t="s">
        <v>1491</v>
      </c>
      <c r="J163" s="8" t="s">
        <v>3352</v>
      </c>
      <c r="U163" s="8" t="str">
        <f t="shared" ca="1" si="8"/>
        <v/>
      </c>
      <c r="V163" s="8" t="str">
        <f t="shared" ca="1" si="9"/>
        <v/>
      </c>
    </row>
    <row r="164" spans="1:31">
      <c r="A164" t="s">
        <v>243</v>
      </c>
      <c r="D164" s="3" t="s">
        <v>244</v>
      </c>
      <c r="E164" s="3" t="s">
        <v>245</v>
      </c>
      <c r="J164" s="8" t="s">
        <v>3352</v>
      </c>
      <c r="U164" s="8" t="str">
        <f t="shared" ca="1" si="8"/>
        <v/>
      </c>
      <c r="V164" s="8" t="str">
        <f t="shared" ca="1" si="9"/>
        <v/>
      </c>
      <c r="AE164" s="8" t="s">
        <v>3309</v>
      </c>
    </row>
    <row r="165" spans="1:31">
      <c r="A165" t="s">
        <v>243</v>
      </c>
      <c r="D165" s="3" t="s">
        <v>246</v>
      </c>
      <c r="E165" s="3" t="s">
        <v>247</v>
      </c>
      <c r="J165" s="8" t="s">
        <v>3350</v>
      </c>
      <c r="T165" s="8" t="s">
        <v>3371</v>
      </c>
      <c r="U165" s="8" t="str">
        <f t="shared" ca="1" si="8"/>
        <v/>
      </c>
      <c r="V165" s="8" t="str">
        <f t="shared" ca="1" si="9"/>
        <v/>
      </c>
      <c r="AB165" s="8" t="s">
        <v>3405</v>
      </c>
      <c r="AD165" s="8" t="s">
        <v>19</v>
      </c>
    </row>
    <row r="166" spans="1:31">
      <c r="A166" t="s">
        <v>248</v>
      </c>
      <c r="D166" s="3" t="s">
        <v>249</v>
      </c>
      <c r="E166" s="3" t="s">
        <v>250</v>
      </c>
      <c r="J166" s="8" t="s">
        <v>3352</v>
      </c>
      <c r="U166" s="8" t="str">
        <f t="shared" ca="1" si="8"/>
        <v/>
      </c>
      <c r="V166" s="8" t="str">
        <f t="shared" ca="1" si="9"/>
        <v/>
      </c>
    </row>
    <row r="167" spans="1:31">
      <c r="A167" t="s">
        <v>251</v>
      </c>
      <c r="D167" s="3" t="s">
        <v>1492</v>
      </c>
      <c r="E167" s="3" t="s">
        <v>1493</v>
      </c>
      <c r="J167" s="8" t="s">
        <v>3352</v>
      </c>
      <c r="U167" s="8" t="str">
        <f t="shared" ca="1" si="8"/>
        <v/>
      </c>
      <c r="V167" s="8" t="str">
        <f t="shared" ca="1" si="9"/>
        <v/>
      </c>
      <c r="AB167" s="8" t="s">
        <v>3314</v>
      </c>
      <c r="AD167" s="8" t="s">
        <v>19</v>
      </c>
    </row>
    <row r="168" spans="1:31">
      <c r="A168" t="s">
        <v>252</v>
      </c>
      <c r="D168" s="3" t="s">
        <v>253</v>
      </c>
      <c r="E168" s="3" t="s">
        <v>254</v>
      </c>
      <c r="J168" s="8" t="s">
        <v>3350</v>
      </c>
      <c r="T168" s="8" t="s">
        <v>3371</v>
      </c>
      <c r="U168" s="8" t="str">
        <f t="shared" ca="1" si="8"/>
        <v/>
      </c>
      <c r="V168" s="8" t="str">
        <f t="shared" ca="1" si="9"/>
        <v/>
      </c>
      <c r="AE168" s="8" t="s">
        <v>3318</v>
      </c>
    </row>
    <row r="169" spans="1:31" ht="43.5">
      <c r="A169" t="s">
        <v>255</v>
      </c>
      <c r="D169" s="3" t="s">
        <v>1494</v>
      </c>
      <c r="E169" s="3" t="s">
        <v>1495</v>
      </c>
      <c r="I169" t="s">
        <v>3406</v>
      </c>
      <c r="J169" s="8" t="s">
        <v>26</v>
      </c>
      <c r="U169" s="8" t="str">
        <f t="shared" ca="1" si="8"/>
        <v/>
      </c>
      <c r="V169" s="8" t="str">
        <f t="shared" ca="1" si="9"/>
        <v/>
      </c>
    </row>
    <row r="170" spans="1:31" ht="43.5">
      <c r="A170" t="s">
        <v>255</v>
      </c>
      <c r="D170" s="3" t="s">
        <v>1496</v>
      </c>
      <c r="E170" s="3" t="s">
        <v>1497</v>
      </c>
      <c r="I170" t="s">
        <v>3401</v>
      </c>
      <c r="J170" s="8" t="s">
        <v>26</v>
      </c>
      <c r="U170" s="8" t="str">
        <f t="shared" ca="1" si="8"/>
        <v/>
      </c>
      <c r="V170" s="8" t="str">
        <f t="shared" ca="1" si="9"/>
        <v/>
      </c>
    </row>
    <row r="171" spans="1:31" ht="43.5">
      <c r="A171" t="s">
        <v>255</v>
      </c>
      <c r="D171" s="3" t="s">
        <v>1500</v>
      </c>
      <c r="E171" s="3" t="s">
        <v>1501</v>
      </c>
      <c r="J171" s="8" t="s">
        <v>3352</v>
      </c>
      <c r="U171" s="8" t="str">
        <f t="shared" ca="1" si="8"/>
        <v/>
      </c>
      <c r="V171" s="8" t="str">
        <f t="shared" ca="1" si="9"/>
        <v/>
      </c>
      <c r="AB171" s="8" t="s">
        <v>3314</v>
      </c>
      <c r="AD171" s="8" t="s">
        <v>19</v>
      </c>
    </row>
    <row r="172" spans="1:31">
      <c r="A172" t="s">
        <v>255</v>
      </c>
      <c r="D172" s="3" t="s">
        <v>1498</v>
      </c>
      <c r="E172" s="3" t="s">
        <v>1499</v>
      </c>
      <c r="J172" s="8" t="s">
        <v>3352</v>
      </c>
      <c r="U172" s="8" t="str">
        <f t="shared" ca="1" si="8"/>
        <v/>
      </c>
      <c r="V172" s="8" t="str">
        <f t="shared" ca="1" si="9"/>
        <v/>
      </c>
      <c r="AE172" s="8" t="s">
        <v>3315</v>
      </c>
    </row>
    <row r="173" spans="1:31" ht="29">
      <c r="A173" t="s">
        <v>256</v>
      </c>
      <c r="D173" s="3" t="s">
        <v>1503</v>
      </c>
      <c r="E173" s="3" t="s">
        <v>1504</v>
      </c>
      <c r="I173" t="s">
        <v>3401</v>
      </c>
      <c r="J173" s="8" t="s">
        <v>26</v>
      </c>
      <c r="U173" s="8" t="str">
        <f t="shared" ca="1" si="8"/>
        <v/>
      </c>
      <c r="V173" s="8" t="str">
        <f t="shared" ca="1" si="9"/>
        <v/>
      </c>
    </row>
    <row r="174" spans="1:31" ht="29">
      <c r="A174" t="s">
        <v>256</v>
      </c>
      <c r="D174" s="3" t="s">
        <v>1502</v>
      </c>
      <c r="E174" s="3" t="s">
        <v>1505</v>
      </c>
      <c r="J174" s="8" t="s">
        <v>24</v>
      </c>
      <c r="L174" s="8">
        <v>1</v>
      </c>
      <c r="M174" s="8">
        <v>3</v>
      </c>
      <c r="N174" s="8" t="s">
        <v>3319</v>
      </c>
      <c r="O174" s="8" t="s">
        <v>3311</v>
      </c>
      <c r="S174" s="8">
        <v>1701</v>
      </c>
      <c r="U174" s="8" t="str">
        <f t="shared" ca="1" si="8"/>
        <v/>
      </c>
      <c r="V174" s="8" t="str">
        <f t="shared" ca="1" si="9"/>
        <v/>
      </c>
    </row>
    <row r="175" spans="1:31" ht="29">
      <c r="A175" t="s">
        <v>257</v>
      </c>
      <c r="D175" s="3" t="s">
        <v>1506</v>
      </c>
      <c r="E175" s="3" t="s">
        <v>1508</v>
      </c>
      <c r="J175" s="8" t="s">
        <v>3350</v>
      </c>
      <c r="T175" s="8">
        <f>7-4</f>
        <v>3</v>
      </c>
      <c r="U175" s="8">
        <f t="shared" ca="1" si="8"/>
        <v>4</v>
      </c>
      <c r="V175" s="8">
        <f t="shared" ca="1" si="9"/>
        <v>7</v>
      </c>
    </row>
    <row r="176" spans="1:31" ht="29">
      <c r="A176" t="s">
        <v>257</v>
      </c>
      <c r="D176" s="3" t="s">
        <v>1507</v>
      </c>
      <c r="E176" s="3" t="s">
        <v>1509</v>
      </c>
      <c r="J176" s="8" t="s">
        <v>25</v>
      </c>
      <c r="L176" s="8">
        <v>1</v>
      </c>
      <c r="M176" s="8">
        <v>3</v>
      </c>
      <c r="N176" s="8" t="s">
        <v>3319</v>
      </c>
      <c r="O176" s="8" t="s">
        <v>3305</v>
      </c>
      <c r="P176" s="8" t="s">
        <v>3403</v>
      </c>
      <c r="Q176" s="9" t="s">
        <v>3404</v>
      </c>
      <c r="S176" s="8">
        <v>1701</v>
      </c>
      <c r="U176" s="8" t="str">
        <f t="shared" ca="1" si="8"/>
        <v/>
      </c>
      <c r="V176" s="8" t="str">
        <f t="shared" ca="1" si="9"/>
        <v/>
      </c>
    </row>
    <row r="177" spans="1:31" ht="29">
      <c r="A177" t="s">
        <v>257</v>
      </c>
      <c r="D177" s="3" t="s">
        <v>1510</v>
      </c>
      <c r="E177" s="3" t="s">
        <v>1509</v>
      </c>
      <c r="J177" s="8" t="s">
        <v>25</v>
      </c>
      <c r="L177" s="8">
        <v>1</v>
      </c>
      <c r="M177" s="8">
        <v>3</v>
      </c>
      <c r="N177" s="8" t="s">
        <v>3319</v>
      </c>
      <c r="O177" s="8" t="s">
        <v>3305</v>
      </c>
      <c r="P177" s="8" t="s">
        <v>3359</v>
      </c>
      <c r="Q177" s="9" t="s">
        <v>3404</v>
      </c>
      <c r="S177" s="8">
        <v>1701</v>
      </c>
      <c r="U177" s="8" t="str">
        <f t="shared" ca="1" si="8"/>
        <v/>
      </c>
      <c r="V177" s="8" t="str">
        <f t="shared" ca="1" si="9"/>
        <v/>
      </c>
    </row>
    <row r="178" spans="1:31">
      <c r="A178" t="s">
        <v>257</v>
      </c>
      <c r="D178" s="3" t="s">
        <v>258</v>
      </c>
      <c r="E178" s="3" t="s">
        <v>259</v>
      </c>
      <c r="J178" s="8" t="s">
        <v>3350</v>
      </c>
      <c r="T178" s="8" t="s">
        <v>3371</v>
      </c>
      <c r="U178" s="8" t="str">
        <f t="shared" ca="1" si="8"/>
        <v/>
      </c>
      <c r="V178" s="8" t="str">
        <f t="shared" ca="1" si="9"/>
        <v/>
      </c>
      <c r="AE178" s="8" t="s">
        <v>3309</v>
      </c>
    </row>
    <row r="179" spans="1:31">
      <c r="A179" t="s">
        <v>260</v>
      </c>
      <c r="D179" s="3" t="s">
        <v>1511</v>
      </c>
      <c r="E179" s="3" t="s">
        <v>1512</v>
      </c>
      <c r="J179" s="8" t="s">
        <v>3352</v>
      </c>
      <c r="U179" s="8" t="str">
        <f t="shared" ca="1" si="8"/>
        <v/>
      </c>
      <c r="V179" s="8" t="str">
        <f t="shared" ca="1" si="9"/>
        <v/>
      </c>
    </row>
    <row r="180" spans="1:31" ht="29">
      <c r="A180" t="s">
        <v>261</v>
      </c>
      <c r="D180" s="3" t="s">
        <v>3408</v>
      </c>
      <c r="E180" s="3" t="s">
        <v>3407</v>
      </c>
      <c r="J180" s="8" t="s">
        <v>25</v>
      </c>
      <c r="L180" s="8">
        <v>1</v>
      </c>
      <c r="M180" s="8">
        <v>3</v>
      </c>
      <c r="N180" s="8" t="s">
        <v>3319</v>
      </c>
      <c r="O180" s="8" t="s">
        <v>3311</v>
      </c>
      <c r="S180" s="8">
        <v>1701</v>
      </c>
      <c r="U180" s="8" t="str">
        <f t="shared" ca="1" si="8"/>
        <v/>
      </c>
      <c r="V180" s="8" t="str">
        <f t="shared" ca="1" si="9"/>
        <v/>
      </c>
    </row>
    <row r="181" spans="1:31" ht="29">
      <c r="A181" t="s">
        <v>261</v>
      </c>
      <c r="D181" s="3" t="s">
        <v>3409</v>
      </c>
      <c r="E181" s="3" t="s">
        <v>3410</v>
      </c>
      <c r="I181" t="s">
        <v>3401</v>
      </c>
      <c r="J181" s="8" t="s">
        <v>26</v>
      </c>
      <c r="U181" s="8" t="str">
        <f t="shared" ca="1" si="8"/>
        <v/>
      </c>
      <c r="V181" s="8" t="str">
        <f t="shared" ca="1" si="9"/>
        <v/>
      </c>
    </row>
    <row r="182" spans="1:31">
      <c r="A182" t="s">
        <v>261</v>
      </c>
      <c r="D182" s="3" t="s">
        <v>262</v>
      </c>
      <c r="E182" s="3" t="s">
        <v>263</v>
      </c>
      <c r="H182" t="s">
        <v>19</v>
      </c>
      <c r="J182" s="8" t="s">
        <v>3350</v>
      </c>
      <c r="R182" s="8" t="s">
        <v>3306</v>
      </c>
      <c r="T182" s="8" t="s">
        <v>3351</v>
      </c>
      <c r="U182" s="8" t="str">
        <f t="shared" ca="1" si="8"/>
        <v/>
      </c>
      <c r="V182" s="8" t="str">
        <f t="shared" ca="1" si="9"/>
        <v/>
      </c>
      <c r="AE182" s="8" t="s">
        <v>3309</v>
      </c>
    </row>
    <row r="183" spans="1:31">
      <c r="A183" t="s">
        <v>264</v>
      </c>
      <c r="D183" s="3" t="s">
        <v>265</v>
      </c>
      <c r="E183" s="3" t="s">
        <v>266</v>
      </c>
      <c r="J183" s="8" t="s">
        <v>3352</v>
      </c>
      <c r="U183" s="8" t="str">
        <f t="shared" ca="1" si="8"/>
        <v/>
      </c>
      <c r="V183" s="8" t="str">
        <f t="shared" ca="1" si="9"/>
        <v/>
      </c>
    </row>
    <row r="184" spans="1:31">
      <c r="A184" t="s">
        <v>264</v>
      </c>
      <c r="D184" s="3" t="s">
        <v>1513</v>
      </c>
      <c r="E184" s="3" t="s">
        <v>1514</v>
      </c>
      <c r="J184" s="8" t="s">
        <v>3352</v>
      </c>
      <c r="U184" s="8" t="str">
        <f t="shared" ca="1" si="8"/>
        <v/>
      </c>
      <c r="V184" s="8" t="str">
        <f t="shared" ca="1" si="9"/>
        <v/>
      </c>
    </row>
    <row r="185" spans="1:31">
      <c r="A185" t="s">
        <v>267</v>
      </c>
      <c r="D185" s="3" t="s">
        <v>1516</v>
      </c>
      <c r="E185" s="3" t="s">
        <v>1515</v>
      </c>
      <c r="J185" s="8" t="s">
        <v>25</v>
      </c>
      <c r="L185" s="8">
        <v>1</v>
      </c>
      <c r="M185" s="8">
        <v>3</v>
      </c>
      <c r="N185" s="8" t="s">
        <v>3326</v>
      </c>
      <c r="O185" s="8" t="s">
        <v>3311</v>
      </c>
      <c r="S185" s="8">
        <v>743</v>
      </c>
      <c r="U185" s="8" t="str">
        <f t="shared" ca="1" si="8"/>
        <v/>
      </c>
      <c r="V185" s="8" t="str">
        <f t="shared" ca="1" si="9"/>
        <v/>
      </c>
    </row>
    <row r="186" spans="1:31">
      <c r="A186" t="s">
        <v>267</v>
      </c>
      <c r="D186" s="3" t="s">
        <v>1517</v>
      </c>
      <c r="E186" s="3" t="s">
        <v>1518</v>
      </c>
      <c r="J186" s="8" t="s">
        <v>25</v>
      </c>
      <c r="L186" s="8">
        <v>1</v>
      </c>
      <c r="M186" s="8">
        <v>3</v>
      </c>
      <c r="N186" s="8" t="s">
        <v>3310</v>
      </c>
      <c r="O186" s="8" t="s">
        <v>3311</v>
      </c>
      <c r="S186" s="8">
        <v>2475</v>
      </c>
      <c r="U186" s="8" t="str">
        <f t="shared" ca="1" si="8"/>
        <v/>
      </c>
      <c r="V186" s="8" t="str">
        <f t="shared" ca="1" si="9"/>
        <v/>
      </c>
    </row>
    <row r="187" spans="1:31">
      <c r="A187" t="s">
        <v>267</v>
      </c>
      <c r="D187" s="3" t="s">
        <v>268</v>
      </c>
      <c r="E187" s="3" t="s">
        <v>269</v>
      </c>
      <c r="J187" s="8" t="s">
        <v>3352</v>
      </c>
      <c r="U187" s="8" t="str">
        <f t="shared" ca="1" si="8"/>
        <v/>
      </c>
      <c r="V187" s="8" t="str">
        <f t="shared" ca="1" si="9"/>
        <v/>
      </c>
    </row>
    <row r="188" spans="1:31">
      <c r="A188" t="s">
        <v>270</v>
      </c>
      <c r="D188" s="3" t="s">
        <v>1519</v>
      </c>
      <c r="E188" s="3" t="s">
        <v>1520</v>
      </c>
      <c r="J188" s="8" t="s">
        <v>3350</v>
      </c>
      <c r="T188" s="8">
        <f>743-124</f>
        <v>619</v>
      </c>
      <c r="U188" s="8">
        <f t="shared" ca="1" si="8"/>
        <v>124</v>
      </c>
      <c r="V188" s="8">
        <f t="shared" ca="1" si="9"/>
        <v>743</v>
      </c>
    </row>
    <row r="189" spans="1:31" ht="43.5">
      <c r="A189" t="s">
        <v>270</v>
      </c>
      <c r="D189" s="3" t="s">
        <v>1522</v>
      </c>
      <c r="E189" s="3" t="s">
        <v>1521</v>
      </c>
      <c r="I189" t="s">
        <v>3411</v>
      </c>
      <c r="J189" s="8" t="s">
        <v>26</v>
      </c>
      <c r="U189" s="8" t="str">
        <f t="shared" ca="1" si="8"/>
        <v/>
      </c>
      <c r="V189" s="8" t="str">
        <f t="shared" ca="1" si="9"/>
        <v/>
      </c>
    </row>
    <row r="190" spans="1:31" ht="29">
      <c r="A190" t="s">
        <v>271</v>
      </c>
      <c r="D190" s="3" t="s">
        <v>3532</v>
      </c>
      <c r="E190" s="3" t="s">
        <v>3533</v>
      </c>
      <c r="J190" s="8" t="s">
        <v>3350</v>
      </c>
      <c r="T190" s="8">
        <f>7-10</f>
        <v>-3</v>
      </c>
      <c r="U190" s="8">
        <f t="shared" ca="1" si="8"/>
        <v>10</v>
      </c>
      <c r="V190" s="8">
        <f t="shared" ca="1" si="9"/>
        <v>7</v>
      </c>
    </row>
    <row r="191" spans="1:31">
      <c r="A191" t="s">
        <v>272</v>
      </c>
      <c r="D191" s="3" t="s">
        <v>1524</v>
      </c>
      <c r="E191" s="3" t="s">
        <v>1525</v>
      </c>
      <c r="J191" s="8" t="s">
        <v>3352</v>
      </c>
      <c r="U191" s="8" t="str">
        <f t="shared" ca="1" si="8"/>
        <v/>
      </c>
      <c r="V191" s="8" t="str">
        <f t="shared" ca="1" si="9"/>
        <v/>
      </c>
    </row>
    <row r="192" spans="1:31">
      <c r="A192" t="s">
        <v>272</v>
      </c>
      <c r="D192" s="3" t="s">
        <v>1523</v>
      </c>
      <c r="E192" s="3" t="s">
        <v>1526</v>
      </c>
      <c r="J192" s="8" t="s">
        <v>24</v>
      </c>
      <c r="L192" s="8">
        <v>1</v>
      </c>
      <c r="M192" s="8">
        <v>2</v>
      </c>
      <c r="N192" s="8" t="s">
        <v>3310</v>
      </c>
      <c r="O192" s="8" t="s">
        <v>3351</v>
      </c>
      <c r="S192" s="8">
        <v>2475</v>
      </c>
      <c r="U192" s="8" t="str">
        <f t="shared" ca="1" si="8"/>
        <v/>
      </c>
      <c r="V192" s="8" t="str">
        <f t="shared" ca="1" si="9"/>
        <v/>
      </c>
    </row>
    <row r="193" spans="1:30">
      <c r="A193" t="s">
        <v>273</v>
      </c>
      <c r="D193" s="3" t="s">
        <v>1528</v>
      </c>
      <c r="E193" s="3" t="s">
        <v>1527</v>
      </c>
      <c r="J193" s="8" t="s">
        <v>24</v>
      </c>
      <c r="L193" s="8">
        <v>1</v>
      </c>
      <c r="M193" s="8">
        <v>2</v>
      </c>
      <c r="N193" s="8" t="s">
        <v>3310</v>
      </c>
      <c r="O193" s="8" t="s">
        <v>3351</v>
      </c>
      <c r="S193" s="8">
        <v>2475</v>
      </c>
      <c r="U193" s="8" t="str">
        <f t="shared" ca="1" si="8"/>
        <v/>
      </c>
      <c r="V193" s="8" t="str">
        <f t="shared" ca="1" si="9"/>
        <v/>
      </c>
    </row>
    <row r="194" spans="1:30" ht="29">
      <c r="A194" t="s">
        <v>274</v>
      </c>
      <c r="D194" s="3" t="s">
        <v>1529</v>
      </c>
      <c r="E194" s="3" t="s">
        <v>1530</v>
      </c>
      <c r="J194" s="8" t="s">
        <v>24</v>
      </c>
      <c r="L194" s="8">
        <v>1</v>
      </c>
      <c r="M194" s="8">
        <v>3</v>
      </c>
      <c r="N194" s="8" t="s">
        <v>3326</v>
      </c>
      <c r="O194" s="8" t="s">
        <v>3311</v>
      </c>
      <c r="S194" s="8">
        <v>312</v>
      </c>
      <c r="U194" s="8" t="str">
        <f t="shared" ca="1" si="8"/>
        <v/>
      </c>
      <c r="V194" s="8" t="str">
        <f t="shared" ca="1" si="9"/>
        <v/>
      </c>
    </row>
    <row r="195" spans="1:30" ht="29">
      <c r="A195" t="s">
        <v>274</v>
      </c>
      <c r="D195" s="3" t="s">
        <v>1532</v>
      </c>
      <c r="E195" s="3" t="s">
        <v>1531</v>
      </c>
      <c r="J195" s="8" t="s">
        <v>3352</v>
      </c>
      <c r="U195" s="8" t="str">
        <f t="shared" ca="1" si="8"/>
        <v/>
      </c>
      <c r="V195" s="8" t="str">
        <f t="shared" ca="1" si="9"/>
        <v/>
      </c>
    </row>
    <row r="196" spans="1:30" ht="58">
      <c r="A196" t="s">
        <v>274</v>
      </c>
      <c r="D196" s="3" t="s">
        <v>1533</v>
      </c>
      <c r="E196" s="3" t="s">
        <v>1534</v>
      </c>
      <c r="J196" s="8" t="s">
        <v>24</v>
      </c>
      <c r="L196" s="8">
        <v>3</v>
      </c>
      <c r="M196" s="8">
        <v>13</v>
      </c>
      <c r="O196" s="8" t="s">
        <v>3311</v>
      </c>
      <c r="S196" s="8">
        <v>7</v>
      </c>
      <c r="U196" s="8" t="str">
        <f t="shared" ref="U196:U260" ca="1" si="10">IF(ISNUMBER(T196),VALUE(MID(_xlfn.FORMULATEXT(T196),SEARCH("-",_xlfn.FORMULATEXT(T196))+1,LEN(_xlfn.FORMULATEXT(T196))-SEARCH("-",_xlfn.FORMULATEXT(T196)))), "")</f>
        <v/>
      </c>
      <c r="V196" s="8" t="str">
        <f t="shared" ref="V196:V260" ca="1" si="11">IF(ISNUMBER(T196), VALUE(MID(_xlfn.FORMULATEXT(T196), 2, SEARCH("-", _xlfn.FORMULATEXT(T196)) - 2)), "")</f>
        <v/>
      </c>
    </row>
    <row r="197" spans="1:30">
      <c r="A197" t="s">
        <v>275</v>
      </c>
      <c r="D197" s="3" t="s">
        <v>276</v>
      </c>
      <c r="E197" s="3" t="s">
        <v>277</v>
      </c>
      <c r="J197" s="8" t="s">
        <v>3352</v>
      </c>
      <c r="U197" s="8" t="str">
        <f t="shared" ca="1" si="10"/>
        <v/>
      </c>
      <c r="V197" s="8" t="str">
        <f t="shared" ca="1" si="11"/>
        <v/>
      </c>
    </row>
    <row r="198" spans="1:30">
      <c r="A198" t="s">
        <v>275</v>
      </c>
      <c r="D198" s="3" t="s">
        <v>1320</v>
      </c>
      <c r="E198" s="3" t="s">
        <v>1535</v>
      </c>
      <c r="J198" s="8" t="s">
        <v>24</v>
      </c>
      <c r="L198" s="8">
        <v>1</v>
      </c>
      <c r="M198" s="8">
        <v>3</v>
      </c>
      <c r="N198" s="8" t="s">
        <v>3326</v>
      </c>
      <c r="O198" s="8" t="s">
        <v>3311</v>
      </c>
      <c r="S198" s="8">
        <v>743</v>
      </c>
      <c r="U198" s="8" t="str">
        <f t="shared" ca="1" si="10"/>
        <v/>
      </c>
      <c r="V198" s="8" t="str">
        <f t="shared" ca="1" si="11"/>
        <v/>
      </c>
    </row>
    <row r="199" spans="1:30">
      <c r="A199" t="s">
        <v>278</v>
      </c>
      <c r="D199" s="3" t="s">
        <v>1536</v>
      </c>
      <c r="E199" s="3" t="s">
        <v>1537</v>
      </c>
      <c r="J199" s="8" t="s">
        <v>3352</v>
      </c>
      <c r="U199" s="8" t="str">
        <f t="shared" ca="1" si="10"/>
        <v/>
      </c>
      <c r="V199" s="8" t="str">
        <f t="shared" ca="1" si="11"/>
        <v/>
      </c>
    </row>
    <row r="200" spans="1:30">
      <c r="A200" t="s">
        <v>279</v>
      </c>
      <c r="D200" s="3" t="s">
        <v>1539</v>
      </c>
      <c r="E200" s="3" t="s">
        <v>1540</v>
      </c>
      <c r="J200" s="8" t="s">
        <v>3352</v>
      </c>
      <c r="U200" s="8" t="str">
        <f t="shared" ca="1" si="10"/>
        <v/>
      </c>
      <c r="V200" s="8" t="str">
        <f t="shared" ca="1" si="11"/>
        <v/>
      </c>
    </row>
    <row r="201" spans="1:30">
      <c r="A201" t="s">
        <v>279</v>
      </c>
      <c r="D201" s="3" t="s">
        <v>1541</v>
      </c>
      <c r="E201" s="3" t="s">
        <v>1538</v>
      </c>
      <c r="J201" s="8" t="s">
        <v>25</v>
      </c>
      <c r="L201" s="8">
        <v>1</v>
      </c>
      <c r="M201" s="8">
        <v>3</v>
      </c>
      <c r="N201" s="8" t="s">
        <v>3310</v>
      </c>
      <c r="O201" s="8" t="s">
        <v>3311</v>
      </c>
      <c r="S201" s="8">
        <v>2475</v>
      </c>
      <c r="U201" s="8" t="str">
        <f t="shared" ca="1" si="10"/>
        <v/>
      </c>
      <c r="V201" s="8" t="str">
        <f t="shared" ca="1" si="11"/>
        <v/>
      </c>
    </row>
    <row r="202" spans="1:30">
      <c r="A202" t="s">
        <v>280</v>
      </c>
      <c r="D202" s="3" t="s">
        <v>1543</v>
      </c>
      <c r="E202" s="3" t="s">
        <v>1542</v>
      </c>
      <c r="J202" s="8" t="s">
        <v>25</v>
      </c>
      <c r="L202" s="8">
        <v>1</v>
      </c>
      <c r="M202" s="8">
        <v>3</v>
      </c>
      <c r="N202" s="8" t="s">
        <v>3328</v>
      </c>
      <c r="O202" s="8" t="s">
        <v>3311</v>
      </c>
      <c r="S202" s="8">
        <v>210</v>
      </c>
      <c r="U202" s="8" t="str">
        <f t="shared" ca="1" si="10"/>
        <v/>
      </c>
      <c r="V202" s="8" t="str">
        <f t="shared" ca="1" si="11"/>
        <v/>
      </c>
    </row>
    <row r="203" spans="1:30" ht="29">
      <c r="A203" t="s">
        <v>281</v>
      </c>
      <c r="D203" s="3" t="s">
        <v>1544</v>
      </c>
      <c r="E203" s="3" t="s">
        <v>1545</v>
      </c>
      <c r="I203" t="s">
        <v>3412</v>
      </c>
      <c r="J203" s="8" t="s">
        <v>26</v>
      </c>
      <c r="U203" s="8" t="str">
        <f t="shared" ca="1" si="10"/>
        <v/>
      </c>
      <c r="V203" s="8" t="str">
        <f t="shared" ca="1" si="11"/>
        <v/>
      </c>
    </row>
    <row r="204" spans="1:30">
      <c r="A204" t="s">
        <v>282</v>
      </c>
      <c r="D204" s="3" t="s">
        <v>1547</v>
      </c>
      <c r="E204" s="3" t="s">
        <v>1546</v>
      </c>
      <c r="F204" t="s">
        <v>31</v>
      </c>
      <c r="I204" t="s">
        <v>3677</v>
      </c>
      <c r="J204" s="8" t="s">
        <v>3350</v>
      </c>
      <c r="T204" s="8">
        <f>79-2</f>
        <v>77</v>
      </c>
      <c r="U204" s="8">
        <f t="shared" ca="1" si="10"/>
        <v>2</v>
      </c>
      <c r="V204" s="8">
        <f t="shared" ca="1" si="11"/>
        <v>79</v>
      </c>
      <c r="AC204" s="8" t="s">
        <v>3370</v>
      </c>
      <c r="AD204" s="8" t="s">
        <v>19</v>
      </c>
    </row>
    <row r="205" spans="1:30">
      <c r="A205" t="s">
        <v>282</v>
      </c>
      <c r="D205" s="3" t="s">
        <v>1549</v>
      </c>
      <c r="E205" s="3" t="s">
        <v>1548</v>
      </c>
      <c r="J205" s="8" t="s">
        <v>3352</v>
      </c>
      <c r="U205" s="8" t="str">
        <f t="shared" ca="1" si="10"/>
        <v/>
      </c>
      <c r="V205" s="8" t="str">
        <f t="shared" ca="1" si="11"/>
        <v/>
      </c>
    </row>
    <row r="206" spans="1:30">
      <c r="A206" t="s">
        <v>283</v>
      </c>
      <c r="D206" s="3" t="s">
        <v>183</v>
      </c>
      <c r="E206" s="3" t="s">
        <v>284</v>
      </c>
      <c r="J206" s="8" t="s">
        <v>3352</v>
      </c>
      <c r="U206" s="8" t="str">
        <f t="shared" ca="1" si="10"/>
        <v/>
      </c>
      <c r="V206" s="8" t="str">
        <f t="shared" ca="1" si="11"/>
        <v/>
      </c>
    </row>
    <row r="207" spans="1:30">
      <c r="A207" t="s">
        <v>285</v>
      </c>
      <c r="D207" s="3" t="s">
        <v>286</v>
      </c>
      <c r="E207" s="3" t="s">
        <v>287</v>
      </c>
      <c r="J207" s="8" t="s">
        <v>3350</v>
      </c>
      <c r="T207" s="8" t="s">
        <v>3371</v>
      </c>
      <c r="U207" s="8" t="str">
        <f t="shared" ca="1" si="10"/>
        <v/>
      </c>
      <c r="V207" s="8" t="str">
        <f t="shared" ca="1" si="11"/>
        <v/>
      </c>
      <c r="AB207" s="8" t="s">
        <v>3405</v>
      </c>
      <c r="AC207" s="8" t="s">
        <v>3373</v>
      </c>
      <c r="AD207" s="8" t="s">
        <v>19</v>
      </c>
    </row>
    <row r="208" spans="1:30">
      <c r="A208" t="s">
        <v>285</v>
      </c>
      <c r="D208" s="3" t="s">
        <v>222</v>
      </c>
      <c r="E208" s="3" t="s">
        <v>1475</v>
      </c>
      <c r="J208" s="8" t="s">
        <v>3350</v>
      </c>
      <c r="T208" s="8">
        <f>10-0</f>
        <v>10</v>
      </c>
      <c r="U208" s="8">
        <f t="shared" ca="1" si="10"/>
        <v>0</v>
      </c>
      <c r="V208" s="8">
        <f t="shared" ca="1" si="11"/>
        <v>10</v>
      </c>
      <c r="AB208" s="8" t="s">
        <v>3591</v>
      </c>
      <c r="AD208" s="8" t="s">
        <v>19</v>
      </c>
    </row>
    <row r="209" spans="1:31">
      <c r="A209" t="s">
        <v>288</v>
      </c>
      <c r="D209" s="3" t="s">
        <v>1551</v>
      </c>
      <c r="E209" s="3" t="s">
        <v>1552</v>
      </c>
      <c r="J209" s="8" t="s">
        <v>3352</v>
      </c>
      <c r="U209" s="8" t="str">
        <f t="shared" ca="1" si="10"/>
        <v/>
      </c>
      <c r="V209" s="8" t="str">
        <f t="shared" ca="1" si="11"/>
        <v/>
      </c>
      <c r="AB209" s="8" t="s">
        <v>3314</v>
      </c>
      <c r="AD209" s="8" t="s">
        <v>19</v>
      </c>
    </row>
    <row r="210" spans="1:31">
      <c r="A210" t="s">
        <v>288</v>
      </c>
      <c r="D210" s="3" t="s">
        <v>1550</v>
      </c>
      <c r="E210" s="3" t="s">
        <v>1553</v>
      </c>
      <c r="J210" s="8" t="s">
        <v>24</v>
      </c>
      <c r="L210" s="8">
        <v>1</v>
      </c>
      <c r="M210" s="8">
        <v>1</v>
      </c>
      <c r="N210" s="8" t="s">
        <v>3310</v>
      </c>
      <c r="O210" s="8" t="s">
        <v>3351</v>
      </c>
      <c r="S210" s="8">
        <v>2475</v>
      </c>
      <c r="U210" s="8" t="str">
        <f t="shared" ca="1" si="10"/>
        <v/>
      </c>
      <c r="V210" s="8" t="str">
        <f t="shared" ca="1" si="11"/>
        <v/>
      </c>
    </row>
    <row r="211" spans="1:31">
      <c r="A211" t="s">
        <v>288</v>
      </c>
      <c r="D211" s="3" t="s">
        <v>1555</v>
      </c>
      <c r="E211" s="3" t="s">
        <v>1554</v>
      </c>
      <c r="J211" s="8" t="s">
        <v>25</v>
      </c>
      <c r="L211" s="8">
        <v>1</v>
      </c>
      <c r="M211" s="8">
        <v>3</v>
      </c>
      <c r="N211" s="8" t="s">
        <v>3310</v>
      </c>
      <c r="O211" s="8" t="s">
        <v>3311</v>
      </c>
      <c r="S211" s="8">
        <v>2475</v>
      </c>
      <c r="U211" s="8" t="str">
        <f t="shared" ca="1" si="10"/>
        <v/>
      </c>
      <c r="V211" s="8" t="str">
        <f t="shared" ca="1" si="11"/>
        <v/>
      </c>
    </row>
    <row r="212" spans="1:31">
      <c r="A212" t="s">
        <v>289</v>
      </c>
      <c r="D212" s="3" t="s">
        <v>290</v>
      </c>
      <c r="E212" s="3" t="s">
        <v>291</v>
      </c>
      <c r="J212" s="8" t="s">
        <v>3350</v>
      </c>
      <c r="T212" s="8" t="s">
        <v>3371</v>
      </c>
      <c r="U212" s="8" t="str">
        <f t="shared" ca="1" si="10"/>
        <v/>
      </c>
      <c r="V212" s="8" t="str">
        <f t="shared" ca="1" si="11"/>
        <v/>
      </c>
      <c r="AB212" s="8" t="s">
        <v>3405</v>
      </c>
      <c r="AD212" s="8" t="s">
        <v>19</v>
      </c>
    </row>
    <row r="213" spans="1:31">
      <c r="A213" t="s">
        <v>289</v>
      </c>
      <c r="D213" s="3" t="s">
        <v>292</v>
      </c>
      <c r="E213" s="3" t="s">
        <v>293</v>
      </c>
      <c r="J213" s="8" t="s">
        <v>3350</v>
      </c>
      <c r="T213" s="8">
        <f>0-2</f>
        <v>-2</v>
      </c>
      <c r="U213" s="8">
        <f t="shared" ca="1" si="10"/>
        <v>2</v>
      </c>
      <c r="V213" s="8">
        <f t="shared" ca="1" si="11"/>
        <v>0</v>
      </c>
      <c r="AB213" s="8" t="s">
        <v>3405</v>
      </c>
      <c r="AD213" s="8" t="s">
        <v>19</v>
      </c>
    </row>
    <row r="214" spans="1:31">
      <c r="A214" t="s">
        <v>289</v>
      </c>
      <c r="D214" s="3" t="s">
        <v>294</v>
      </c>
      <c r="E214" s="3" t="s">
        <v>295</v>
      </c>
      <c r="J214" s="8" t="s">
        <v>3350</v>
      </c>
      <c r="T214" s="8" t="s">
        <v>3351</v>
      </c>
      <c r="U214" s="8" t="str">
        <f t="shared" ca="1" si="10"/>
        <v/>
      </c>
      <c r="V214" s="8" t="str">
        <f t="shared" ca="1" si="11"/>
        <v/>
      </c>
      <c r="AB214" s="8" t="s">
        <v>3405</v>
      </c>
      <c r="AD214" s="8" t="s">
        <v>19</v>
      </c>
    </row>
    <row r="215" spans="1:31">
      <c r="A215" t="s">
        <v>296</v>
      </c>
      <c r="D215" s="3" t="s">
        <v>297</v>
      </c>
      <c r="E215" s="3" t="s">
        <v>298</v>
      </c>
      <c r="J215" s="8" t="s">
        <v>3350</v>
      </c>
      <c r="T215" s="8" t="s">
        <v>3351</v>
      </c>
      <c r="U215" s="8" t="str">
        <f t="shared" ca="1" si="10"/>
        <v/>
      </c>
      <c r="V215" s="8" t="str">
        <f t="shared" ca="1" si="11"/>
        <v/>
      </c>
      <c r="AB215" s="8" t="s">
        <v>3405</v>
      </c>
      <c r="AD215" s="8" t="s">
        <v>19</v>
      </c>
    </row>
    <row r="216" spans="1:31">
      <c r="A216" t="s">
        <v>296</v>
      </c>
      <c r="D216" s="3" t="s">
        <v>299</v>
      </c>
      <c r="E216" s="3" t="s">
        <v>300</v>
      </c>
      <c r="J216" s="8" t="s">
        <v>3350</v>
      </c>
      <c r="T216" s="8" t="s">
        <v>3351</v>
      </c>
      <c r="U216" s="8" t="str">
        <f t="shared" ca="1" si="10"/>
        <v/>
      </c>
      <c r="V216" s="8" t="str">
        <f t="shared" ca="1" si="11"/>
        <v/>
      </c>
      <c r="AB216" s="8" t="s">
        <v>3405</v>
      </c>
      <c r="AD216" s="8" t="s">
        <v>19</v>
      </c>
    </row>
    <row r="217" spans="1:31" ht="58">
      <c r="A217" t="s">
        <v>301</v>
      </c>
      <c r="D217" s="3" t="s">
        <v>1556</v>
      </c>
      <c r="E217" s="3" t="s">
        <v>1560</v>
      </c>
      <c r="F217" t="s">
        <v>36</v>
      </c>
      <c r="J217" s="8" t="s">
        <v>27</v>
      </c>
      <c r="L217" s="8">
        <v>1</v>
      </c>
      <c r="M217" s="8">
        <v>2</v>
      </c>
      <c r="N217" s="8" t="s">
        <v>3310</v>
      </c>
      <c r="O217" s="8" t="s">
        <v>3351</v>
      </c>
      <c r="S217" s="8">
        <v>2475</v>
      </c>
      <c r="U217" s="8" t="str">
        <f t="shared" ref="U217" ca="1" si="12">IF(ISNUMBER(T217),VALUE(MID(_xlfn.FORMULATEXT(T217),SEARCH("-",_xlfn.FORMULATEXT(T217))+1,LEN(_xlfn.FORMULATEXT(T217))-SEARCH("-",_xlfn.FORMULATEXT(T217)))), "")</f>
        <v/>
      </c>
      <c r="V217" s="8" t="str">
        <f t="shared" ref="V217" ca="1" si="13">IF(ISNUMBER(T217), VALUE(MID(_xlfn.FORMULATEXT(T217), 2, SEARCH("-", _xlfn.FORMULATEXT(T217)) - 2)), "")</f>
        <v/>
      </c>
    </row>
    <row r="218" spans="1:31" ht="58">
      <c r="A218" t="s">
        <v>301</v>
      </c>
      <c r="D218" s="3" t="s">
        <v>1556</v>
      </c>
      <c r="E218" s="3" t="s">
        <v>1557</v>
      </c>
      <c r="F218" t="s">
        <v>36</v>
      </c>
      <c r="J218" s="8" t="s">
        <v>24</v>
      </c>
      <c r="L218" s="8">
        <v>1</v>
      </c>
      <c r="M218" s="8">
        <v>2</v>
      </c>
      <c r="N218" s="8" t="s">
        <v>3310</v>
      </c>
      <c r="O218" s="8" t="s">
        <v>3351</v>
      </c>
      <c r="S218" s="8">
        <v>2475</v>
      </c>
      <c r="U218" s="8" t="str">
        <f t="shared" ca="1" si="10"/>
        <v/>
      </c>
      <c r="V218" s="8" t="str">
        <f t="shared" ca="1" si="11"/>
        <v/>
      </c>
    </row>
    <row r="219" spans="1:31" ht="58">
      <c r="A219" t="s">
        <v>301</v>
      </c>
      <c r="D219" s="3" t="s">
        <v>1558</v>
      </c>
      <c r="E219" s="3" t="s">
        <v>1559</v>
      </c>
      <c r="F219" t="s">
        <v>36</v>
      </c>
      <c r="J219" s="8" t="s">
        <v>3352</v>
      </c>
      <c r="U219" s="8" t="str">
        <f t="shared" ca="1" si="10"/>
        <v/>
      </c>
      <c r="V219" s="8" t="str">
        <f t="shared" ca="1" si="11"/>
        <v/>
      </c>
      <c r="AC219" s="8" t="s">
        <v>3586</v>
      </c>
      <c r="AD219" s="8" t="s">
        <v>19</v>
      </c>
    </row>
    <row r="220" spans="1:31" ht="58">
      <c r="A220" t="s">
        <v>301</v>
      </c>
      <c r="D220" s="3" t="s">
        <v>1561</v>
      </c>
      <c r="E220" s="3" t="s">
        <v>1562</v>
      </c>
      <c r="F220" t="s">
        <v>36</v>
      </c>
      <c r="I220" t="s">
        <v>3406</v>
      </c>
      <c r="J220" s="8" t="s">
        <v>26</v>
      </c>
      <c r="U220" s="8" t="str">
        <f t="shared" ca="1" si="10"/>
        <v/>
      </c>
      <c r="V220" s="8" t="str">
        <f t="shared" ca="1" si="11"/>
        <v/>
      </c>
    </row>
    <row r="221" spans="1:31" ht="58">
      <c r="A221" t="s">
        <v>301</v>
      </c>
      <c r="D221" s="3" t="s">
        <v>3573</v>
      </c>
      <c r="E221" s="3" t="s">
        <v>3574</v>
      </c>
      <c r="F221" t="s">
        <v>36</v>
      </c>
      <c r="J221" s="8" t="s">
        <v>24</v>
      </c>
      <c r="L221" s="8">
        <v>1</v>
      </c>
      <c r="M221" s="8">
        <v>3</v>
      </c>
      <c r="N221" s="8" t="s">
        <v>3328</v>
      </c>
      <c r="O221" s="8" t="s">
        <v>3311</v>
      </c>
      <c r="S221" s="8">
        <v>10</v>
      </c>
      <c r="U221" s="8" t="str">
        <f t="shared" ca="1" si="10"/>
        <v/>
      </c>
      <c r="V221" s="8" t="str">
        <f t="shared" ca="1" si="11"/>
        <v/>
      </c>
    </row>
    <row r="222" spans="1:31" ht="58">
      <c r="A222" t="s">
        <v>301</v>
      </c>
      <c r="D222" s="3" t="s">
        <v>3413</v>
      </c>
      <c r="E222" s="3" t="s">
        <v>3572</v>
      </c>
      <c r="F222" t="s">
        <v>36</v>
      </c>
      <c r="J222" s="8" t="s">
        <v>3350</v>
      </c>
      <c r="T222" s="8">
        <f>10-14</f>
        <v>-4</v>
      </c>
      <c r="U222" s="8">
        <f t="shared" ca="1" si="10"/>
        <v>14</v>
      </c>
      <c r="V222" s="8">
        <f t="shared" ca="1" si="11"/>
        <v>10</v>
      </c>
      <c r="AE222" s="8" t="s">
        <v>3315</v>
      </c>
    </row>
    <row r="223" spans="1:31" ht="58">
      <c r="A223" t="s">
        <v>301</v>
      </c>
      <c r="D223" s="3" t="s">
        <v>1563</v>
      </c>
      <c r="E223" s="3" t="s">
        <v>1560</v>
      </c>
      <c r="J223" s="8" t="s">
        <v>25</v>
      </c>
      <c r="L223" s="8">
        <v>1</v>
      </c>
      <c r="M223" s="8">
        <v>1</v>
      </c>
      <c r="N223" s="8" t="s">
        <v>3310</v>
      </c>
      <c r="O223" s="8" t="s">
        <v>3351</v>
      </c>
      <c r="S223" s="8">
        <v>2475</v>
      </c>
      <c r="U223" s="8" t="str">
        <f t="shared" ca="1" si="10"/>
        <v/>
      </c>
      <c r="V223" s="8" t="str">
        <f t="shared" ca="1" si="11"/>
        <v/>
      </c>
    </row>
    <row r="224" spans="1:31" ht="58">
      <c r="A224" t="s">
        <v>301</v>
      </c>
      <c r="D224" s="3" t="s">
        <v>1564</v>
      </c>
      <c r="E224" s="3" t="s">
        <v>1565</v>
      </c>
      <c r="J224" s="8" t="s">
        <v>3350</v>
      </c>
      <c r="T224" s="8">
        <f>0-2</f>
        <v>-2</v>
      </c>
      <c r="U224" s="8">
        <f t="shared" ca="1" si="10"/>
        <v>2</v>
      </c>
      <c r="V224" s="8">
        <f t="shared" ca="1" si="11"/>
        <v>0</v>
      </c>
      <c r="AB224" s="8" t="s">
        <v>3405</v>
      </c>
      <c r="AD224" s="8" t="s">
        <v>19</v>
      </c>
    </row>
    <row r="225" spans="1:30" ht="58">
      <c r="A225" t="s">
        <v>301</v>
      </c>
      <c r="D225" s="3" t="s">
        <v>1566</v>
      </c>
      <c r="E225" s="3" t="s">
        <v>1567</v>
      </c>
      <c r="J225" s="8" t="s">
        <v>3350</v>
      </c>
      <c r="T225" s="8" t="s">
        <v>3371</v>
      </c>
      <c r="U225" s="8" t="str">
        <f t="shared" ca="1" si="10"/>
        <v/>
      </c>
      <c r="V225" s="8" t="str">
        <f t="shared" ca="1" si="11"/>
        <v/>
      </c>
      <c r="AB225" s="8" t="s">
        <v>3405</v>
      </c>
      <c r="AC225" s="8" t="s">
        <v>3373</v>
      </c>
      <c r="AD225" s="8" t="s">
        <v>19</v>
      </c>
    </row>
    <row r="226" spans="1:30">
      <c r="A226" t="s">
        <v>301</v>
      </c>
      <c r="D226" s="3" t="s">
        <v>1568</v>
      </c>
      <c r="E226" s="3" t="s">
        <v>1569</v>
      </c>
      <c r="J226" s="8" t="s">
        <v>3350</v>
      </c>
      <c r="T226" s="8">
        <f>17-830</f>
        <v>-813</v>
      </c>
      <c r="U226" s="8">
        <f t="shared" ca="1" si="10"/>
        <v>830</v>
      </c>
      <c r="V226" s="8">
        <f t="shared" ca="1" si="11"/>
        <v>17</v>
      </c>
    </row>
    <row r="227" spans="1:30">
      <c r="A227" t="s">
        <v>302</v>
      </c>
      <c r="D227" s="3" t="s">
        <v>1570</v>
      </c>
      <c r="E227" s="3" t="s">
        <v>1571</v>
      </c>
      <c r="J227" s="8" t="s">
        <v>3350</v>
      </c>
      <c r="T227" s="8">
        <f>280-31</f>
        <v>249</v>
      </c>
      <c r="U227" s="8">
        <f t="shared" ca="1" si="10"/>
        <v>31</v>
      </c>
      <c r="V227" s="8">
        <f t="shared" ca="1" si="11"/>
        <v>280</v>
      </c>
    </row>
    <row r="228" spans="1:30">
      <c r="A228" t="s">
        <v>302</v>
      </c>
      <c r="D228" s="3" t="s">
        <v>1572</v>
      </c>
      <c r="E228" s="3" t="s">
        <v>1573</v>
      </c>
      <c r="J228" s="8" t="s">
        <v>25</v>
      </c>
      <c r="L228" s="8">
        <v>1</v>
      </c>
      <c r="M228" s="8">
        <v>3</v>
      </c>
      <c r="N228" s="8" t="s">
        <v>3324</v>
      </c>
      <c r="O228" s="8" t="s">
        <v>3311</v>
      </c>
      <c r="S228" s="8">
        <v>75</v>
      </c>
      <c r="U228" s="8" t="str">
        <f t="shared" ca="1" si="10"/>
        <v/>
      </c>
      <c r="V228" s="8" t="str">
        <f t="shared" ca="1" si="11"/>
        <v/>
      </c>
    </row>
    <row r="229" spans="1:30">
      <c r="A229" t="s">
        <v>302</v>
      </c>
      <c r="D229" s="3" t="s">
        <v>1574</v>
      </c>
      <c r="E229" s="3" t="s">
        <v>1575</v>
      </c>
      <c r="I229" t="s">
        <v>3412</v>
      </c>
      <c r="J229" s="8" t="s">
        <v>26</v>
      </c>
      <c r="U229" s="8" t="str">
        <f t="shared" ca="1" si="10"/>
        <v/>
      </c>
      <c r="V229" s="8" t="str">
        <f t="shared" ca="1" si="11"/>
        <v/>
      </c>
    </row>
    <row r="230" spans="1:30">
      <c r="A230" t="s">
        <v>302</v>
      </c>
      <c r="D230" s="3" t="s">
        <v>1577</v>
      </c>
      <c r="E230" s="3" t="s">
        <v>1576</v>
      </c>
      <c r="J230" s="8" t="s">
        <v>3350</v>
      </c>
      <c r="T230" s="8">
        <f>280-31</f>
        <v>249</v>
      </c>
      <c r="U230" s="8">
        <f t="shared" ca="1" si="10"/>
        <v>31</v>
      </c>
      <c r="V230" s="8">
        <f t="shared" ca="1" si="11"/>
        <v>280</v>
      </c>
    </row>
    <row r="231" spans="1:30" ht="29">
      <c r="A231" t="s">
        <v>302</v>
      </c>
      <c r="D231" s="3" t="s">
        <v>1578</v>
      </c>
      <c r="E231" s="3" t="s">
        <v>1579</v>
      </c>
      <c r="I231" t="s">
        <v>3412</v>
      </c>
      <c r="J231" s="8" t="s">
        <v>26</v>
      </c>
      <c r="U231" s="8" t="str">
        <f t="shared" ca="1" si="10"/>
        <v/>
      </c>
      <c r="V231" s="8" t="str">
        <f t="shared" ca="1" si="11"/>
        <v/>
      </c>
    </row>
    <row r="232" spans="1:30" ht="29">
      <c r="A232" t="s">
        <v>302</v>
      </c>
      <c r="D232" s="3" t="s">
        <v>1580</v>
      </c>
      <c r="E232" s="3" t="s">
        <v>1581</v>
      </c>
      <c r="J232" s="8" t="s">
        <v>3352</v>
      </c>
      <c r="U232" s="8" t="str">
        <f t="shared" ca="1" si="10"/>
        <v/>
      </c>
      <c r="V232" s="8" t="str">
        <f t="shared" ca="1" si="11"/>
        <v/>
      </c>
    </row>
    <row r="233" spans="1:30">
      <c r="A233" t="s">
        <v>302</v>
      </c>
      <c r="D233" s="3" t="s">
        <v>1582</v>
      </c>
      <c r="E233" s="3" t="s">
        <v>1583</v>
      </c>
      <c r="J233" s="8" t="s">
        <v>24</v>
      </c>
      <c r="L233" s="8">
        <v>1</v>
      </c>
      <c r="M233" s="8">
        <v>3</v>
      </c>
      <c r="N233" s="8" t="s">
        <v>3319</v>
      </c>
      <c r="O233" s="8" t="s">
        <v>3311</v>
      </c>
      <c r="S233" s="8">
        <v>1701</v>
      </c>
      <c r="U233" s="8" t="str">
        <f t="shared" ca="1" si="10"/>
        <v/>
      </c>
      <c r="V233" s="8" t="str">
        <f t="shared" ca="1" si="11"/>
        <v/>
      </c>
    </row>
    <row r="234" spans="1:30" ht="43.5">
      <c r="A234" t="s">
        <v>303</v>
      </c>
      <c r="D234" s="3" t="s">
        <v>1584</v>
      </c>
      <c r="E234" s="3" t="s">
        <v>1585</v>
      </c>
      <c r="J234" s="8" t="s">
        <v>25</v>
      </c>
      <c r="L234" s="8">
        <v>3</v>
      </c>
      <c r="M234" s="8">
        <v>12</v>
      </c>
      <c r="O234" s="8" t="s">
        <v>3305</v>
      </c>
      <c r="P234" s="8" t="s">
        <v>3414</v>
      </c>
      <c r="Q234" s="9" t="s">
        <v>3415</v>
      </c>
      <c r="S234" s="8">
        <v>115</v>
      </c>
      <c r="U234" s="8" t="str">
        <f t="shared" ca="1" si="10"/>
        <v/>
      </c>
      <c r="V234" s="8" t="str">
        <f t="shared" ca="1" si="11"/>
        <v/>
      </c>
    </row>
    <row r="235" spans="1:30" ht="29">
      <c r="A235" t="s">
        <v>304</v>
      </c>
      <c r="D235" s="3" t="s">
        <v>1587</v>
      </c>
      <c r="E235" s="3" t="s">
        <v>1588</v>
      </c>
      <c r="J235" s="8" t="s">
        <v>3352</v>
      </c>
      <c r="U235" s="8" t="str">
        <f t="shared" ca="1" si="10"/>
        <v/>
      </c>
      <c r="V235" s="8" t="str">
        <f t="shared" ca="1" si="11"/>
        <v/>
      </c>
    </row>
    <row r="236" spans="1:30" ht="29">
      <c r="A236" t="s">
        <v>304</v>
      </c>
      <c r="D236" s="3" t="s">
        <v>1586</v>
      </c>
      <c r="E236" s="3" t="s">
        <v>1589</v>
      </c>
      <c r="J236" s="8" t="s">
        <v>24</v>
      </c>
      <c r="L236" s="8">
        <v>1</v>
      </c>
      <c r="M236" s="8">
        <v>3</v>
      </c>
      <c r="N236" s="8" t="s">
        <v>3326</v>
      </c>
      <c r="O236" s="8" t="s">
        <v>3311</v>
      </c>
      <c r="S236" s="8">
        <v>743</v>
      </c>
      <c r="U236" s="8" t="str">
        <f t="shared" ca="1" si="10"/>
        <v/>
      </c>
      <c r="V236" s="8" t="str">
        <f t="shared" ca="1" si="11"/>
        <v/>
      </c>
    </row>
    <row r="237" spans="1:30" ht="29">
      <c r="A237" t="s">
        <v>305</v>
      </c>
      <c r="D237" s="3" t="s">
        <v>1592</v>
      </c>
      <c r="E237" s="3" t="s">
        <v>1590</v>
      </c>
      <c r="J237" s="8" t="s">
        <v>25</v>
      </c>
      <c r="L237" s="8">
        <v>1</v>
      </c>
      <c r="M237" s="8">
        <v>3</v>
      </c>
      <c r="N237" s="8" t="s">
        <v>3319</v>
      </c>
      <c r="O237" s="8" t="s">
        <v>3311</v>
      </c>
      <c r="S237" s="8">
        <v>60</v>
      </c>
      <c r="U237" s="8" t="str">
        <f t="shared" ca="1" si="10"/>
        <v/>
      </c>
      <c r="V237" s="8" t="str">
        <f t="shared" ca="1" si="11"/>
        <v/>
      </c>
    </row>
    <row r="238" spans="1:30" ht="29">
      <c r="A238" t="s">
        <v>305</v>
      </c>
      <c r="D238" s="3" t="s">
        <v>3575</v>
      </c>
      <c r="E238" s="3" t="s">
        <v>3576</v>
      </c>
      <c r="J238" s="8" t="s">
        <v>3352</v>
      </c>
      <c r="U238" s="8" t="str">
        <f t="shared" ca="1" si="10"/>
        <v/>
      </c>
      <c r="V238" s="8" t="str">
        <f t="shared" ca="1" si="11"/>
        <v/>
      </c>
    </row>
    <row r="239" spans="1:30" ht="29">
      <c r="A239" t="s">
        <v>305</v>
      </c>
      <c r="D239" s="3" t="s">
        <v>3416</v>
      </c>
      <c r="E239" s="3" t="s">
        <v>1590</v>
      </c>
      <c r="J239" s="8" t="s">
        <v>25</v>
      </c>
      <c r="L239" s="8">
        <v>1</v>
      </c>
      <c r="M239" s="8">
        <v>3</v>
      </c>
      <c r="N239" s="8" t="s">
        <v>3310</v>
      </c>
      <c r="O239" s="8" t="s">
        <v>3311</v>
      </c>
      <c r="S239" s="8">
        <v>2475</v>
      </c>
      <c r="U239" s="8" t="str">
        <f t="shared" ca="1" si="10"/>
        <v/>
      </c>
      <c r="V239" s="8" t="str">
        <f t="shared" ca="1" si="11"/>
        <v/>
      </c>
    </row>
    <row r="240" spans="1:30" ht="29">
      <c r="A240" t="s">
        <v>305</v>
      </c>
      <c r="D240" s="3" t="s">
        <v>1591</v>
      </c>
      <c r="E240" s="3" t="s">
        <v>3417</v>
      </c>
      <c r="J240" s="8" t="s">
        <v>24</v>
      </c>
      <c r="L240" s="8">
        <v>2</v>
      </c>
      <c r="M240" s="8">
        <v>7</v>
      </c>
      <c r="O240" s="8" t="s">
        <v>3311</v>
      </c>
      <c r="S240" s="8">
        <v>132</v>
      </c>
      <c r="U240" s="8" t="str">
        <f t="shared" ca="1" si="10"/>
        <v/>
      </c>
      <c r="V240" s="8" t="str">
        <f t="shared" ca="1" si="11"/>
        <v/>
      </c>
    </row>
    <row r="241" spans="1:32">
      <c r="A241" t="s">
        <v>305</v>
      </c>
      <c r="D241" s="3" t="s">
        <v>1594</v>
      </c>
      <c r="E241" s="3" t="s">
        <v>1593</v>
      </c>
      <c r="J241" s="8" t="s">
        <v>24</v>
      </c>
      <c r="L241" s="8">
        <v>1</v>
      </c>
      <c r="M241" s="8">
        <v>3</v>
      </c>
      <c r="N241" s="8" t="s">
        <v>3310</v>
      </c>
      <c r="O241" s="8" t="s">
        <v>3311</v>
      </c>
      <c r="S241" s="8">
        <v>2475</v>
      </c>
      <c r="U241" s="8" t="str">
        <f t="shared" ca="1" si="10"/>
        <v/>
      </c>
      <c r="V241" s="8" t="str">
        <f t="shared" ca="1" si="11"/>
        <v/>
      </c>
    </row>
    <row r="242" spans="1:32" ht="29">
      <c r="A242" t="s">
        <v>305</v>
      </c>
      <c r="D242" s="3" t="s">
        <v>1596</v>
      </c>
      <c r="E242" s="3" t="s">
        <v>1595</v>
      </c>
      <c r="J242" s="8" t="s">
        <v>24</v>
      </c>
      <c r="L242" s="8">
        <v>1</v>
      </c>
      <c r="M242" s="8">
        <v>7</v>
      </c>
      <c r="N242" s="8" t="s">
        <v>3324</v>
      </c>
      <c r="O242" s="8" t="s">
        <v>3305</v>
      </c>
      <c r="P242" s="8" t="s">
        <v>3418</v>
      </c>
      <c r="Q242" s="9" t="s">
        <v>3404</v>
      </c>
      <c r="S242" s="8">
        <v>47</v>
      </c>
      <c r="U242" s="8" t="str">
        <f t="shared" ca="1" si="10"/>
        <v/>
      </c>
      <c r="V242" s="8" t="str">
        <f t="shared" ca="1" si="11"/>
        <v/>
      </c>
      <c r="AF242" s="8" t="s">
        <v>19</v>
      </c>
    </row>
    <row r="243" spans="1:32" ht="29">
      <c r="A243" t="s">
        <v>305</v>
      </c>
      <c r="D243" s="3" t="s">
        <v>1597</v>
      </c>
      <c r="E243" s="3" t="s">
        <v>1598</v>
      </c>
      <c r="J243" s="8" t="s">
        <v>3352</v>
      </c>
      <c r="U243" s="8" t="str">
        <f t="shared" ca="1" si="10"/>
        <v/>
      </c>
      <c r="V243" s="8" t="str">
        <f t="shared" ca="1" si="11"/>
        <v/>
      </c>
      <c r="AE243" s="8" t="s">
        <v>3321</v>
      </c>
    </row>
    <row r="244" spans="1:32">
      <c r="A244" t="s">
        <v>306</v>
      </c>
      <c r="D244" s="3" t="s">
        <v>1600</v>
      </c>
      <c r="E244" s="3" t="s">
        <v>1599</v>
      </c>
      <c r="J244" s="8" t="s">
        <v>3352</v>
      </c>
      <c r="U244" s="8" t="str">
        <f t="shared" ca="1" si="10"/>
        <v/>
      </c>
      <c r="V244" s="8" t="str">
        <f t="shared" ca="1" si="11"/>
        <v/>
      </c>
      <c r="AE244" s="8" t="s">
        <v>3315</v>
      </c>
    </row>
    <row r="245" spans="1:32">
      <c r="A245" t="s">
        <v>307</v>
      </c>
      <c r="D245" s="3" t="s">
        <v>308</v>
      </c>
      <c r="E245" s="3" t="s">
        <v>309</v>
      </c>
      <c r="J245" s="8" t="s">
        <v>3352</v>
      </c>
      <c r="U245" s="8" t="str">
        <f t="shared" ca="1" si="10"/>
        <v/>
      </c>
      <c r="V245" s="8" t="str">
        <f t="shared" ca="1" si="11"/>
        <v/>
      </c>
      <c r="AC245" s="8" t="s">
        <v>3365</v>
      </c>
      <c r="AD245" s="8" t="s">
        <v>19</v>
      </c>
    </row>
    <row r="246" spans="1:32">
      <c r="A246" t="s">
        <v>307</v>
      </c>
      <c r="D246" s="3" t="s">
        <v>310</v>
      </c>
      <c r="E246" s="3" t="s">
        <v>311</v>
      </c>
      <c r="J246" s="8" t="s">
        <v>3352</v>
      </c>
      <c r="U246" s="8" t="str">
        <f t="shared" ca="1" si="10"/>
        <v/>
      </c>
      <c r="V246" s="8" t="str">
        <f t="shared" ca="1" si="11"/>
        <v/>
      </c>
    </row>
    <row r="247" spans="1:32">
      <c r="A247" t="s">
        <v>312</v>
      </c>
      <c r="D247" s="3" t="s">
        <v>313</v>
      </c>
      <c r="E247" s="3" t="s">
        <v>314</v>
      </c>
      <c r="J247" s="8" t="s">
        <v>3352</v>
      </c>
      <c r="U247" s="8" t="str">
        <f t="shared" ca="1" si="10"/>
        <v/>
      </c>
      <c r="V247" s="8" t="str">
        <f t="shared" ca="1" si="11"/>
        <v/>
      </c>
    </row>
    <row r="248" spans="1:32">
      <c r="A248" t="s">
        <v>312</v>
      </c>
      <c r="D248" s="3" t="s">
        <v>315</v>
      </c>
      <c r="E248" s="3" t="s">
        <v>316</v>
      </c>
      <c r="J248" s="8" t="s">
        <v>3352</v>
      </c>
      <c r="U248" s="8" t="str">
        <f t="shared" ca="1" si="10"/>
        <v/>
      </c>
      <c r="V248" s="8" t="str">
        <f t="shared" ca="1" si="11"/>
        <v/>
      </c>
      <c r="AC248" s="8" t="s">
        <v>3365</v>
      </c>
      <c r="AD248" s="8" t="s">
        <v>19</v>
      </c>
    </row>
    <row r="249" spans="1:32" ht="29">
      <c r="A249" t="s">
        <v>317</v>
      </c>
      <c r="D249" s="3" t="s">
        <v>1601</v>
      </c>
      <c r="E249" s="3" t="s">
        <v>1602</v>
      </c>
      <c r="J249" s="8" t="s">
        <v>3350</v>
      </c>
      <c r="T249" s="8">
        <f>27-280</f>
        <v>-253</v>
      </c>
      <c r="U249" s="8">
        <f t="shared" ca="1" si="10"/>
        <v>280</v>
      </c>
      <c r="V249" s="8">
        <f t="shared" ca="1" si="11"/>
        <v>27</v>
      </c>
    </row>
    <row r="250" spans="1:32">
      <c r="A250" t="s">
        <v>317</v>
      </c>
      <c r="D250" s="3" t="s">
        <v>222</v>
      </c>
      <c r="E250" s="3" t="s">
        <v>1475</v>
      </c>
      <c r="J250" s="8" t="s">
        <v>3350</v>
      </c>
      <c r="T250" s="8">
        <f>10-0</f>
        <v>10</v>
      </c>
      <c r="U250" s="8">
        <f t="shared" ca="1" si="10"/>
        <v>0</v>
      </c>
      <c r="V250" s="8">
        <f t="shared" ca="1" si="11"/>
        <v>10</v>
      </c>
      <c r="AB250" s="8" t="s">
        <v>3591</v>
      </c>
      <c r="AD250" s="8" t="s">
        <v>19</v>
      </c>
    </row>
    <row r="251" spans="1:32">
      <c r="A251" t="s">
        <v>317</v>
      </c>
      <c r="D251" s="3" t="s">
        <v>318</v>
      </c>
      <c r="E251" s="3" t="s">
        <v>319</v>
      </c>
      <c r="J251" s="8" t="s">
        <v>3352</v>
      </c>
      <c r="U251" s="8" t="str">
        <f t="shared" ca="1" si="10"/>
        <v/>
      </c>
      <c r="V251" s="8" t="str">
        <f t="shared" ca="1" si="11"/>
        <v/>
      </c>
      <c r="AC251" s="8" t="s">
        <v>3375</v>
      </c>
      <c r="AD251" s="8" t="s">
        <v>19</v>
      </c>
    </row>
    <row r="252" spans="1:32">
      <c r="A252" t="s">
        <v>320</v>
      </c>
      <c r="D252" s="3" t="s">
        <v>1604</v>
      </c>
      <c r="E252" s="3" t="s">
        <v>1603</v>
      </c>
      <c r="J252" s="8" t="s">
        <v>24</v>
      </c>
      <c r="L252" s="8">
        <v>1</v>
      </c>
      <c r="M252" s="8">
        <v>2</v>
      </c>
      <c r="N252" s="8" t="s">
        <v>3326</v>
      </c>
      <c r="O252" s="8" t="s">
        <v>3351</v>
      </c>
      <c r="R252" s="8" t="s">
        <v>3306</v>
      </c>
      <c r="S252" s="8">
        <v>99</v>
      </c>
      <c r="U252" s="8" t="str">
        <f t="shared" ca="1" si="10"/>
        <v/>
      </c>
      <c r="V252" s="8" t="str">
        <f t="shared" ca="1" si="11"/>
        <v/>
      </c>
    </row>
    <row r="253" spans="1:32">
      <c r="A253" t="s">
        <v>320</v>
      </c>
      <c r="D253" s="3" t="s">
        <v>321</v>
      </c>
      <c r="E253" s="3" t="s">
        <v>322</v>
      </c>
      <c r="J253" s="8" t="s">
        <v>3352</v>
      </c>
      <c r="U253" s="8" t="str">
        <f t="shared" ca="1" si="10"/>
        <v/>
      </c>
      <c r="V253" s="8" t="str">
        <f t="shared" ca="1" si="11"/>
        <v/>
      </c>
    </row>
    <row r="254" spans="1:32">
      <c r="A254" t="s">
        <v>320</v>
      </c>
      <c r="D254" s="3" t="s">
        <v>1606</v>
      </c>
      <c r="E254" s="3" t="s">
        <v>1605</v>
      </c>
      <c r="J254" s="8" t="s">
        <v>25</v>
      </c>
      <c r="L254" s="8">
        <v>1</v>
      </c>
      <c r="M254" s="8">
        <v>2</v>
      </c>
      <c r="N254" s="8" t="s">
        <v>3316</v>
      </c>
      <c r="O254" s="8" t="s">
        <v>3351</v>
      </c>
      <c r="R254" s="8" t="s">
        <v>3306</v>
      </c>
      <c r="S254" s="8">
        <v>129</v>
      </c>
      <c r="U254" s="8" t="str">
        <f t="shared" ca="1" si="10"/>
        <v/>
      </c>
      <c r="V254" s="8" t="str">
        <f t="shared" ca="1" si="11"/>
        <v/>
      </c>
    </row>
    <row r="255" spans="1:32">
      <c r="A255" t="s">
        <v>323</v>
      </c>
      <c r="D255" s="3" t="s">
        <v>324</v>
      </c>
      <c r="E255" s="3" t="s">
        <v>325</v>
      </c>
      <c r="J255" s="8" t="s">
        <v>3352</v>
      </c>
      <c r="U255" s="8" t="str">
        <f t="shared" ca="1" si="10"/>
        <v/>
      </c>
      <c r="V255" s="8" t="str">
        <f t="shared" ca="1" si="11"/>
        <v/>
      </c>
      <c r="AC255" s="8" t="s">
        <v>3365</v>
      </c>
      <c r="AD255" s="8" t="s">
        <v>19</v>
      </c>
    </row>
    <row r="256" spans="1:32">
      <c r="A256" t="s">
        <v>323</v>
      </c>
      <c r="D256" s="3" t="s">
        <v>1607</v>
      </c>
      <c r="E256" s="3" t="s">
        <v>1608</v>
      </c>
      <c r="J256" s="8" t="s">
        <v>3352</v>
      </c>
      <c r="U256" s="8" t="str">
        <f t="shared" ca="1" si="10"/>
        <v/>
      </c>
      <c r="V256" s="8" t="str">
        <f t="shared" ca="1" si="11"/>
        <v/>
      </c>
    </row>
    <row r="257" spans="1:31">
      <c r="A257" t="s">
        <v>326</v>
      </c>
      <c r="D257" s="3" t="s">
        <v>1610</v>
      </c>
      <c r="E257" s="3" t="s">
        <v>1609</v>
      </c>
      <c r="J257" s="8" t="s">
        <v>3352</v>
      </c>
      <c r="U257" s="8" t="str">
        <f t="shared" ca="1" si="10"/>
        <v/>
      </c>
      <c r="V257" s="8" t="str">
        <f t="shared" ca="1" si="11"/>
        <v/>
      </c>
    </row>
    <row r="258" spans="1:31" ht="29">
      <c r="A258" t="s">
        <v>327</v>
      </c>
      <c r="D258" s="3" t="s">
        <v>1611</v>
      </c>
      <c r="E258" s="3" t="s">
        <v>1612</v>
      </c>
      <c r="J258" s="8" t="s">
        <v>3352</v>
      </c>
      <c r="U258" s="8" t="str">
        <f t="shared" ca="1" si="10"/>
        <v/>
      </c>
      <c r="V258" s="8" t="str">
        <f t="shared" ca="1" si="11"/>
        <v/>
      </c>
    </row>
    <row r="259" spans="1:31">
      <c r="A259" t="s">
        <v>327</v>
      </c>
      <c r="D259" s="3" t="s">
        <v>328</v>
      </c>
      <c r="E259" s="3" t="s">
        <v>329</v>
      </c>
      <c r="J259" s="8" t="s">
        <v>3352</v>
      </c>
      <c r="U259" s="8" t="str">
        <f t="shared" ca="1" si="10"/>
        <v/>
      </c>
      <c r="V259" s="8" t="str">
        <f t="shared" ca="1" si="11"/>
        <v/>
      </c>
      <c r="AC259" s="8" t="s">
        <v>3375</v>
      </c>
      <c r="AD259" s="8" t="s">
        <v>19</v>
      </c>
    </row>
    <row r="260" spans="1:31">
      <c r="A260" t="s">
        <v>327</v>
      </c>
      <c r="D260" s="3" t="s">
        <v>1613</v>
      </c>
      <c r="E260" s="3" t="s">
        <v>1614</v>
      </c>
      <c r="J260" s="8" t="s">
        <v>3350</v>
      </c>
      <c r="T260" s="8">
        <f>312-743</f>
        <v>-431</v>
      </c>
      <c r="U260" s="8">
        <f t="shared" ca="1" si="10"/>
        <v>743</v>
      </c>
      <c r="V260" s="8">
        <f t="shared" ca="1" si="11"/>
        <v>312</v>
      </c>
    </row>
    <row r="261" spans="1:31">
      <c r="A261" t="s">
        <v>327</v>
      </c>
      <c r="D261" s="3" t="s">
        <v>1615</v>
      </c>
      <c r="E261" s="3" t="s">
        <v>1616</v>
      </c>
      <c r="J261" s="8" t="s">
        <v>3352</v>
      </c>
      <c r="U261" s="8" t="str">
        <f t="shared" ref="U261:U324" ca="1" si="14">IF(ISNUMBER(T261),VALUE(MID(_xlfn.FORMULATEXT(T261),SEARCH("-",_xlfn.FORMULATEXT(T261))+1,LEN(_xlfn.FORMULATEXT(T261))-SEARCH("-",_xlfn.FORMULATEXT(T261)))), "")</f>
        <v/>
      </c>
      <c r="V261" s="8" t="str">
        <f t="shared" ref="V261:V324" ca="1" si="15">IF(ISNUMBER(T261), VALUE(MID(_xlfn.FORMULATEXT(T261), 2, SEARCH("-", _xlfn.FORMULATEXT(T261)) - 2)), "")</f>
        <v/>
      </c>
    </row>
    <row r="262" spans="1:31">
      <c r="A262" t="s">
        <v>330</v>
      </c>
      <c r="D262" s="3" t="s">
        <v>331</v>
      </c>
      <c r="E262" s="3" t="s">
        <v>332</v>
      </c>
      <c r="J262" s="8" t="s">
        <v>3352</v>
      </c>
      <c r="U262" s="8" t="str">
        <f t="shared" ca="1" si="14"/>
        <v/>
      </c>
      <c r="V262" s="8" t="str">
        <f t="shared" ca="1" si="15"/>
        <v/>
      </c>
      <c r="AC262" s="8" t="s">
        <v>3365</v>
      </c>
      <c r="AD262" s="8" t="s">
        <v>19</v>
      </c>
    </row>
    <row r="263" spans="1:31">
      <c r="A263" t="s">
        <v>330</v>
      </c>
      <c r="D263" s="3" t="s">
        <v>333</v>
      </c>
      <c r="E263" s="3" t="s">
        <v>334</v>
      </c>
      <c r="J263" s="8" t="s">
        <v>3352</v>
      </c>
      <c r="U263" s="8" t="str">
        <f t="shared" ca="1" si="14"/>
        <v/>
      </c>
      <c r="V263" s="8" t="str">
        <f t="shared" ca="1" si="15"/>
        <v/>
      </c>
      <c r="AC263" s="8" t="s">
        <v>3365</v>
      </c>
      <c r="AD263" s="8" t="s">
        <v>19</v>
      </c>
    </row>
    <row r="264" spans="1:31" ht="29">
      <c r="A264" t="s">
        <v>335</v>
      </c>
      <c r="D264" s="3" t="s">
        <v>1618</v>
      </c>
      <c r="E264" s="3" t="s">
        <v>1617</v>
      </c>
      <c r="J264" s="8" t="s">
        <v>24</v>
      </c>
      <c r="L264" s="8">
        <v>1</v>
      </c>
      <c r="M264" s="8">
        <v>3</v>
      </c>
      <c r="N264" s="8" t="s">
        <v>3319</v>
      </c>
      <c r="O264" s="8" t="s">
        <v>3311</v>
      </c>
      <c r="S264" s="8">
        <v>1701</v>
      </c>
      <c r="U264" s="8" t="str">
        <f t="shared" ca="1" si="14"/>
        <v/>
      </c>
      <c r="V264" s="8" t="str">
        <f t="shared" ca="1" si="15"/>
        <v/>
      </c>
    </row>
    <row r="265" spans="1:31">
      <c r="A265" t="s">
        <v>335</v>
      </c>
      <c r="D265" s="3" t="s">
        <v>1619</v>
      </c>
      <c r="E265" s="3" t="s">
        <v>3419</v>
      </c>
      <c r="J265" s="8" t="s">
        <v>25</v>
      </c>
      <c r="L265" s="8">
        <v>1</v>
      </c>
      <c r="M265" s="8">
        <v>3</v>
      </c>
      <c r="N265" s="8" t="s">
        <v>3310</v>
      </c>
      <c r="O265" s="8" t="s">
        <v>3311</v>
      </c>
      <c r="S265" s="8">
        <v>2475</v>
      </c>
      <c r="U265" s="8" t="str">
        <f t="shared" ca="1" si="14"/>
        <v/>
      </c>
      <c r="V265" s="8" t="str">
        <f t="shared" ca="1" si="15"/>
        <v/>
      </c>
    </row>
    <row r="266" spans="1:31">
      <c r="A266" t="s">
        <v>335</v>
      </c>
      <c r="D266" s="3" t="s">
        <v>336</v>
      </c>
      <c r="E266" s="3" t="s">
        <v>337</v>
      </c>
      <c r="H266" t="s">
        <v>23</v>
      </c>
      <c r="I266" t="s">
        <v>1620</v>
      </c>
      <c r="J266" s="8" t="s">
        <v>3352</v>
      </c>
      <c r="U266" s="8" t="str">
        <f t="shared" ca="1" si="14"/>
        <v/>
      </c>
      <c r="V266" s="8" t="str">
        <f t="shared" ca="1" si="15"/>
        <v/>
      </c>
    </row>
    <row r="267" spans="1:31">
      <c r="A267" t="s">
        <v>335</v>
      </c>
      <c r="D267" s="3" t="s">
        <v>338</v>
      </c>
      <c r="E267" s="3" t="s">
        <v>339</v>
      </c>
      <c r="J267" s="8" t="s">
        <v>3352</v>
      </c>
      <c r="U267" s="8" t="str">
        <f t="shared" ca="1" si="14"/>
        <v/>
      </c>
      <c r="V267" s="8" t="str">
        <f t="shared" ca="1" si="15"/>
        <v/>
      </c>
      <c r="AC267" s="8" t="s">
        <v>3365</v>
      </c>
      <c r="AD267" s="8" t="s">
        <v>19</v>
      </c>
    </row>
    <row r="268" spans="1:31" ht="29">
      <c r="A268" t="s">
        <v>335</v>
      </c>
      <c r="D268" s="3" t="s">
        <v>1621</v>
      </c>
      <c r="E268" s="3" t="s">
        <v>1622</v>
      </c>
      <c r="J268" s="8" t="s">
        <v>3350</v>
      </c>
      <c r="T268" s="8">
        <f>59-7</f>
        <v>52</v>
      </c>
      <c r="U268" s="8">
        <f t="shared" ca="1" si="14"/>
        <v>7</v>
      </c>
      <c r="V268" s="8">
        <f t="shared" ca="1" si="15"/>
        <v>59</v>
      </c>
    </row>
    <row r="269" spans="1:31" ht="29">
      <c r="A269" t="s">
        <v>335</v>
      </c>
      <c r="D269" s="3" t="s">
        <v>1623</v>
      </c>
      <c r="E269" s="3" t="s">
        <v>1624</v>
      </c>
      <c r="J269" s="8" t="s">
        <v>3352</v>
      </c>
      <c r="U269" s="8" t="str">
        <f t="shared" ca="1" si="14"/>
        <v/>
      </c>
      <c r="V269" s="8" t="str">
        <f t="shared" ca="1" si="15"/>
        <v/>
      </c>
      <c r="AE269" s="8" t="s">
        <v>3318</v>
      </c>
    </row>
    <row r="270" spans="1:31">
      <c r="A270" t="s">
        <v>335</v>
      </c>
      <c r="D270" s="3" t="s">
        <v>340</v>
      </c>
      <c r="E270" s="3" t="s">
        <v>341</v>
      </c>
      <c r="J270" s="8" t="s">
        <v>3350</v>
      </c>
      <c r="T270" s="8">
        <f>39-2</f>
        <v>37</v>
      </c>
      <c r="U270" s="8">
        <f t="shared" ca="1" si="14"/>
        <v>2</v>
      </c>
      <c r="V270" s="8">
        <f t="shared" ca="1" si="15"/>
        <v>39</v>
      </c>
    </row>
    <row r="271" spans="1:31">
      <c r="A271" t="s">
        <v>335</v>
      </c>
      <c r="D271" s="3" t="s">
        <v>342</v>
      </c>
      <c r="E271" s="3" t="s">
        <v>343</v>
      </c>
      <c r="J271" s="8" t="s">
        <v>3352</v>
      </c>
      <c r="U271" s="8" t="str">
        <f t="shared" ca="1" si="14"/>
        <v/>
      </c>
      <c r="V271" s="8" t="str">
        <f t="shared" ca="1" si="15"/>
        <v/>
      </c>
    </row>
    <row r="272" spans="1:31">
      <c r="A272" t="s">
        <v>335</v>
      </c>
      <c r="D272" s="3" t="s">
        <v>1625</v>
      </c>
      <c r="E272" s="3" t="s">
        <v>1626</v>
      </c>
      <c r="J272" s="8" t="s">
        <v>24</v>
      </c>
      <c r="L272" s="8">
        <v>1</v>
      </c>
      <c r="M272" s="8">
        <v>2</v>
      </c>
      <c r="N272" s="8" t="s">
        <v>3316</v>
      </c>
      <c r="O272" s="8" t="s">
        <v>3351</v>
      </c>
      <c r="S272" s="8">
        <v>129</v>
      </c>
      <c r="U272" s="8" t="str">
        <f t="shared" ca="1" si="14"/>
        <v/>
      </c>
      <c r="V272" s="8" t="str">
        <f t="shared" ca="1" si="15"/>
        <v/>
      </c>
    </row>
    <row r="273" spans="1:32">
      <c r="A273" t="s">
        <v>344</v>
      </c>
      <c r="D273" s="3" t="s">
        <v>1628</v>
      </c>
      <c r="E273" s="3" t="s">
        <v>1627</v>
      </c>
      <c r="J273" s="8" t="s">
        <v>25</v>
      </c>
      <c r="L273" s="8">
        <v>1</v>
      </c>
      <c r="M273" s="8">
        <v>3</v>
      </c>
      <c r="N273" s="8" t="s">
        <v>3310</v>
      </c>
      <c r="O273" s="8" t="s">
        <v>3311</v>
      </c>
      <c r="S273" s="8">
        <v>2475</v>
      </c>
      <c r="U273" s="8" t="str">
        <f t="shared" ca="1" si="14"/>
        <v/>
      </c>
      <c r="V273" s="8" t="str">
        <f t="shared" ca="1" si="15"/>
        <v/>
      </c>
    </row>
    <row r="274" spans="1:32">
      <c r="A274" t="s">
        <v>345</v>
      </c>
      <c r="D274" s="3" t="s">
        <v>346</v>
      </c>
      <c r="E274" s="3" t="s">
        <v>347</v>
      </c>
      <c r="J274" s="8" t="s">
        <v>3352</v>
      </c>
      <c r="U274" s="8" t="str">
        <f t="shared" ca="1" si="14"/>
        <v/>
      </c>
      <c r="V274" s="8" t="str">
        <f t="shared" ca="1" si="15"/>
        <v/>
      </c>
    </row>
    <row r="275" spans="1:32">
      <c r="A275" t="s">
        <v>348</v>
      </c>
      <c r="D275" s="3" t="s">
        <v>1629</v>
      </c>
      <c r="E275" s="3" t="s">
        <v>1630</v>
      </c>
      <c r="J275" s="8" t="s">
        <v>3352</v>
      </c>
      <c r="U275" s="8" t="str">
        <f t="shared" ca="1" si="14"/>
        <v/>
      </c>
      <c r="V275" s="8" t="str">
        <f t="shared" ca="1" si="15"/>
        <v/>
      </c>
      <c r="AC275" s="8" t="s">
        <v>3365</v>
      </c>
      <c r="AD275" s="8" t="s">
        <v>19</v>
      </c>
      <c r="AE275" s="8" t="s">
        <v>3315</v>
      </c>
    </row>
    <row r="276" spans="1:32">
      <c r="A276" t="s">
        <v>350</v>
      </c>
      <c r="D276" s="3" t="s">
        <v>1631</v>
      </c>
      <c r="E276" s="3" t="s">
        <v>1632</v>
      </c>
      <c r="J276" s="8" t="s">
        <v>3352</v>
      </c>
      <c r="U276" s="8" t="str">
        <f t="shared" ca="1" si="14"/>
        <v/>
      </c>
      <c r="V276" s="8" t="str">
        <f t="shared" ca="1" si="15"/>
        <v/>
      </c>
      <c r="AE276" s="8" t="s">
        <v>3315</v>
      </c>
    </row>
    <row r="277" spans="1:32">
      <c r="A277" t="s">
        <v>351</v>
      </c>
      <c r="D277" s="3" t="s">
        <v>1633</v>
      </c>
      <c r="E277" s="3" t="s">
        <v>1634</v>
      </c>
      <c r="J277" s="8" t="s">
        <v>3350</v>
      </c>
      <c r="T277" s="8">
        <f>312-743</f>
        <v>-431</v>
      </c>
      <c r="U277" s="8">
        <f t="shared" ca="1" si="14"/>
        <v>743</v>
      </c>
      <c r="V277" s="8">
        <f t="shared" ca="1" si="15"/>
        <v>312</v>
      </c>
    </row>
    <row r="278" spans="1:32" ht="29">
      <c r="A278" t="s">
        <v>351</v>
      </c>
      <c r="D278" s="3" t="s">
        <v>1636</v>
      </c>
      <c r="E278" s="3" t="s">
        <v>1635</v>
      </c>
      <c r="I278" t="s">
        <v>3420</v>
      </c>
      <c r="J278" s="8" t="s">
        <v>25</v>
      </c>
      <c r="L278" s="8">
        <v>2</v>
      </c>
      <c r="M278" s="8">
        <v>4</v>
      </c>
      <c r="O278" s="8" t="s">
        <v>3311</v>
      </c>
      <c r="S278" s="8">
        <v>124</v>
      </c>
      <c r="U278" s="8" t="str">
        <f t="shared" ca="1" si="14"/>
        <v/>
      </c>
      <c r="V278" s="8" t="str">
        <f t="shared" ca="1" si="15"/>
        <v/>
      </c>
    </row>
    <row r="279" spans="1:32" ht="29">
      <c r="A279" t="s">
        <v>351</v>
      </c>
      <c r="D279" s="3" t="s">
        <v>1637</v>
      </c>
      <c r="E279" s="3" t="s">
        <v>1638</v>
      </c>
      <c r="J279" s="8" t="s">
        <v>3352</v>
      </c>
      <c r="U279" s="8" t="str">
        <f t="shared" ca="1" si="14"/>
        <v/>
      </c>
      <c r="V279" s="8" t="str">
        <f t="shared" ca="1" si="15"/>
        <v/>
      </c>
    </row>
    <row r="280" spans="1:32">
      <c r="A280" t="s">
        <v>352</v>
      </c>
      <c r="D280" s="3" t="s">
        <v>338</v>
      </c>
      <c r="E280" s="3" t="s">
        <v>339</v>
      </c>
      <c r="J280" s="8" t="s">
        <v>3352</v>
      </c>
      <c r="U280" s="8" t="str">
        <f t="shared" ca="1" si="14"/>
        <v/>
      </c>
      <c r="V280" s="8" t="str">
        <f t="shared" ca="1" si="15"/>
        <v/>
      </c>
      <c r="AC280" s="8" t="s">
        <v>3365</v>
      </c>
      <c r="AD280" s="8" t="s">
        <v>19</v>
      </c>
    </row>
    <row r="281" spans="1:32">
      <c r="A281" t="s">
        <v>353</v>
      </c>
      <c r="D281" s="3" t="s">
        <v>354</v>
      </c>
      <c r="E281" s="3" t="s">
        <v>355</v>
      </c>
      <c r="J281" s="8" t="s">
        <v>3352</v>
      </c>
      <c r="U281" s="8" t="str">
        <f t="shared" ca="1" si="14"/>
        <v/>
      </c>
      <c r="V281" s="8" t="str">
        <f t="shared" ca="1" si="15"/>
        <v/>
      </c>
      <c r="AC281" s="8" t="s">
        <v>3365</v>
      </c>
      <c r="AD281" s="8" t="s">
        <v>19</v>
      </c>
      <c r="AF281" s="8" t="s">
        <v>19</v>
      </c>
    </row>
    <row r="282" spans="1:32">
      <c r="A282" t="s">
        <v>353</v>
      </c>
      <c r="D282" s="3" t="s">
        <v>356</v>
      </c>
      <c r="E282" s="3" t="s">
        <v>357</v>
      </c>
      <c r="J282" s="8" t="s">
        <v>3352</v>
      </c>
      <c r="U282" s="8" t="str">
        <f t="shared" ca="1" si="14"/>
        <v/>
      </c>
      <c r="V282" s="8" t="str">
        <f t="shared" ca="1" si="15"/>
        <v/>
      </c>
      <c r="AC282" s="8" t="s">
        <v>3365</v>
      </c>
      <c r="AD282" s="8" t="s">
        <v>19</v>
      </c>
    </row>
    <row r="283" spans="1:32">
      <c r="A283" t="s">
        <v>353</v>
      </c>
      <c r="D283" s="3" t="s">
        <v>1639</v>
      </c>
      <c r="E283" s="3" t="s">
        <v>1640</v>
      </c>
      <c r="J283" s="8" t="s">
        <v>3350</v>
      </c>
      <c r="T283" s="8">
        <f>3-1</f>
        <v>2</v>
      </c>
      <c r="U283" s="8">
        <f t="shared" ca="1" si="14"/>
        <v>1</v>
      </c>
      <c r="V283" s="8">
        <f t="shared" ca="1" si="15"/>
        <v>3</v>
      </c>
    </row>
    <row r="284" spans="1:32">
      <c r="A284" t="s">
        <v>353</v>
      </c>
      <c r="D284" s="3" t="s">
        <v>358</v>
      </c>
      <c r="E284" s="3" t="s">
        <v>359</v>
      </c>
      <c r="J284" s="8" t="s">
        <v>3352</v>
      </c>
      <c r="U284" s="8" t="str">
        <f t="shared" ca="1" si="14"/>
        <v/>
      </c>
      <c r="V284" s="8" t="str">
        <f t="shared" ca="1" si="15"/>
        <v/>
      </c>
      <c r="AC284" s="8" t="s">
        <v>3365</v>
      </c>
      <c r="AD284" s="8" t="s">
        <v>19</v>
      </c>
    </row>
    <row r="285" spans="1:32">
      <c r="A285" t="s">
        <v>353</v>
      </c>
      <c r="D285" s="3" t="s">
        <v>360</v>
      </c>
      <c r="E285" s="3" t="s">
        <v>361</v>
      </c>
      <c r="J285" s="8" t="s">
        <v>3352</v>
      </c>
      <c r="U285" s="8" t="str">
        <f t="shared" ca="1" si="14"/>
        <v/>
      </c>
      <c r="V285" s="8" t="str">
        <f t="shared" ca="1" si="15"/>
        <v/>
      </c>
      <c r="AC285" s="8" t="s">
        <v>3365</v>
      </c>
      <c r="AD285" s="8" t="s">
        <v>19</v>
      </c>
    </row>
    <row r="286" spans="1:32" ht="29">
      <c r="A286" t="s">
        <v>362</v>
      </c>
      <c r="D286" s="3" t="s">
        <v>1642</v>
      </c>
      <c r="E286" s="3" t="s">
        <v>1641</v>
      </c>
      <c r="J286" s="8" t="s">
        <v>24</v>
      </c>
      <c r="L286" s="8">
        <v>1</v>
      </c>
      <c r="M286" s="8">
        <v>3</v>
      </c>
      <c r="N286" s="8" t="s">
        <v>3310</v>
      </c>
      <c r="O286" s="8" t="s">
        <v>3311</v>
      </c>
      <c r="S286" s="8">
        <v>2475</v>
      </c>
      <c r="U286" s="8" t="str">
        <f t="shared" ca="1" si="14"/>
        <v/>
      </c>
      <c r="V286" s="8" t="str">
        <f t="shared" ca="1" si="15"/>
        <v/>
      </c>
    </row>
    <row r="287" spans="1:32">
      <c r="A287" t="s">
        <v>362</v>
      </c>
      <c r="D287" s="3" t="s">
        <v>363</v>
      </c>
      <c r="E287" s="3" t="s">
        <v>364</v>
      </c>
      <c r="J287" s="8" t="s">
        <v>3352</v>
      </c>
      <c r="U287" s="8" t="str">
        <f t="shared" ca="1" si="14"/>
        <v/>
      </c>
      <c r="V287" s="8" t="str">
        <f t="shared" ca="1" si="15"/>
        <v/>
      </c>
    </row>
    <row r="288" spans="1:32" ht="29">
      <c r="A288" t="s">
        <v>362</v>
      </c>
      <c r="D288" s="3" t="s">
        <v>1644</v>
      </c>
      <c r="E288" s="3" t="s">
        <v>1645</v>
      </c>
      <c r="J288" s="8" t="s">
        <v>3352</v>
      </c>
      <c r="U288" s="8" t="str">
        <f t="shared" ca="1" si="14"/>
        <v/>
      </c>
      <c r="V288" s="8" t="str">
        <f t="shared" ca="1" si="15"/>
        <v/>
      </c>
    </row>
    <row r="289" spans="1:31" ht="29">
      <c r="A289" t="s">
        <v>365</v>
      </c>
      <c r="D289" s="3" t="s">
        <v>1643</v>
      </c>
      <c r="E289" s="3" t="s">
        <v>1646</v>
      </c>
      <c r="J289" s="8" t="s">
        <v>24</v>
      </c>
      <c r="L289" s="8">
        <v>1</v>
      </c>
      <c r="M289" s="8">
        <v>3</v>
      </c>
      <c r="N289" s="8" t="s">
        <v>3319</v>
      </c>
      <c r="O289" s="8" t="s">
        <v>3311</v>
      </c>
      <c r="S289" s="8">
        <v>1701</v>
      </c>
      <c r="U289" s="8" t="str">
        <f t="shared" ca="1" si="14"/>
        <v/>
      </c>
      <c r="V289" s="8" t="str">
        <f t="shared" ca="1" si="15"/>
        <v/>
      </c>
    </row>
    <row r="290" spans="1:31">
      <c r="A290" t="s">
        <v>365</v>
      </c>
      <c r="D290" s="3" t="s">
        <v>1647</v>
      </c>
      <c r="E290" s="3" t="s">
        <v>1648</v>
      </c>
      <c r="J290" s="8" t="s">
        <v>3352</v>
      </c>
      <c r="U290" s="8" t="str">
        <f t="shared" ca="1" si="14"/>
        <v/>
      </c>
      <c r="V290" s="8" t="str">
        <f t="shared" ca="1" si="15"/>
        <v/>
      </c>
    </row>
    <row r="291" spans="1:31">
      <c r="A291" t="s">
        <v>365</v>
      </c>
      <c r="D291" s="3" t="s">
        <v>366</v>
      </c>
      <c r="E291" s="3" t="s">
        <v>367</v>
      </c>
      <c r="J291" s="8" t="s">
        <v>3350</v>
      </c>
      <c r="T291" s="8" t="s">
        <v>3371</v>
      </c>
      <c r="U291" s="8" t="str">
        <f t="shared" ca="1" si="14"/>
        <v/>
      </c>
      <c r="V291" s="8" t="str">
        <f t="shared" ca="1" si="15"/>
        <v/>
      </c>
      <c r="AC291" s="8" t="s">
        <v>3586</v>
      </c>
      <c r="AD291" s="8" t="s">
        <v>19</v>
      </c>
      <c r="AE291" s="8" t="s">
        <v>3309</v>
      </c>
    </row>
    <row r="292" spans="1:31">
      <c r="A292" t="s">
        <v>368</v>
      </c>
      <c r="D292" s="3" t="s">
        <v>1649</v>
      </c>
      <c r="E292" s="3" t="s">
        <v>1650</v>
      </c>
      <c r="J292" s="8" t="s">
        <v>3352</v>
      </c>
      <c r="U292" s="8" t="str">
        <f t="shared" ca="1" si="14"/>
        <v/>
      </c>
      <c r="V292" s="8" t="str">
        <f t="shared" ca="1" si="15"/>
        <v/>
      </c>
      <c r="AB292" s="8" t="s">
        <v>3314</v>
      </c>
      <c r="AD292" s="8" t="s">
        <v>19</v>
      </c>
    </row>
    <row r="293" spans="1:31">
      <c r="A293" t="s">
        <v>368</v>
      </c>
      <c r="D293" s="3" t="s">
        <v>216</v>
      </c>
      <c r="E293" s="3" t="s">
        <v>217</v>
      </c>
      <c r="J293" s="8" t="s">
        <v>3352</v>
      </c>
      <c r="U293" s="8" t="str">
        <f t="shared" ca="1" si="14"/>
        <v/>
      </c>
      <c r="V293" s="8" t="str">
        <f t="shared" ca="1" si="15"/>
        <v/>
      </c>
      <c r="AC293" s="8" t="s">
        <v>3365</v>
      </c>
      <c r="AD293" s="8" t="s">
        <v>19</v>
      </c>
    </row>
    <row r="294" spans="1:31">
      <c r="A294" t="s">
        <v>368</v>
      </c>
      <c r="D294" s="3" t="s">
        <v>369</v>
      </c>
      <c r="E294" s="3" t="s">
        <v>370</v>
      </c>
      <c r="J294" s="8" t="s">
        <v>3352</v>
      </c>
      <c r="U294" s="8" t="str">
        <f t="shared" ca="1" si="14"/>
        <v/>
      </c>
      <c r="V294" s="8" t="str">
        <f t="shared" ca="1" si="15"/>
        <v/>
      </c>
      <c r="AC294" s="8" t="s">
        <v>3365</v>
      </c>
      <c r="AD294" s="8" t="s">
        <v>19</v>
      </c>
    </row>
    <row r="295" spans="1:31">
      <c r="A295" t="s">
        <v>371</v>
      </c>
      <c r="D295" s="3" t="s">
        <v>1652</v>
      </c>
      <c r="E295" s="3" t="s">
        <v>1651</v>
      </c>
      <c r="J295" s="8" t="s">
        <v>25</v>
      </c>
      <c r="L295" s="8">
        <v>1</v>
      </c>
      <c r="M295" s="8">
        <v>3</v>
      </c>
      <c r="N295" s="8" t="s">
        <v>3319</v>
      </c>
      <c r="O295" s="8" t="s">
        <v>3311</v>
      </c>
      <c r="S295" s="8">
        <v>1701</v>
      </c>
      <c r="U295" s="8" t="str">
        <f t="shared" ca="1" si="14"/>
        <v/>
      </c>
      <c r="V295" s="8" t="str">
        <f t="shared" ca="1" si="15"/>
        <v/>
      </c>
    </row>
    <row r="296" spans="1:31" ht="29">
      <c r="A296" t="s">
        <v>372</v>
      </c>
      <c r="D296" s="3" t="s">
        <v>1654</v>
      </c>
      <c r="E296" s="3" t="s">
        <v>1653</v>
      </c>
      <c r="J296" s="8" t="s">
        <v>24</v>
      </c>
      <c r="L296" s="8">
        <v>1</v>
      </c>
      <c r="M296" s="8">
        <v>3</v>
      </c>
      <c r="N296" s="8" t="s">
        <v>3319</v>
      </c>
      <c r="O296" s="8" t="s">
        <v>3311</v>
      </c>
      <c r="S296" s="8">
        <v>1701</v>
      </c>
      <c r="U296" s="8" t="str">
        <f t="shared" ca="1" si="14"/>
        <v/>
      </c>
      <c r="V296" s="8" t="str">
        <f t="shared" ca="1" si="15"/>
        <v/>
      </c>
    </row>
    <row r="297" spans="1:31">
      <c r="A297" t="s">
        <v>372</v>
      </c>
      <c r="D297" s="3" t="s">
        <v>1655</v>
      </c>
      <c r="E297" s="3" t="s">
        <v>1656</v>
      </c>
      <c r="H297" t="s">
        <v>19</v>
      </c>
      <c r="J297" s="8" t="s">
        <v>3352</v>
      </c>
      <c r="U297" s="8" t="str">
        <f t="shared" ca="1" si="14"/>
        <v/>
      </c>
      <c r="V297" s="8" t="str">
        <f t="shared" ca="1" si="15"/>
        <v/>
      </c>
    </row>
    <row r="298" spans="1:31">
      <c r="A298" t="s">
        <v>373</v>
      </c>
      <c r="D298" s="3" t="s">
        <v>1657</v>
      </c>
      <c r="E298" s="3" t="s">
        <v>1658</v>
      </c>
      <c r="J298" s="8" t="s">
        <v>24</v>
      </c>
      <c r="L298" s="8">
        <v>1</v>
      </c>
      <c r="M298" s="8">
        <v>2</v>
      </c>
      <c r="N298" s="8" t="s">
        <v>3319</v>
      </c>
      <c r="O298" s="8" t="s">
        <v>3351</v>
      </c>
      <c r="S298" s="8">
        <v>171</v>
      </c>
      <c r="U298" s="8" t="str">
        <f t="shared" ca="1" si="14"/>
        <v/>
      </c>
      <c r="V298" s="8" t="str">
        <f t="shared" ca="1" si="15"/>
        <v/>
      </c>
    </row>
    <row r="299" spans="1:31">
      <c r="A299" t="s">
        <v>373</v>
      </c>
      <c r="D299" s="3" t="s">
        <v>1660</v>
      </c>
      <c r="E299" s="3" t="s">
        <v>1659</v>
      </c>
      <c r="J299" s="8" t="s">
        <v>25</v>
      </c>
      <c r="L299" s="8">
        <v>1</v>
      </c>
      <c r="M299" s="8">
        <v>1</v>
      </c>
      <c r="N299" s="8" t="s">
        <v>3310</v>
      </c>
      <c r="O299" s="8" t="s">
        <v>3351</v>
      </c>
      <c r="S299" s="8">
        <v>2475</v>
      </c>
      <c r="U299" s="8" t="str">
        <f t="shared" ca="1" si="14"/>
        <v/>
      </c>
      <c r="V299" s="8" t="str">
        <f t="shared" ca="1" si="15"/>
        <v/>
      </c>
    </row>
    <row r="300" spans="1:31">
      <c r="A300" t="s">
        <v>374</v>
      </c>
      <c r="D300" s="3" t="s">
        <v>1662</v>
      </c>
      <c r="E300" s="3" t="s">
        <v>1661</v>
      </c>
      <c r="J300" s="8" t="s">
        <v>25</v>
      </c>
      <c r="L300" s="8">
        <v>1</v>
      </c>
      <c r="M300" s="8">
        <v>2</v>
      </c>
      <c r="N300" s="8" t="s">
        <v>3328</v>
      </c>
      <c r="O300" s="8" t="s">
        <v>3351</v>
      </c>
      <c r="S300" s="8">
        <v>613</v>
      </c>
      <c r="U300" s="8" t="str">
        <f t="shared" ca="1" si="14"/>
        <v/>
      </c>
      <c r="V300" s="8" t="str">
        <f t="shared" ca="1" si="15"/>
        <v/>
      </c>
    </row>
    <row r="301" spans="1:31">
      <c r="A301" t="s">
        <v>375</v>
      </c>
      <c r="D301" s="3" t="s">
        <v>1663</v>
      </c>
      <c r="E301" s="3" t="s">
        <v>1664</v>
      </c>
      <c r="J301" s="8" t="s">
        <v>3350</v>
      </c>
      <c r="T301" s="8">
        <f>171-1701</f>
        <v>-1530</v>
      </c>
      <c r="U301" s="8">
        <f t="shared" ca="1" si="14"/>
        <v>1701</v>
      </c>
      <c r="V301" s="8">
        <f t="shared" ca="1" si="15"/>
        <v>171</v>
      </c>
    </row>
    <row r="302" spans="1:31">
      <c r="A302" t="s">
        <v>375</v>
      </c>
      <c r="D302" s="3" t="s">
        <v>1665</v>
      </c>
      <c r="E302" s="3" t="s">
        <v>1666</v>
      </c>
      <c r="J302" s="8" t="s">
        <v>3352</v>
      </c>
      <c r="U302" s="8" t="str">
        <f t="shared" ca="1" si="14"/>
        <v/>
      </c>
      <c r="V302" s="8" t="str">
        <f t="shared" ca="1" si="15"/>
        <v/>
      </c>
    </row>
    <row r="303" spans="1:31">
      <c r="A303" t="s">
        <v>375</v>
      </c>
      <c r="D303" s="3" t="s">
        <v>1668</v>
      </c>
      <c r="E303" s="3" t="s">
        <v>1667</v>
      </c>
      <c r="J303" s="8" t="s">
        <v>3352</v>
      </c>
      <c r="U303" s="8" t="str">
        <f t="shared" ca="1" si="14"/>
        <v/>
      </c>
      <c r="V303" s="8" t="str">
        <f t="shared" ca="1" si="15"/>
        <v/>
      </c>
    </row>
    <row r="304" spans="1:31">
      <c r="A304" t="s">
        <v>375</v>
      </c>
      <c r="D304" s="3" t="s">
        <v>1669</v>
      </c>
      <c r="E304" s="3" t="s">
        <v>1670</v>
      </c>
      <c r="J304" s="8" t="s">
        <v>3352</v>
      </c>
      <c r="U304" s="8" t="str">
        <f t="shared" ca="1" si="14"/>
        <v/>
      </c>
      <c r="V304" s="8" t="str">
        <f t="shared" ca="1" si="15"/>
        <v/>
      </c>
      <c r="AB304" s="8" t="s">
        <v>3314</v>
      </c>
      <c r="AD304" s="8" t="s">
        <v>19</v>
      </c>
    </row>
    <row r="305" spans="1:31">
      <c r="A305" t="s">
        <v>376</v>
      </c>
      <c r="D305" s="3" t="s">
        <v>377</v>
      </c>
      <c r="E305" s="3" t="s">
        <v>1671</v>
      </c>
      <c r="J305" s="8" t="s">
        <v>3352</v>
      </c>
      <c r="U305" s="8" t="str">
        <f t="shared" ca="1" si="14"/>
        <v/>
      </c>
      <c r="V305" s="8" t="str">
        <f t="shared" ca="1" si="15"/>
        <v/>
      </c>
      <c r="AB305" s="8" t="s">
        <v>3591</v>
      </c>
      <c r="AD305" s="8" t="s">
        <v>19</v>
      </c>
    </row>
    <row r="306" spans="1:31">
      <c r="A306" t="s">
        <v>376</v>
      </c>
      <c r="D306" s="3" t="s">
        <v>1672</v>
      </c>
      <c r="E306" s="3" t="s">
        <v>1673</v>
      </c>
      <c r="J306" s="8" t="s">
        <v>3352</v>
      </c>
      <c r="U306" s="8" t="str">
        <f t="shared" ca="1" si="14"/>
        <v/>
      </c>
      <c r="V306" s="8" t="str">
        <f t="shared" ca="1" si="15"/>
        <v/>
      </c>
    </row>
    <row r="307" spans="1:31">
      <c r="A307" t="s">
        <v>378</v>
      </c>
      <c r="D307" s="3" t="s">
        <v>1675</v>
      </c>
      <c r="E307" s="3" t="s">
        <v>1674</v>
      </c>
      <c r="J307" s="8" t="s">
        <v>25</v>
      </c>
      <c r="L307" s="8">
        <v>1</v>
      </c>
      <c r="M307" s="8">
        <v>2</v>
      </c>
      <c r="N307" s="8" t="s">
        <v>3310</v>
      </c>
      <c r="O307" s="8" t="s">
        <v>3351</v>
      </c>
      <c r="S307" s="8">
        <v>2475</v>
      </c>
      <c r="U307" s="8" t="str">
        <f t="shared" ca="1" si="14"/>
        <v/>
      </c>
      <c r="V307" s="8" t="str">
        <f t="shared" ca="1" si="15"/>
        <v/>
      </c>
    </row>
    <row r="308" spans="1:31" ht="29">
      <c r="A308" t="s">
        <v>378</v>
      </c>
      <c r="D308" s="3" t="s">
        <v>1676</v>
      </c>
      <c r="E308" s="3" t="s">
        <v>1677</v>
      </c>
      <c r="J308" s="8" t="s">
        <v>25</v>
      </c>
      <c r="L308" s="8">
        <v>1</v>
      </c>
      <c r="M308" s="8">
        <v>3</v>
      </c>
      <c r="N308" s="8" t="s">
        <v>3319</v>
      </c>
      <c r="O308" s="8" t="s">
        <v>3311</v>
      </c>
      <c r="S308" s="8">
        <v>1701</v>
      </c>
      <c r="U308" s="8" t="str">
        <f t="shared" ca="1" si="14"/>
        <v/>
      </c>
      <c r="V308" s="8" t="str">
        <f t="shared" ca="1" si="15"/>
        <v/>
      </c>
    </row>
    <row r="309" spans="1:31">
      <c r="A309" t="s">
        <v>379</v>
      </c>
      <c r="D309" s="3" t="s">
        <v>380</v>
      </c>
      <c r="E309" s="3" t="s">
        <v>381</v>
      </c>
      <c r="J309" s="8" t="s">
        <v>3352</v>
      </c>
      <c r="U309" s="8" t="str">
        <f t="shared" ca="1" si="14"/>
        <v/>
      </c>
      <c r="V309" s="8" t="str">
        <f t="shared" ca="1" si="15"/>
        <v/>
      </c>
    </row>
    <row r="310" spans="1:31">
      <c r="A310" t="s">
        <v>382</v>
      </c>
      <c r="D310" s="3" t="s">
        <v>1679</v>
      </c>
      <c r="E310" s="3" t="s">
        <v>1678</v>
      </c>
      <c r="J310" s="8" t="s">
        <v>25</v>
      </c>
      <c r="L310" s="8">
        <v>1</v>
      </c>
      <c r="M310" s="8">
        <v>2</v>
      </c>
      <c r="N310" s="8" t="s">
        <v>3328</v>
      </c>
      <c r="O310" s="8" t="s">
        <v>3351</v>
      </c>
      <c r="S310" s="8">
        <v>613</v>
      </c>
      <c r="U310" s="8" t="str">
        <f t="shared" ca="1" si="14"/>
        <v/>
      </c>
      <c r="V310" s="8" t="str">
        <f t="shared" ca="1" si="15"/>
        <v/>
      </c>
    </row>
    <row r="311" spans="1:31">
      <c r="A311" t="s">
        <v>382</v>
      </c>
      <c r="D311" s="3" t="s">
        <v>1680</v>
      </c>
      <c r="E311" s="3" t="s">
        <v>1681</v>
      </c>
      <c r="J311" s="8" t="s">
        <v>3352</v>
      </c>
      <c r="U311" s="8" t="str">
        <f t="shared" ca="1" si="14"/>
        <v/>
      </c>
      <c r="V311" s="8" t="str">
        <f t="shared" ca="1" si="15"/>
        <v/>
      </c>
      <c r="AE311" s="8" t="s">
        <v>3315</v>
      </c>
    </row>
    <row r="312" spans="1:31">
      <c r="A312" t="s">
        <v>382</v>
      </c>
      <c r="D312" s="3" t="s">
        <v>1683</v>
      </c>
      <c r="E312" s="3" t="s">
        <v>1682</v>
      </c>
      <c r="J312" s="8" t="s">
        <v>3352</v>
      </c>
      <c r="U312" s="8" t="str">
        <f t="shared" ca="1" si="14"/>
        <v/>
      </c>
      <c r="V312" s="8" t="str">
        <f t="shared" ca="1" si="15"/>
        <v/>
      </c>
      <c r="AC312" s="8" t="s">
        <v>3373</v>
      </c>
      <c r="AD312" s="8" t="s">
        <v>19</v>
      </c>
    </row>
    <row r="313" spans="1:31">
      <c r="A313" t="s">
        <v>382</v>
      </c>
      <c r="D313" s="3" t="s">
        <v>1684</v>
      </c>
      <c r="E313" s="3" t="s">
        <v>1685</v>
      </c>
      <c r="J313" s="8" t="s">
        <v>3352</v>
      </c>
      <c r="U313" s="8" t="str">
        <f t="shared" ca="1" si="14"/>
        <v/>
      </c>
      <c r="V313" s="8" t="str">
        <f t="shared" ca="1" si="15"/>
        <v/>
      </c>
    </row>
    <row r="314" spans="1:31">
      <c r="A314" t="s">
        <v>383</v>
      </c>
      <c r="D314" s="3" t="s">
        <v>384</v>
      </c>
      <c r="E314" s="3" t="s">
        <v>385</v>
      </c>
      <c r="J314" s="8" t="s">
        <v>3352</v>
      </c>
      <c r="U314" s="8" t="str">
        <f t="shared" ca="1" si="14"/>
        <v/>
      </c>
      <c r="V314" s="8" t="str">
        <f t="shared" ca="1" si="15"/>
        <v/>
      </c>
      <c r="AC314" s="8" t="s">
        <v>3398</v>
      </c>
      <c r="AD314" s="8" t="s">
        <v>19</v>
      </c>
    </row>
    <row r="315" spans="1:31" ht="29">
      <c r="A315" t="s">
        <v>383</v>
      </c>
      <c r="D315" s="3" t="s">
        <v>1686</v>
      </c>
      <c r="E315" s="3" t="s">
        <v>1687</v>
      </c>
      <c r="J315" s="8" t="s">
        <v>3350</v>
      </c>
      <c r="T315" s="8">
        <f>5-1</f>
        <v>4</v>
      </c>
      <c r="U315" s="8">
        <f t="shared" ca="1" si="14"/>
        <v>1</v>
      </c>
      <c r="V315" s="8">
        <f t="shared" ca="1" si="15"/>
        <v>5</v>
      </c>
    </row>
    <row r="316" spans="1:31" ht="29">
      <c r="A316" t="s">
        <v>383</v>
      </c>
      <c r="D316" s="3" t="s">
        <v>1689</v>
      </c>
      <c r="E316" s="3" t="s">
        <v>1688</v>
      </c>
      <c r="J316" s="8" t="s">
        <v>24</v>
      </c>
      <c r="L316" s="8">
        <v>1</v>
      </c>
      <c r="M316" s="8">
        <v>3</v>
      </c>
      <c r="N316" s="8" t="s">
        <v>3319</v>
      </c>
      <c r="O316" s="8" t="s">
        <v>3311</v>
      </c>
      <c r="S316" s="8">
        <v>1701</v>
      </c>
      <c r="U316" s="8" t="str">
        <f t="shared" ca="1" si="14"/>
        <v/>
      </c>
      <c r="V316" s="8" t="str">
        <f t="shared" ca="1" si="15"/>
        <v/>
      </c>
    </row>
    <row r="317" spans="1:31">
      <c r="A317" t="s">
        <v>383</v>
      </c>
      <c r="D317" s="3" t="s">
        <v>386</v>
      </c>
      <c r="E317" s="3" t="s">
        <v>387</v>
      </c>
      <c r="J317" s="8" t="s">
        <v>3352</v>
      </c>
      <c r="U317" s="8" t="str">
        <f t="shared" ca="1" si="14"/>
        <v/>
      </c>
      <c r="V317" s="8" t="str">
        <f t="shared" ca="1" si="15"/>
        <v/>
      </c>
      <c r="AC317" s="8" t="s">
        <v>3398</v>
      </c>
      <c r="AD317" s="8" t="s">
        <v>19</v>
      </c>
    </row>
    <row r="318" spans="1:31">
      <c r="A318" t="s">
        <v>388</v>
      </c>
      <c r="D318" s="3" t="s">
        <v>1691</v>
      </c>
      <c r="E318" s="3" t="s">
        <v>1690</v>
      </c>
      <c r="J318" s="8" t="s">
        <v>25</v>
      </c>
      <c r="L318" s="8">
        <v>1</v>
      </c>
      <c r="M318" s="8">
        <v>3</v>
      </c>
      <c r="N318" s="8" t="s">
        <v>3310</v>
      </c>
      <c r="O318" s="8" t="s">
        <v>3311</v>
      </c>
      <c r="S318" s="8">
        <v>2475</v>
      </c>
      <c r="U318" s="8" t="str">
        <f t="shared" ca="1" si="14"/>
        <v/>
      </c>
      <c r="V318" s="8" t="str">
        <f t="shared" ca="1" si="15"/>
        <v/>
      </c>
    </row>
    <row r="319" spans="1:31" ht="43.5">
      <c r="A319" t="s">
        <v>389</v>
      </c>
      <c r="D319" s="3" t="s">
        <v>1692</v>
      </c>
      <c r="E319" s="3" t="s">
        <v>1693</v>
      </c>
      <c r="I319" s="5"/>
      <c r="J319" s="8" t="s">
        <v>24</v>
      </c>
      <c r="L319" s="8">
        <v>2</v>
      </c>
      <c r="M319" s="8">
        <v>13</v>
      </c>
      <c r="O319" s="8" t="s">
        <v>3311</v>
      </c>
      <c r="S319" s="8">
        <v>4</v>
      </c>
      <c r="U319" s="8" t="str">
        <f t="shared" ca="1" si="14"/>
        <v/>
      </c>
      <c r="V319" s="8" t="str">
        <f t="shared" ca="1" si="15"/>
        <v/>
      </c>
    </row>
    <row r="320" spans="1:31" ht="43.5">
      <c r="A320" t="s">
        <v>390</v>
      </c>
      <c r="D320" s="3" t="s">
        <v>1694</v>
      </c>
      <c r="E320" s="3" t="s">
        <v>1695</v>
      </c>
      <c r="H320" t="s">
        <v>19</v>
      </c>
      <c r="J320" s="8" t="s">
        <v>24</v>
      </c>
      <c r="L320" s="8">
        <v>1</v>
      </c>
      <c r="M320" s="8">
        <v>3</v>
      </c>
      <c r="N320" s="8" t="s">
        <v>3319</v>
      </c>
      <c r="O320" s="8" t="s">
        <v>3311</v>
      </c>
      <c r="S320" s="8">
        <v>186</v>
      </c>
      <c r="U320" s="8" t="str">
        <f t="shared" ca="1" si="14"/>
        <v/>
      </c>
      <c r="V320" s="8" t="str">
        <f t="shared" ca="1" si="15"/>
        <v/>
      </c>
    </row>
    <row r="321" spans="1:31">
      <c r="A321" t="s">
        <v>391</v>
      </c>
      <c r="D321" s="3" t="s">
        <v>1697</v>
      </c>
      <c r="E321" s="3" t="s">
        <v>1696</v>
      </c>
      <c r="J321" s="8" t="s">
        <v>25</v>
      </c>
      <c r="L321" s="8">
        <v>1</v>
      </c>
      <c r="M321" s="8">
        <v>3</v>
      </c>
      <c r="N321" s="8" t="s">
        <v>3310</v>
      </c>
      <c r="O321" s="8" t="s">
        <v>3305</v>
      </c>
      <c r="P321" s="8" t="s">
        <v>3359</v>
      </c>
      <c r="Q321" s="9" t="s">
        <v>3404</v>
      </c>
      <c r="S321" s="8">
        <v>2475</v>
      </c>
      <c r="U321" s="8" t="str">
        <f t="shared" ca="1" si="14"/>
        <v/>
      </c>
      <c r="V321" s="8" t="str">
        <f t="shared" ca="1" si="15"/>
        <v/>
      </c>
    </row>
    <row r="322" spans="1:31">
      <c r="A322" t="s">
        <v>392</v>
      </c>
      <c r="D322" s="3" t="s">
        <v>1698</v>
      </c>
      <c r="E322" s="3" t="s">
        <v>1699</v>
      </c>
      <c r="J322" s="8" t="s">
        <v>24</v>
      </c>
      <c r="L322" s="8">
        <v>1</v>
      </c>
      <c r="M322" s="8">
        <v>3</v>
      </c>
      <c r="N322" s="8" t="s">
        <v>3310</v>
      </c>
      <c r="O322" s="8" t="s">
        <v>3311</v>
      </c>
      <c r="S322" s="8">
        <v>2475</v>
      </c>
      <c r="U322" s="8" t="str">
        <f t="shared" ca="1" si="14"/>
        <v/>
      </c>
      <c r="V322" s="8" t="str">
        <f t="shared" ca="1" si="15"/>
        <v/>
      </c>
    </row>
    <row r="323" spans="1:31">
      <c r="A323" t="s">
        <v>392</v>
      </c>
      <c r="D323" s="3" t="s">
        <v>1698</v>
      </c>
      <c r="E323" s="3" t="s">
        <v>1700</v>
      </c>
      <c r="J323" s="8" t="s">
        <v>24</v>
      </c>
      <c r="L323" s="8">
        <v>1</v>
      </c>
      <c r="M323" s="8">
        <v>3</v>
      </c>
      <c r="N323" s="8" t="s">
        <v>3310</v>
      </c>
      <c r="O323" s="8" t="s">
        <v>3311</v>
      </c>
      <c r="S323" s="8">
        <v>2475</v>
      </c>
      <c r="U323" s="8" t="str">
        <f t="shared" ca="1" si="14"/>
        <v/>
      </c>
      <c r="V323" s="8" t="str">
        <f t="shared" ca="1" si="15"/>
        <v/>
      </c>
    </row>
    <row r="324" spans="1:31">
      <c r="A324" t="s">
        <v>392</v>
      </c>
      <c r="D324" s="3" t="s">
        <v>1701</v>
      </c>
      <c r="E324" s="3" t="s">
        <v>1702</v>
      </c>
      <c r="J324" s="8" t="s">
        <v>24</v>
      </c>
      <c r="L324" s="8">
        <v>1</v>
      </c>
      <c r="M324" s="8">
        <v>3</v>
      </c>
      <c r="N324" s="8" t="s">
        <v>3310</v>
      </c>
      <c r="O324" s="8" t="s">
        <v>3311</v>
      </c>
      <c r="S324" s="8">
        <v>2475</v>
      </c>
      <c r="U324" s="8" t="str">
        <f t="shared" ca="1" si="14"/>
        <v/>
      </c>
      <c r="V324" s="8" t="str">
        <f t="shared" ca="1" si="15"/>
        <v/>
      </c>
    </row>
    <row r="325" spans="1:31">
      <c r="A325" t="s">
        <v>393</v>
      </c>
      <c r="D325" s="3" t="s">
        <v>394</v>
      </c>
      <c r="E325" s="3" t="s">
        <v>395</v>
      </c>
      <c r="J325" s="8" t="s">
        <v>3352</v>
      </c>
      <c r="U325" s="8" t="str">
        <f t="shared" ref="U325:U388" ca="1" si="16">IF(ISNUMBER(T325),VALUE(MID(_xlfn.FORMULATEXT(T325),SEARCH("-",_xlfn.FORMULATEXT(T325))+1,LEN(_xlfn.FORMULATEXT(T325))-SEARCH("-",_xlfn.FORMULATEXT(T325)))), "")</f>
        <v/>
      </c>
      <c r="V325" s="8" t="str">
        <f t="shared" ref="V325:V388" ca="1" si="17">IF(ISNUMBER(T325), VALUE(MID(_xlfn.FORMULATEXT(T325), 2, SEARCH("-", _xlfn.FORMULATEXT(T325)) - 2)), "")</f>
        <v/>
      </c>
      <c r="AE325" s="8" t="s">
        <v>3309</v>
      </c>
    </row>
    <row r="326" spans="1:31">
      <c r="A326" t="s">
        <v>393</v>
      </c>
      <c r="D326" s="3" t="s">
        <v>396</v>
      </c>
      <c r="E326" s="3" t="s">
        <v>397</v>
      </c>
      <c r="J326" s="8" t="s">
        <v>3352</v>
      </c>
      <c r="U326" s="8" t="str">
        <f t="shared" ca="1" si="16"/>
        <v/>
      </c>
      <c r="V326" s="8" t="str">
        <f t="shared" ca="1" si="17"/>
        <v/>
      </c>
      <c r="AC326" s="8" t="s">
        <v>3373</v>
      </c>
      <c r="AD326" s="8" t="s">
        <v>19</v>
      </c>
    </row>
    <row r="327" spans="1:31">
      <c r="A327" t="s">
        <v>398</v>
      </c>
      <c r="D327" s="3" t="s">
        <v>399</v>
      </c>
      <c r="E327" s="3" t="s">
        <v>400</v>
      </c>
      <c r="J327" s="8" t="s">
        <v>3352</v>
      </c>
      <c r="U327" s="8" t="str">
        <f t="shared" ca="1" si="16"/>
        <v/>
      </c>
      <c r="V327" s="8" t="str">
        <f t="shared" ca="1" si="17"/>
        <v/>
      </c>
    </row>
    <row r="328" spans="1:31">
      <c r="A328" t="s">
        <v>401</v>
      </c>
      <c r="D328" s="3" t="s">
        <v>402</v>
      </c>
      <c r="E328" s="3" t="s">
        <v>403</v>
      </c>
      <c r="J328" s="8" t="s">
        <v>3352</v>
      </c>
      <c r="U328" s="8" t="str">
        <f t="shared" ca="1" si="16"/>
        <v/>
      </c>
      <c r="V328" s="8" t="str">
        <f t="shared" ca="1" si="17"/>
        <v/>
      </c>
      <c r="AE328" s="8" t="s">
        <v>3309</v>
      </c>
    </row>
    <row r="329" spans="1:31" ht="29">
      <c r="A329" t="s">
        <v>401</v>
      </c>
      <c r="D329" s="3" t="s">
        <v>1703</v>
      </c>
      <c r="E329" s="3" t="s">
        <v>1704</v>
      </c>
      <c r="J329" s="8" t="s">
        <v>25</v>
      </c>
      <c r="L329" s="8">
        <v>1</v>
      </c>
      <c r="M329" s="8">
        <v>3</v>
      </c>
      <c r="N329" s="8" t="s">
        <v>3324</v>
      </c>
      <c r="O329" s="8" t="s">
        <v>3311</v>
      </c>
      <c r="S329" s="8">
        <v>52</v>
      </c>
      <c r="U329" s="8" t="str">
        <f t="shared" ca="1" si="16"/>
        <v/>
      </c>
      <c r="V329" s="8" t="str">
        <f t="shared" ca="1" si="17"/>
        <v/>
      </c>
    </row>
    <row r="330" spans="1:31">
      <c r="A330" t="s">
        <v>404</v>
      </c>
      <c r="D330" s="3" t="s">
        <v>405</v>
      </c>
      <c r="E330" s="3" t="s">
        <v>406</v>
      </c>
      <c r="J330" s="8" t="s">
        <v>3350</v>
      </c>
      <c r="T330" s="8" t="s">
        <v>3371</v>
      </c>
      <c r="U330" s="8" t="str">
        <f t="shared" ca="1" si="16"/>
        <v/>
      </c>
      <c r="V330" s="8" t="str">
        <f t="shared" ca="1" si="17"/>
        <v/>
      </c>
      <c r="AB330" s="8" t="s">
        <v>3405</v>
      </c>
      <c r="AC330" s="8" t="s">
        <v>3373</v>
      </c>
      <c r="AD330" s="8" t="s">
        <v>19</v>
      </c>
    </row>
    <row r="331" spans="1:31">
      <c r="A331" t="s">
        <v>407</v>
      </c>
      <c r="D331" s="3" t="s">
        <v>3678</v>
      </c>
      <c r="E331" s="3" t="s">
        <v>1705</v>
      </c>
      <c r="J331" s="8" t="s">
        <v>3352</v>
      </c>
      <c r="U331" s="8" t="str">
        <f t="shared" ca="1" si="16"/>
        <v/>
      </c>
      <c r="V331" s="8" t="str">
        <f t="shared" ca="1" si="17"/>
        <v/>
      </c>
      <c r="AC331" s="8" t="s">
        <v>3365</v>
      </c>
      <c r="AD331" s="8" t="s">
        <v>19</v>
      </c>
      <c r="AE331" s="8" t="s">
        <v>3315</v>
      </c>
    </row>
    <row r="332" spans="1:31">
      <c r="A332" t="s">
        <v>407</v>
      </c>
      <c r="D332" s="3" t="s">
        <v>3679</v>
      </c>
      <c r="E332" s="3" t="s">
        <v>1706</v>
      </c>
      <c r="J332" s="8" t="s">
        <v>24</v>
      </c>
      <c r="L332" s="8">
        <v>1</v>
      </c>
      <c r="M332" s="8">
        <v>3</v>
      </c>
      <c r="N332" s="8" t="s">
        <v>3326</v>
      </c>
      <c r="O332" s="8" t="s">
        <v>3311</v>
      </c>
      <c r="S332" s="8">
        <v>743</v>
      </c>
      <c r="U332" s="8" t="str">
        <f t="shared" ca="1" si="16"/>
        <v/>
      </c>
      <c r="V332" s="8" t="str">
        <f t="shared" ca="1" si="17"/>
        <v/>
      </c>
    </row>
    <row r="333" spans="1:31">
      <c r="A333" t="s">
        <v>407</v>
      </c>
      <c r="D333" s="3" t="s">
        <v>3680</v>
      </c>
      <c r="E333" s="3" t="s">
        <v>1707</v>
      </c>
      <c r="J333" s="8" t="s">
        <v>25</v>
      </c>
      <c r="L333" s="8">
        <v>1</v>
      </c>
      <c r="M333" s="8">
        <v>1</v>
      </c>
      <c r="N333" s="8" t="s">
        <v>3310</v>
      </c>
      <c r="O333" s="8" t="s">
        <v>3351</v>
      </c>
      <c r="S333" s="8">
        <v>2475</v>
      </c>
      <c r="U333" s="8" t="str">
        <f t="shared" ca="1" si="16"/>
        <v/>
      </c>
      <c r="V333" s="8" t="str">
        <f t="shared" ca="1" si="17"/>
        <v/>
      </c>
    </row>
    <row r="334" spans="1:31">
      <c r="A334" t="s">
        <v>407</v>
      </c>
      <c r="D334" s="3" t="s">
        <v>1709</v>
      </c>
      <c r="E334" s="3" t="s">
        <v>1708</v>
      </c>
      <c r="J334" s="8" t="s">
        <v>3352</v>
      </c>
      <c r="U334" s="8" t="str">
        <f t="shared" ca="1" si="16"/>
        <v/>
      </c>
      <c r="V334" s="8" t="str">
        <f t="shared" ca="1" si="17"/>
        <v/>
      </c>
    </row>
    <row r="335" spans="1:31">
      <c r="A335" t="s">
        <v>407</v>
      </c>
      <c r="D335" s="3" t="s">
        <v>1711</v>
      </c>
      <c r="E335" s="3" t="s">
        <v>1710</v>
      </c>
      <c r="J335" s="8" t="s">
        <v>25</v>
      </c>
      <c r="L335" s="8">
        <v>1</v>
      </c>
      <c r="M335" s="8">
        <v>2</v>
      </c>
      <c r="N335" s="8" t="s">
        <v>3310</v>
      </c>
      <c r="O335" s="8" t="s">
        <v>3351</v>
      </c>
      <c r="S335" s="8">
        <v>2475</v>
      </c>
      <c r="U335" s="8" t="str">
        <f t="shared" ca="1" si="16"/>
        <v/>
      </c>
      <c r="V335" s="8" t="str">
        <f t="shared" ca="1" si="17"/>
        <v/>
      </c>
    </row>
    <row r="336" spans="1:31" ht="29">
      <c r="A336" t="s">
        <v>407</v>
      </c>
      <c r="D336" s="3" t="s">
        <v>3681</v>
      </c>
      <c r="E336" s="3" t="s">
        <v>3682</v>
      </c>
      <c r="J336" s="8" t="s">
        <v>3352</v>
      </c>
      <c r="U336" s="8" t="str">
        <f t="shared" ca="1" si="16"/>
        <v/>
      </c>
      <c r="V336" s="8" t="str">
        <f t="shared" ca="1" si="17"/>
        <v/>
      </c>
    </row>
    <row r="337" spans="1:31" ht="29">
      <c r="A337" t="s">
        <v>407</v>
      </c>
      <c r="D337" s="3" t="s">
        <v>3683</v>
      </c>
      <c r="E337" s="3" t="s">
        <v>3684</v>
      </c>
      <c r="J337" s="8" t="s">
        <v>3350</v>
      </c>
      <c r="T337" s="8">
        <f>37-1701</f>
        <v>-1664</v>
      </c>
      <c r="U337" s="8">
        <f t="shared" ca="1" si="16"/>
        <v>1701</v>
      </c>
      <c r="V337" s="8">
        <f t="shared" ca="1" si="17"/>
        <v>37</v>
      </c>
    </row>
    <row r="338" spans="1:31">
      <c r="A338" t="s">
        <v>408</v>
      </c>
      <c r="D338" s="3" t="s">
        <v>1713</v>
      </c>
      <c r="E338" s="3" t="s">
        <v>1712</v>
      </c>
      <c r="J338" s="8" t="s">
        <v>24</v>
      </c>
      <c r="L338" s="8">
        <v>1</v>
      </c>
      <c r="M338" s="8">
        <v>2</v>
      </c>
      <c r="N338" s="8" t="s">
        <v>3319</v>
      </c>
      <c r="O338" s="8" t="s">
        <v>3351</v>
      </c>
      <c r="S338" s="8">
        <v>171</v>
      </c>
      <c r="U338" s="8" t="str">
        <f t="shared" ca="1" si="16"/>
        <v/>
      </c>
      <c r="V338" s="8" t="str">
        <f t="shared" ca="1" si="17"/>
        <v/>
      </c>
    </row>
    <row r="339" spans="1:31">
      <c r="A339" t="s">
        <v>408</v>
      </c>
      <c r="D339" s="3" t="s">
        <v>1715</v>
      </c>
      <c r="E339" s="3" t="s">
        <v>1714</v>
      </c>
      <c r="J339" s="8" t="s">
        <v>25</v>
      </c>
      <c r="L339" s="8">
        <v>1</v>
      </c>
      <c r="M339" s="8">
        <v>3</v>
      </c>
      <c r="N339" s="8" t="s">
        <v>3326</v>
      </c>
      <c r="O339" s="8" t="s">
        <v>3311</v>
      </c>
      <c r="S339" s="8">
        <v>743</v>
      </c>
      <c r="U339" s="8" t="str">
        <f t="shared" ca="1" si="16"/>
        <v/>
      </c>
      <c r="V339" s="8" t="str">
        <f t="shared" ca="1" si="17"/>
        <v/>
      </c>
    </row>
    <row r="340" spans="1:31">
      <c r="A340" t="s">
        <v>409</v>
      </c>
      <c r="D340" s="3" t="s">
        <v>1716</v>
      </c>
      <c r="E340" s="3" t="s">
        <v>1717</v>
      </c>
      <c r="J340" s="8" t="s">
        <v>25</v>
      </c>
      <c r="L340" s="8">
        <v>1</v>
      </c>
      <c r="M340" s="8">
        <v>3</v>
      </c>
      <c r="N340" s="8" t="s">
        <v>3326</v>
      </c>
      <c r="O340" s="8" t="s">
        <v>3311</v>
      </c>
      <c r="S340" s="8">
        <v>743</v>
      </c>
      <c r="U340" s="8" t="str">
        <f t="shared" ca="1" si="16"/>
        <v/>
      </c>
      <c r="V340" s="8" t="str">
        <f t="shared" ca="1" si="17"/>
        <v/>
      </c>
    </row>
    <row r="341" spans="1:31">
      <c r="A341" t="s">
        <v>410</v>
      </c>
      <c r="D341" s="3" t="s">
        <v>1719</v>
      </c>
      <c r="E341" s="3" t="s">
        <v>1720</v>
      </c>
      <c r="J341" s="8" t="s">
        <v>3350</v>
      </c>
      <c r="T341" s="8" t="s">
        <v>3371</v>
      </c>
      <c r="U341" s="8" t="str">
        <f t="shared" ca="1" si="16"/>
        <v/>
      </c>
      <c r="V341" s="8" t="str">
        <f t="shared" ca="1" si="17"/>
        <v/>
      </c>
      <c r="AE341" s="8" t="s">
        <v>3309</v>
      </c>
    </row>
    <row r="342" spans="1:31">
      <c r="A342" t="s">
        <v>410</v>
      </c>
      <c r="D342" s="3" t="s">
        <v>1721</v>
      </c>
      <c r="E342" s="3" t="s">
        <v>1718</v>
      </c>
      <c r="J342" s="8" t="s">
        <v>25</v>
      </c>
      <c r="L342" s="8">
        <v>1</v>
      </c>
      <c r="M342" s="8">
        <v>3</v>
      </c>
      <c r="N342" s="8" t="s">
        <v>3319</v>
      </c>
      <c r="O342" s="8" t="s">
        <v>3311</v>
      </c>
      <c r="S342" s="8">
        <v>1701</v>
      </c>
      <c r="U342" s="8" t="str">
        <f t="shared" ca="1" si="16"/>
        <v/>
      </c>
      <c r="V342" s="8" t="str">
        <f t="shared" ca="1" si="17"/>
        <v/>
      </c>
    </row>
    <row r="343" spans="1:31">
      <c r="A343" t="s">
        <v>410</v>
      </c>
      <c r="D343" s="3" t="s">
        <v>1722</v>
      </c>
      <c r="E343" s="3" t="s">
        <v>411</v>
      </c>
      <c r="J343" s="8" t="s">
        <v>3350</v>
      </c>
      <c r="T343" s="8">
        <f>1-2</f>
        <v>-1</v>
      </c>
      <c r="U343" s="8">
        <f t="shared" ca="1" si="16"/>
        <v>2</v>
      </c>
      <c r="V343" s="8">
        <f t="shared" ca="1" si="17"/>
        <v>1</v>
      </c>
    </row>
    <row r="344" spans="1:31">
      <c r="A344" t="s">
        <v>412</v>
      </c>
      <c r="D344" s="3" t="s">
        <v>1724</v>
      </c>
      <c r="E344" s="3" t="s">
        <v>1723</v>
      </c>
      <c r="J344" s="8" t="s">
        <v>24</v>
      </c>
      <c r="L344" s="8">
        <v>1</v>
      </c>
      <c r="M344" s="8">
        <v>2</v>
      </c>
      <c r="N344" s="8" t="s">
        <v>3310</v>
      </c>
      <c r="O344" s="8" t="s">
        <v>3351</v>
      </c>
      <c r="S344" s="8">
        <v>2475</v>
      </c>
      <c r="U344" s="8" t="str">
        <f t="shared" ca="1" si="16"/>
        <v/>
      </c>
      <c r="V344" s="8" t="str">
        <f t="shared" ca="1" si="17"/>
        <v/>
      </c>
    </row>
    <row r="345" spans="1:31" ht="43.5">
      <c r="A345" t="s">
        <v>413</v>
      </c>
      <c r="D345" s="3" t="s">
        <v>1726</v>
      </c>
      <c r="E345" s="3" t="s">
        <v>1725</v>
      </c>
      <c r="I345" t="s">
        <v>3421</v>
      </c>
      <c r="J345" s="8" t="s">
        <v>26</v>
      </c>
      <c r="U345" s="8" t="str">
        <f t="shared" ca="1" si="16"/>
        <v/>
      </c>
      <c r="V345" s="8" t="str">
        <f t="shared" ca="1" si="17"/>
        <v/>
      </c>
    </row>
    <row r="346" spans="1:31">
      <c r="A346" t="s">
        <v>414</v>
      </c>
      <c r="B346" s="5"/>
      <c r="C346" s="5"/>
      <c r="D346" s="3" t="s">
        <v>1727</v>
      </c>
      <c r="E346" s="3" t="s">
        <v>1728</v>
      </c>
      <c r="J346" s="8" t="s">
        <v>3350</v>
      </c>
      <c r="T346" s="8">
        <f>280-2475</f>
        <v>-2195</v>
      </c>
      <c r="U346" s="8">
        <f t="shared" ca="1" si="16"/>
        <v>2475</v>
      </c>
      <c r="V346" s="8">
        <f t="shared" ca="1" si="17"/>
        <v>280</v>
      </c>
    </row>
    <row r="347" spans="1:31">
      <c r="A347" t="s">
        <v>415</v>
      </c>
      <c r="D347" s="3" t="s">
        <v>416</v>
      </c>
      <c r="E347" s="3" t="s">
        <v>417</v>
      </c>
      <c r="J347" s="8" t="s">
        <v>3352</v>
      </c>
      <c r="U347" s="8" t="str">
        <f t="shared" ca="1" si="16"/>
        <v/>
      </c>
      <c r="V347" s="8" t="str">
        <f t="shared" ca="1" si="17"/>
        <v/>
      </c>
      <c r="AE347" s="8" t="s">
        <v>3318</v>
      </c>
    </row>
    <row r="348" spans="1:31">
      <c r="A348" t="s">
        <v>415</v>
      </c>
      <c r="D348" s="3" t="s">
        <v>418</v>
      </c>
      <c r="E348" s="3" t="s">
        <v>419</v>
      </c>
      <c r="J348" s="8" t="s">
        <v>3352</v>
      </c>
      <c r="U348" s="8" t="str">
        <f t="shared" ca="1" si="16"/>
        <v/>
      </c>
      <c r="V348" s="8" t="str">
        <f t="shared" ca="1" si="17"/>
        <v/>
      </c>
    </row>
    <row r="349" spans="1:31">
      <c r="A349" t="s">
        <v>415</v>
      </c>
      <c r="D349" s="3" t="s">
        <v>1729</v>
      </c>
      <c r="E349" s="3" t="s">
        <v>1730</v>
      </c>
      <c r="J349" s="8" t="s">
        <v>3350</v>
      </c>
      <c r="T349" s="8">
        <f>105-79</f>
        <v>26</v>
      </c>
      <c r="U349" s="8">
        <f t="shared" ca="1" si="16"/>
        <v>79</v>
      </c>
      <c r="V349" s="8">
        <f t="shared" ca="1" si="17"/>
        <v>105</v>
      </c>
    </row>
    <row r="350" spans="1:31" ht="29">
      <c r="A350" t="s">
        <v>415</v>
      </c>
      <c r="D350" s="3" t="s">
        <v>1732</v>
      </c>
      <c r="E350" s="3" t="s">
        <v>1733</v>
      </c>
      <c r="J350" s="8" t="s">
        <v>3350</v>
      </c>
      <c r="T350" s="8">
        <f>2-1</f>
        <v>1</v>
      </c>
      <c r="U350" s="8">
        <f t="shared" ca="1" si="16"/>
        <v>1</v>
      </c>
      <c r="V350" s="8">
        <f t="shared" ca="1" si="17"/>
        <v>2</v>
      </c>
    </row>
    <row r="351" spans="1:31" ht="29">
      <c r="A351" t="s">
        <v>415</v>
      </c>
      <c r="D351" s="3" t="s">
        <v>1731</v>
      </c>
      <c r="E351" s="3" t="s">
        <v>1734</v>
      </c>
      <c r="J351" s="8" t="s">
        <v>24</v>
      </c>
      <c r="L351" s="8">
        <v>1</v>
      </c>
      <c r="M351" s="8">
        <v>3</v>
      </c>
      <c r="N351" s="8" t="s">
        <v>3310</v>
      </c>
      <c r="O351" s="8" t="s">
        <v>3311</v>
      </c>
      <c r="S351" s="8">
        <v>2475</v>
      </c>
      <c r="U351" s="8" t="str">
        <f t="shared" ca="1" si="16"/>
        <v/>
      </c>
      <c r="V351" s="8" t="str">
        <f t="shared" ca="1" si="17"/>
        <v/>
      </c>
    </row>
    <row r="352" spans="1:31" ht="29">
      <c r="A352" t="s">
        <v>415</v>
      </c>
      <c r="D352" s="3" t="s">
        <v>1736</v>
      </c>
      <c r="E352" s="3" t="s">
        <v>1735</v>
      </c>
      <c r="J352" s="8" t="s">
        <v>3350</v>
      </c>
      <c r="T352" s="8" t="s">
        <v>3371</v>
      </c>
      <c r="U352" s="8" t="str">
        <f t="shared" ca="1" si="16"/>
        <v/>
      </c>
      <c r="V352" s="8" t="str">
        <f t="shared" ca="1" si="17"/>
        <v/>
      </c>
      <c r="AE352" s="8" t="s">
        <v>3309</v>
      </c>
    </row>
    <row r="353" spans="1:31" ht="29">
      <c r="A353" t="s">
        <v>415</v>
      </c>
      <c r="D353" s="3" t="s">
        <v>1737</v>
      </c>
      <c r="E353" s="3" t="s">
        <v>1738</v>
      </c>
      <c r="J353" s="8" t="s">
        <v>3352</v>
      </c>
      <c r="U353" s="8" t="str">
        <f t="shared" ca="1" si="16"/>
        <v/>
      </c>
      <c r="V353" s="8" t="str">
        <f t="shared" ca="1" si="17"/>
        <v/>
      </c>
      <c r="AB353" s="8" t="s">
        <v>3314</v>
      </c>
      <c r="AD353" s="8" t="s">
        <v>19</v>
      </c>
    </row>
    <row r="354" spans="1:31" ht="29">
      <c r="A354" t="s">
        <v>415</v>
      </c>
      <c r="D354" s="3" t="s">
        <v>1740</v>
      </c>
      <c r="E354" s="3" t="s">
        <v>1739</v>
      </c>
      <c r="J354" s="8" t="s">
        <v>3350</v>
      </c>
      <c r="T354" s="8">
        <f>166-99</f>
        <v>67</v>
      </c>
      <c r="U354" s="8">
        <f t="shared" ca="1" si="16"/>
        <v>99</v>
      </c>
      <c r="V354" s="8">
        <f t="shared" ca="1" si="17"/>
        <v>166</v>
      </c>
    </row>
    <row r="355" spans="1:31" ht="29">
      <c r="A355" t="s">
        <v>415</v>
      </c>
      <c r="D355" s="3" t="s">
        <v>1741</v>
      </c>
      <c r="E355" s="3" t="s">
        <v>1742</v>
      </c>
      <c r="J355" s="8" t="s">
        <v>3352</v>
      </c>
      <c r="U355" s="8" t="str">
        <f t="shared" ca="1" si="16"/>
        <v/>
      </c>
      <c r="V355" s="8" t="str">
        <f t="shared" ca="1" si="17"/>
        <v/>
      </c>
    </row>
    <row r="356" spans="1:31" ht="29">
      <c r="A356" t="s">
        <v>415</v>
      </c>
      <c r="D356" s="3" t="s">
        <v>1744</v>
      </c>
      <c r="E356" s="3" t="s">
        <v>1743</v>
      </c>
      <c r="J356" s="8" t="s">
        <v>3352</v>
      </c>
      <c r="U356" s="8" t="str">
        <f t="shared" ca="1" si="16"/>
        <v/>
      </c>
      <c r="V356" s="8" t="str">
        <f t="shared" ca="1" si="17"/>
        <v/>
      </c>
      <c r="AC356" s="8" t="s">
        <v>3365</v>
      </c>
      <c r="AD356" s="8" t="s">
        <v>19</v>
      </c>
      <c r="AE356" s="8" t="s">
        <v>3318</v>
      </c>
    </row>
    <row r="357" spans="1:31" ht="29">
      <c r="A357" t="s">
        <v>420</v>
      </c>
      <c r="D357" s="3" t="s">
        <v>1746</v>
      </c>
      <c r="E357" s="3" t="s">
        <v>1747</v>
      </c>
      <c r="I357" t="s">
        <v>3422</v>
      </c>
      <c r="J357" s="8" t="s">
        <v>26</v>
      </c>
      <c r="U357" s="8" t="str">
        <f t="shared" ca="1" si="16"/>
        <v/>
      </c>
      <c r="V357" s="8" t="str">
        <f t="shared" ca="1" si="17"/>
        <v/>
      </c>
    </row>
    <row r="358" spans="1:31" ht="29">
      <c r="A358" t="s">
        <v>420</v>
      </c>
      <c r="D358" s="3" t="s">
        <v>1748</v>
      </c>
      <c r="E358" s="3" t="s">
        <v>1745</v>
      </c>
      <c r="J358" s="8" t="s">
        <v>25</v>
      </c>
      <c r="L358" s="8">
        <v>1</v>
      </c>
      <c r="M358" s="8">
        <v>2</v>
      </c>
      <c r="N358" s="8" t="s">
        <v>3310</v>
      </c>
      <c r="O358" s="8" t="s">
        <v>3351</v>
      </c>
      <c r="S358" s="8">
        <v>2475</v>
      </c>
      <c r="U358" s="8" t="str">
        <f t="shared" ca="1" si="16"/>
        <v/>
      </c>
      <c r="V358" s="8" t="str">
        <f t="shared" ca="1" si="17"/>
        <v/>
      </c>
    </row>
    <row r="359" spans="1:31" ht="29">
      <c r="A359" t="s">
        <v>420</v>
      </c>
      <c r="D359" s="3" t="s">
        <v>1749</v>
      </c>
      <c r="E359" s="3" t="s">
        <v>1745</v>
      </c>
      <c r="J359" s="8" t="s">
        <v>25</v>
      </c>
      <c r="L359" s="8">
        <v>1</v>
      </c>
      <c r="M359" s="8">
        <v>2</v>
      </c>
      <c r="N359" s="8" t="s">
        <v>3310</v>
      </c>
      <c r="O359" s="8" t="s">
        <v>3351</v>
      </c>
      <c r="S359" s="8">
        <v>2475</v>
      </c>
      <c r="U359" s="8" t="str">
        <f t="shared" ca="1" si="16"/>
        <v/>
      </c>
      <c r="V359" s="8" t="str">
        <f t="shared" ca="1" si="17"/>
        <v/>
      </c>
    </row>
    <row r="360" spans="1:31">
      <c r="A360" t="s">
        <v>421</v>
      </c>
      <c r="D360" s="3" t="s">
        <v>422</v>
      </c>
      <c r="E360" s="3" t="s">
        <v>423</v>
      </c>
      <c r="I360" t="s">
        <v>3423</v>
      </c>
      <c r="J360" s="8" t="s">
        <v>3350</v>
      </c>
      <c r="T360" s="8">
        <f>10-2</f>
        <v>8</v>
      </c>
      <c r="U360" s="8">
        <f t="shared" ca="1" si="16"/>
        <v>2</v>
      </c>
      <c r="V360" s="8">
        <f t="shared" ca="1" si="17"/>
        <v>10</v>
      </c>
    </row>
    <row r="361" spans="1:31">
      <c r="A361" t="s">
        <v>424</v>
      </c>
      <c r="D361" s="3" t="s">
        <v>1751</v>
      </c>
      <c r="E361" s="3" t="s">
        <v>1750</v>
      </c>
      <c r="J361" s="8" t="s">
        <v>24</v>
      </c>
      <c r="L361" s="8">
        <v>1</v>
      </c>
      <c r="M361" s="8">
        <v>2</v>
      </c>
      <c r="N361" s="8" t="s">
        <v>3328</v>
      </c>
      <c r="O361" s="8" t="s">
        <v>3351</v>
      </c>
      <c r="S361" s="8">
        <v>613</v>
      </c>
      <c r="U361" s="8" t="str">
        <f t="shared" ca="1" si="16"/>
        <v/>
      </c>
      <c r="V361" s="8" t="str">
        <f t="shared" ca="1" si="17"/>
        <v/>
      </c>
    </row>
    <row r="362" spans="1:31" ht="29">
      <c r="A362" t="s">
        <v>424</v>
      </c>
      <c r="D362" s="3" t="s">
        <v>1753</v>
      </c>
      <c r="E362" s="3" t="s">
        <v>1752</v>
      </c>
      <c r="J362" s="8" t="s">
        <v>25</v>
      </c>
      <c r="L362" s="8">
        <v>1</v>
      </c>
      <c r="M362" s="8">
        <v>2</v>
      </c>
      <c r="N362" s="8" t="s">
        <v>3328</v>
      </c>
      <c r="O362" s="8" t="s">
        <v>3351</v>
      </c>
      <c r="S362" s="8">
        <v>79</v>
      </c>
      <c r="U362" s="8" t="str">
        <f t="shared" ca="1" si="16"/>
        <v/>
      </c>
      <c r="V362" s="8" t="str">
        <f t="shared" ca="1" si="17"/>
        <v/>
      </c>
    </row>
    <row r="363" spans="1:31">
      <c r="A363" t="s">
        <v>425</v>
      </c>
      <c r="D363" s="3" t="s">
        <v>426</v>
      </c>
      <c r="E363" s="3" t="s">
        <v>427</v>
      </c>
      <c r="J363" s="8" t="s">
        <v>3350</v>
      </c>
      <c r="T363" s="8" t="s">
        <v>3371</v>
      </c>
      <c r="U363" s="8" t="str">
        <f t="shared" ca="1" si="16"/>
        <v/>
      </c>
      <c r="V363" s="8" t="str">
        <f t="shared" ca="1" si="17"/>
        <v/>
      </c>
      <c r="AC363" s="8" t="s">
        <v>3398</v>
      </c>
      <c r="AD363" s="8" t="s">
        <v>19</v>
      </c>
      <c r="AE363" s="8" t="s">
        <v>3318</v>
      </c>
    </row>
    <row r="364" spans="1:31">
      <c r="A364" t="s">
        <v>428</v>
      </c>
      <c r="D364" s="3" t="s">
        <v>1754</v>
      </c>
      <c r="E364" s="3" t="s">
        <v>1755</v>
      </c>
      <c r="H364" t="s">
        <v>19</v>
      </c>
      <c r="J364" s="8" t="s">
        <v>3350</v>
      </c>
      <c r="T364" s="8">
        <f>0-5</f>
        <v>-5</v>
      </c>
      <c r="U364" s="8">
        <f t="shared" ca="1" si="16"/>
        <v>5</v>
      </c>
      <c r="V364" s="8">
        <f t="shared" ca="1" si="17"/>
        <v>0</v>
      </c>
    </row>
    <row r="365" spans="1:31">
      <c r="A365" t="s">
        <v>429</v>
      </c>
      <c r="D365" s="3" t="s">
        <v>1756</v>
      </c>
      <c r="E365" s="3" t="s">
        <v>1757</v>
      </c>
      <c r="J365" s="8" t="s">
        <v>3352</v>
      </c>
      <c r="U365" s="8" t="str">
        <f t="shared" ca="1" si="16"/>
        <v/>
      </c>
      <c r="V365" s="8" t="str">
        <f t="shared" ca="1" si="17"/>
        <v/>
      </c>
    </row>
    <row r="366" spans="1:31">
      <c r="A366" t="s">
        <v>429</v>
      </c>
      <c r="D366" s="3" t="s">
        <v>1758</v>
      </c>
      <c r="E366" s="3" t="s">
        <v>1759</v>
      </c>
      <c r="J366" s="8" t="s">
        <v>3352</v>
      </c>
      <c r="U366" s="8" t="str">
        <f t="shared" ca="1" si="16"/>
        <v/>
      </c>
      <c r="V366" s="8" t="str">
        <f t="shared" ca="1" si="17"/>
        <v/>
      </c>
      <c r="AB366" s="8" t="s">
        <v>3314</v>
      </c>
      <c r="AD366" s="8" t="s">
        <v>19</v>
      </c>
    </row>
    <row r="367" spans="1:31">
      <c r="A367" t="s">
        <v>429</v>
      </c>
      <c r="D367" s="3" t="s">
        <v>430</v>
      </c>
      <c r="E367" s="3" t="s">
        <v>431</v>
      </c>
      <c r="J367" s="8" t="s">
        <v>3352</v>
      </c>
      <c r="U367" s="8" t="str">
        <f t="shared" ca="1" si="16"/>
        <v/>
      </c>
      <c r="V367" s="8" t="str">
        <f t="shared" ca="1" si="17"/>
        <v/>
      </c>
      <c r="AE367" s="8" t="s">
        <v>3309</v>
      </c>
    </row>
    <row r="368" spans="1:31" ht="43.5">
      <c r="A368" t="s">
        <v>429</v>
      </c>
      <c r="D368" s="3" t="s">
        <v>1761</v>
      </c>
      <c r="E368" s="3" t="s">
        <v>1762</v>
      </c>
      <c r="I368" t="s">
        <v>3401</v>
      </c>
      <c r="J368" s="8" t="s">
        <v>26</v>
      </c>
      <c r="U368" s="8" t="str">
        <f t="shared" ca="1" si="16"/>
        <v/>
      </c>
      <c r="V368" s="8" t="str">
        <f t="shared" ca="1" si="17"/>
        <v/>
      </c>
    </row>
    <row r="369" spans="1:31" ht="43.5">
      <c r="A369" t="s">
        <v>429</v>
      </c>
      <c r="D369" s="3" t="s">
        <v>1766</v>
      </c>
      <c r="E369" s="3" t="s">
        <v>1767</v>
      </c>
      <c r="F369" t="s">
        <v>35</v>
      </c>
      <c r="I369" t="s">
        <v>1768</v>
      </c>
      <c r="U369" s="8" t="str">
        <f t="shared" ca="1" si="16"/>
        <v/>
      </c>
      <c r="V369" s="8" t="str">
        <f t="shared" ca="1" si="17"/>
        <v/>
      </c>
    </row>
    <row r="370" spans="1:31" ht="43.5">
      <c r="A370" t="s">
        <v>429</v>
      </c>
      <c r="D370" s="3" t="s">
        <v>1763</v>
      </c>
      <c r="E370" s="3" t="s">
        <v>1764</v>
      </c>
      <c r="J370" s="8" t="s">
        <v>3352</v>
      </c>
      <c r="U370" s="8" t="str">
        <f t="shared" ca="1" si="16"/>
        <v/>
      </c>
      <c r="V370" s="8" t="str">
        <f t="shared" ca="1" si="17"/>
        <v/>
      </c>
    </row>
    <row r="371" spans="1:31" ht="43.5">
      <c r="A371" t="s">
        <v>429</v>
      </c>
      <c r="D371" s="3" t="s">
        <v>1765</v>
      </c>
      <c r="E371" s="3" t="s">
        <v>1760</v>
      </c>
      <c r="J371" s="8" t="s">
        <v>25</v>
      </c>
      <c r="L371" s="8">
        <v>2</v>
      </c>
      <c r="M371" s="8">
        <v>6</v>
      </c>
      <c r="O371" s="8" t="s">
        <v>3311</v>
      </c>
      <c r="S371" s="8">
        <v>2</v>
      </c>
      <c r="U371" s="8" t="str">
        <f t="shared" ca="1" si="16"/>
        <v/>
      </c>
      <c r="V371" s="8" t="str">
        <f t="shared" ca="1" si="17"/>
        <v/>
      </c>
    </row>
    <row r="372" spans="1:31">
      <c r="A372" t="s">
        <v>432</v>
      </c>
      <c r="D372" s="3" t="s">
        <v>1769</v>
      </c>
      <c r="E372" s="3" t="s">
        <v>1770</v>
      </c>
      <c r="J372" s="8" t="s">
        <v>3352</v>
      </c>
      <c r="U372" s="8" t="str">
        <f t="shared" ca="1" si="16"/>
        <v/>
      </c>
      <c r="V372" s="8" t="str">
        <f t="shared" ca="1" si="17"/>
        <v/>
      </c>
      <c r="AE372" s="8" t="s">
        <v>3315</v>
      </c>
    </row>
    <row r="373" spans="1:31">
      <c r="A373" t="s">
        <v>432</v>
      </c>
      <c r="D373" s="3" t="s">
        <v>1771</v>
      </c>
      <c r="E373" s="3" t="s">
        <v>1772</v>
      </c>
      <c r="J373" s="8" t="s">
        <v>3350</v>
      </c>
      <c r="T373" s="8">
        <f>0-7</f>
        <v>-7</v>
      </c>
      <c r="U373" s="8">
        <f t="shared" ca="1" si="16"/>
        <v>7</v>
      </c>
      <c r="V373" s="8">
        <f t="shared" ca="1" si="17"/>
        <v>0</v>
      </c>
    </row>
    <row r="374" spans="1:31" ht="43.5">
      <c r="A374" t="s">
        <v>433</v>
      </c>
      <c r="D374" s="3" t="s">
        <v>1774</v>
      </c>
      <c r="E374" s="3" t="s">
        <v>1775</v>
      </c>
      <c r="J374" s="8" t="s">
        <v>3352</v>
      </c>
      <c r="U374" s="8" t="str">
        <f t="shared" ca="1" si="16"/>
        <v/>
      </c>
      <c r="V374" s="8" t="str">
        <f t="shared" ca="1" si="17"/>
        <v/>
      </c>
    </row>
    <row r="375" spans="1:31" ht="43.5">
      <c r="A375" t="s">
        <v>433</v>
      </c>
      <c r="D375" s="3" t="s">
        <v>1773</v>
      </c>
      <c r="E375" s="3" t="s">
        <v>1776</v>
      </c>
      <c r="J375" s="8" t="s">
        <v>24</v>
      </c>
      <c r="L375" s="8">
        <v>1</v>
      </c>
      <c r="M375" s="8">
        <v>3</v>
      </c>
      <c r="N375" s="8" t="s">
        <v>3319</v>
      </c>
      <c r="O375" s="8" t="s">
        <v>3311</v>
      </c>
      <c r="S375" s="8">
        <v>2475</v>
      </c>
      <c r="U375" s="8" t="str">
        <f t="shared" ca="1" si="16"/>
        <v/>
      </c>
      <c r="V375" s="8" t="str">
        <f t="shared" ca="1" si="17"/>
        <v/>
      </c>
    </row>
    <row r="376" spans="1:31" ht="43.5">
      <c r="A376" t="s">
        <v>433</v>
      </c>
      <c r="D376" s="3" t="s">
        <v>1777</v>
      </c>
      <c r="E376" s="3" t="s">
        <v>1778</v>
      </c>
      <c r="I376" t="s">
        <v>3401</v>
      </c>
      <c r="J376" s="8" t="s">
        <v>26</v>
      </c>
      <c r="U376" s="8" t="str">
        <f t="shared" ca="1" si="16"/>
        <v/>
      </c>
      <c r="V376" s="8" t="str">
        <f t="shared" ca="1" si="17"/>
        <v/>
      </c>
    </row>
    <row r="377" spans="1:31">
      <c r="A377" t="s">
        <v>434</v>
      </c>
      <c r="D377" s="3" t="s">
        <v>435</v>
      </c>
      <c r="E377" s="3" t="s">
        <v>436</v>
      </c>
      <c r="J377" s="8" t="s">
        <v>3352</v>
      </c>
      <c r="U377" s="8" t="str">
        <f t="shared" ca="1" si="16"/>
        <v/>
      </c>
      <c r="V377" s="8" t="str">
        <f t="shared" ca="1" si="17"/>
        <v/>
      </c>
      <c r="AC377" s="8" t="s">
        <v>3398</v>
      </c>
      <c r="AD377" s="8" t="s">
        <v>19</v>
      </c>
      <c r="AE377" s="8" t="s">
        <v>3318</v>
      </c>
    </row>
    <row r="378" spans="1:31">
      <c r="A378" t="s">
        <v>434</v>
      </c>
      <c r="D378" s="3" t="s">
        <v>437</v>
      </c>
      <c r="E378" s="3" t="s">
        <v>438</v>
      </c>
      <c r="J378" s="8" t="s">
        <v>3350</v>
      </c>
      <c r="T378" s="8" t="s">
        <v>3371</v>
      </c>
      <c r="U378" s="8" t="str">
        <f t="shared" ca="1" si="16"/>
        <v/>
      </c>
      <c r="V378" s="8" t="str">
        <f t="shared" ca="1" si="17"/>
        <v/>
      </c>
      <c r="AC378" s="8" t="s">
        <v>3424</v>
      </c>
      <c r="AD378" s="8" t="s">
        <v>19</v>
      </c>
      <c r="AE378" s="8" t="s">
        <v>3318</v>
      </c>
    </row>
    <row r="379" spans="1:31">
      <c r="A379" t="s">
        <v>439</v>
      </c>
      <c r="D379" s="3" t="s">
        <v>1779</v>
      </c>
      <c r="E379" s="3" t="s">
        <v>1780</v>
      </c>
      <c r="J379" s="8" t="s">
        <v>3350</v>
      </c>
      <c r="T379" s="8" t="s">
        <v>3371</v>
      </c>
      <c r="U379" s="8" t="str">
        <f t="shared" ca="1" si="16"/>
        <v/>
      </c>
      <c r="V379" s="8" t="str">
        <f t="shared" ca="1" si="17"/>
        <v/>
      </c>
      <c r="AB379" s="8" t="s">
        <v>3405</v>
      </c>
      <c r="AD379" s="8" t="s">
        <v>19</v>
      </c>
    </row>
    <row r="380" spans="1:31">
      <c r="A380" t="s">
        <v>439</v>
      </c>
      <c r="D380" s="3" t="s">
        <v>1781</v>
      </c>
      <c r="E380" s="3" t="s">
        <v>1782</v>
      </c>
      <c r="J380" s="8" t="s">
        <v>3352</v>
      </c>
      <c r="U380" s="8" t="str">
        <f t="shared" ca="1" si="16"/>
        <v/>
      </c>
      <c r="V380" s="8" t="str">
        <f t="shared" ca="1" si="17"/>
        <v/>
      </c>
    </row>
    <row r="381" spans="1:31">
      <c r="A381" t="s">
        <v>440</v>
      </c>
      <c r="D381" s="3" t="s">
        <v>441</v>
      </c>
      <c r="E381" s="3" t="s">
        <v>442</v>
      </c>
      <c r="H381" t="s">
        <v>19</v>
      </c>
      <c r="J381" s="8" t="s">
        <v>3352</v>
      </c>
      <c r="U381" s="8" t="str">
        <f t="shared" ca="1" si="16"/>
        <v/>
      </c>
      <c r="V381" s="8" t="str">
        <f t="shared" ca="1" si="17"/>
        <v/>
      </c>
      <c r="AE381" s="8" t="s">
        <v>3309</v>
      </c>
    </row>
    <row r="382" spans="1:31">
      <c r="A382" t="s">
        <v>443</v>
      </c>
      <c r="D382" s="3" t="s">
        <v>1784</v>
      </c>
      <c r="E382" s="3" t="s">
        <v>1783</v>
      </c>
      <c r="J382" s="8" t="s">
        <v>25</v>
      </c>
      <c r="L382" s="8">
        <v>1</v>
      </c>
      <c r="M382" s="8">
        <v>3</v>
      </c>
      <c r="N382" s="8" t="s">
        <v>3326</v>
      </c>
      <c r="O382" s="8" t="s">
        <v>3311</v>
      </c>
      <c r="S382" s="8">
        <v>743</v>
      </c>
      <c r="U382" s="8" t="str">
        <f t="shared" ca="1" si="16"/>
        <v/>
      </c>
      <c r="V382" s="8" t="str">
        <f t="shared" ca="1" si="17"/>
        <v/>
      </c>
    </row>
    <row r="383" spans="1:31">
      <c r="A383" t="s">
        <v>443</v>
      </c>
      <c r="D383" s="3" t="s">
        <v>1785</v>
      </c>
      <c r="E383" s="3" t="s">
        <v>1786</v>
      </c>
      <c r="J383" s="8" t="s">
        <v>3350</v>
      </c>
      <c r="T383" s="8">
        <f>280-31</f>
        <v>249</v>
      </c>
      <c r="U383" s="8">
        <f t="shared" ca="1" si="16"/>
        <v>31</v>
      </c>
      <c r="V383" s="8">
        <f t="shared" ca="1" si="17"/>
        <v>280</v>
      </c>
    </row>
    <row r="384" spans="1:31">
      <c r="A384" t="s">
        <v>443</v>
      </c>
      <c r="D384" s="3" t="s">
        <v>1787</v>
      </c>
      <c r="E384" s="3" t="s">
        <v>1788</v>
      </c>
      <c r="J384" s="8" t="s">
        <v>3350</v>
      </c>
      <c r="T384" s="8">
        <f>10-613</f>
        <v>-603</v>
      </c>
      <c r="U384" s="8">
        <f t="shared" ca="1" si="16"/>
        <v>613</v>
      </c>
      <c r="V384" s="8">
        <f t="shared" ca="1" si="17"/>
        <v>10</v>
      </c>
    </row>
    <row r="385" spans="1:31">
      <c r="A385" t="s">
        <v>444</v>
      </c>
      <c r="D385" s="3" t="s">
        <v>1789</v>
      </c>
      <c r="E385" s="3" t="s">
        <v>1790</v>
      </c>
      <c r="J385" s="8" t="s">
        <v>3350</v>
      </c>
      <c r="T385" s="8">
        <f>0-1</f>
        <v>-1</v>
      </c>
      <c r="U385" s="8">
        <f t="shared" ca="1" si="16"/>
        <v>1</v>
      </c>
      <c r="V385" s="8">
        <f t="shared" ca="1" si="17"/>
        <v>0</v>
      </c>
    </row>
    <row r="386" spans="1:31">
      <c r="A386" t="s">
        <v>445</v>
      </c>
      <c r="D386" s="3" t="s">
        <v>133</v>
      </c>
      <c r="E386" s="3" t="s">
        <v>446</v>
      </c>
      <c r="J386" s="8" t="s">
        <v>3350</v>
      </c>
      <c r="T386" s="8" t="s">
        <v>3371</v>
      </c>
      <c r="U386" s="8" t="str">
        <f t="shared" ca="1" si="16"/>
        <v/>
      </c>
      <c r="V386" s="8" t="str">
        <f t="shared" ca="1" si="17"/>
        <v/>
      </c>
      <c r="AB386" s="8" t="s">
        <v>3405</v>
      </c>
      <c r="AC386" s="8" t="s">
        <v>3398</v>
      </c>
      <c r="AD386" s="8" t="s">
        <v>19</v>
      </c>
    </row>
    <row r="387" spans="1:31">
      <c r="A387" t="s">
        <v>445</v>
      </c>
      <c r="D387" s="3" t="s">
        <v>1791</v>
      </c>
      <c r="E387" s="3" t="s">
        <v>1792</v>
      </c>
      <c r="J387" s="8" t="s">
        <v>3352</v>
      </c>
      <c r="U387" s="8" t="str">
        <f t="shared" ca="1" si="16"/>
        <v/>
      </c>
      <c r="V387" s="8" t="str">
        <f t="shared" ca="1" si="17"/>
        <v/>
      </c>
      <c r="AE387" s="8" t="s">
        <v>3315</v>
      </c>
    </row>
    <row r="388" spans="1:31">
      <c r="A388" t="s">
        <v>447</v>
      </c>
      <c r="D388" s="3" t="s">
        <v>1793</v>
      </c>
      <c r="E388" s="3" t="s">
        <v>1794</v>
      </c>
      <c r="J388" s="8" t="s">
        <v>3352</v>
      </c>
      <c r="U388" s="8" t="str">
        <f t="shared" ca="1" si="16"/>
        <v/>
      </c>
      <c r="V388" s="8" t="str">
        <f t="shared" ca="1" si="17"/>
        <v/>
      </c>
      <c r="AC388" s="8" t="s">
        <v>3375</v>
      </c>
      <c r="AD388" s="8" t="s">
        <v>19</v>
      </c>
    </row>
    <row r="389" spans="1:31" ht="29">
      <c r="A389" t="s">
        <v>448</v>
      </c>
      <c r="D389" s="3" t="s">
        <v>1795</v>
      </c>
      <c r="E389" s="3" t="s">
        <v>1796</v>
      </c>
      <c r="J389" s="8" t="s">
        <v>24</v>
      </c>
      <c r="L389" s="8">
        <v>1</v>
      </c>
      <c r="M389" s="8">
        <v>3</v>
      </c>
      <c r="N389" s="8" t="s">
        <v>3319</v>
      </c>
      <c r="O389" s="8" t="s">
        <v>3311</v>
      </c>
      <c r="S389" s="8">
        <v>1701</v>
      </c>
      <c r="U389" s="8" t="str">
        <f t="shared" ref="U389:U452" ca="1" si="18">IF(ISNUMBER(T389),VALUE(MID(_xlfn.FORMULATEXT(T389),SEARCH("-",_xlfn.FORMULATEXT(T389))+1,LEN(_xlfn.FORMULATEXT(T389))-SEARCH("-",_xlfn.FORMULATEXT(T389)))), "")</f>
        <v/>
      </c>
      <c r="V389" s="8" t="str">
        <f t="shared" ref="V389:V452" ca="1" si="19">IF(ISNUMBER(T389), VALUE(MID(_xlfn.FORMULATEXT(T389), 2, SEARCH("-", _xlfn.FORMULATEXT(T389)) - 2)), "")</f>
        <v/>
      </c>
    </row>
    <row r="390" spans="1:31">
      <c r="A390" t="s">
        <v>448</v>
      </c>
      <c r="D390" s="3" t="s">
        <v>1797</v>
      </c>
      <c r="E390" s="3" t="s">
        <v>1798</v>
      </c>
      <c r="J390" s="8" t="s">
        <v>3350</v>
      </c>
      <c r="T390" s="8">
        <f>5-1</f>
        <v>4</v>
      </c>
      <c r="U390" s="8">
        <f t="shared" ca="1" si="18"/>
        <v>1</v>
      </c>
      <c r="V390" s="8">
        <f t="shared" ca="1" si="19"/>
        <v>5</v>
      </c>
    </row>
    <row r="391" spans="1:31" ht="58">
      <c r="A391" t="s">
        <v>448</v>
      </c>
      <c r="D391" s="3" t="s">
        <v>1799</v>
      </c>
      <c r="E391" s="3" t="s">
        <v>1800</v>
      </c>
      <c r="J391" s="8" t="s">
        <v>3350</v>
      </c>
      <c r="T391" s="8" t="s">
        <v>3371</v>
      </c>
      <c r="U391" s="8" t="str">
        <f t="shared" ca="1" si="18"/>
        <v/>
      </c>
      <c r="V391" s="8" t="str">
        <f t="shared" ca="1" si="19"/>
        <v/>
      </c>
      <c r="AE391" s="8" t="s">
        <v>3318</v>
      </c>
    </row>
    <row r="392" spans="1:31" ht="58">
      <c r="A392" t="s">
        <v>448</v>
      </c>
      <c r="D392" s="3" t="s">
        <v>1801</v>
      </c>
      <c r="E392" s="3" t="s">
        <v>1802</v>
      </c>
      <c r="J392" s="8" t="s">
        <v>3350</v>
      </c>
      <c r="T392" s="8">
        <f>0-1</f>
        <v>-1</v>
      </c>
      <c r="U392" s="8">
        <f t="shared" ca="1" si="18"/>
        <v>1</v>
      </c>
      <c r="V392" s="8">
        <f t="shared" ca="1" si="19"/>
        <v>0</v>
      </c>
    </row>
    <row r="393" spans="1:31" ht="58">
      <c r="A393" t="s">
        <v>448</v>
      </c>
      <c r="D393" s="3" t="s">
        <v>1803</v>
      </c>
      <c r="E393" s="3" t="s">
        <v>1804</v>
      </c>
      <c r="I393" t="s">
        <v>3406</v>
      </c>
      <c r="J393" s="8" t="s">
        <v>26</v>
      </c>
      <c r="U393" s="8" t="str">
        <f t="shared" ca="1" si="18"/>
        <v/>
      </c>
      <c r="V393" s="8" t="str">
        <f t="shared" ca="1" si="19"/>
        <v/>
      </c>
    </row>
    <row r="394" spans="1:31">
      <c r="A394" t="s">
        <v>449</v>
      </c>
      <c r="D394" s="3" t="s">
        <v>450</v>
      </c>
      <c r="E394" s="3" t="s">
        <v>451</v>
      </c>
      <c r="J394" s="8" t="s">
        <v>3352</v>
      </c>
      <c r="U394" s="8" t="str">
        <f t="shared" ca="1" si="18"/>
        <v/>
      </c>
      <c r="V394" s="8" t="str">
        <f t="shared" ca="1" si="19"/>
        <v/>
      </c>
    </row>
    <row r="395" spans="1:31">
      <c r="A395" t="s">
        <v>449</v>
      </c>
      <c r="D395" s="3" t="s">
        <v>1806</v>
      </c>
      <c r="E395" s="3" t="s">
        <v>1805</v>
      </c>
      <c r="J395" s="8" t="s">
        <v>3350</v>
      </c>
      <c r="T395" s="8">
        <f>105-166</f>
        <v>-61</v>
      </c>
      <c r="U395" s="8">
        <f t="shared" ca="1" si="18"/>
        <v>166</v>
      </c>
      <c r="V395" s="8">
        <f t="shared" ca="1" si="19"/>
        <v>105</v>
      </c>
    </row>
    <row r="396" spans="1:31" ht="29">
      <c r="A396" t="s">
        <v>449</v>
      </c>
      <c r="D396" s="3" t="s">
        <v>1808</v>
      </c>
      <c r="E396" s="3" t="s">
        <v>1807</v>
      </c>
      <c r="J396" s="8" t="s">
        <v>3350</v>
      </c>
      <c r="T396" s="8" t="s">
        <v>3371</v>
      </c>
      <c r="U396" s="8" t="str">
        <f t="shared" ca="1" si="18"/>
        <v/>
      </c>
      <c r="V396" s="8" t="str">
        <f t="shared" ca="1" si="19"/>
        <v/>
      </c>
      <c r="AE396" s="8" t="s">
        <v>3309</v>
      </c>
    </row>
    <row r="397" spans="1:31" ht="29">
      <c r="A397" t="s">
        <v>449</v>
      </c>
      <c r="D397" s="3" t="s">
        <v>1809</v>
      </c>
      <c r="E397" s="3" t="s">
        <v>1810</v>
      </c>
      <c r="J397" s="8" t="s">
        <v>3350</v>
      </c>
      <c r="T397" s="8">
        <f>99-166</f>
        <v>-67</v>
      </c>
      <c r="U397" s="8">
        <f t="shared" ca="1" si="18"/>
        <v>166</v>
      </c>
      <c r="V397" s="8">
        <f t="shared" ca="1" si="19"/>
        <v>99</v>
      </c>
    </row>
    <row r="398" spans="1:31">
      <c r="A398" t="s">
        <v>452</v>
      </c>
      <c r="D398" s="3" t="s">
        <v>1812</v>
      </c>
      <c r="E398" s="3" t="s">
        <v>1811</v>
      </c>
      <c r="J398" s="8" t="s">
        <v>24</v>
      </c>
      <c r="L398" s="8">
        <v>1</v>
      </c>
      <c r="M398" s="8">
        <v>3</v>
      </c>
      <c r="N398" s="8" t="s">
        <v>3326</v>
      </c>
      <c r="O398" s="8" t="s">
        <v>3311</v>
      </c>
      <c r="S398" s="8">
        <v>743</v>
      </c>
      <c r="U398" s="8" t="str">
        <f t="shared" ca="1" si="18"/>
        <v/>
      </c>
      <c r="V398" s="8" t="str">
        <f t="shared" ca="1" si="19"/>
        <v/>
      </c>
    </row>
    <row r="399" spans="1:31">
      <c r="A399" t="s">
        <v>453</v>
      </c>
      <c r="D399" s="3" t="s">
        <v>454</v>
      </c>
      <c r="E399" s="3" t="s">
        <v>455</v>
      </c>
      <c r="J399" s="8" t="s">
        <v>3350</v>
      </c>
      <c r="T399" s="8">
        <f>2-0</f>
        <v>2</v>
      </c>
      <c r="U399" s="8">
        <f t="shared" ca="1" si="18"/>
        <v>0</v>
      </c>
      <c r="V399" s="8">
        <f t="shared" ca="1" si="19"/>
        <v>2</v>
      </c>
      <c r="AC399" s="8" t="s">
        <v>3398</v>
      </c>
      <c r="AD399" s="8" t="s">
        <v>19</v>
      </c>
    </row>
    <row r="400" spans="1:31" ht="29">
      <c r="A400" t="s">
        <v>453</v>
      </c>
      <c r="D400" s="3" t="s">
        <v>1813</v>
      </c>
      <c r="E400" s="3" t="s">
        <v>1814</v>
      </c>
      <c r="H400" t="s">
        <v>19</v>
      </c>
      <c r="J400" s="8" t="s">
        <v>24</v>
      </c>
      <c r="L400" s="8">
        <v>2</v>
      </c>
      <c r="M400" s="8">
        <v>9</v>
      </c>
      <c r="O400" s="8" t="s">
        <v>3305</v>
      </c>
      <c r="P400" s="8" t="s">
        <v>3359</v>
      </c>
      <c r="Q400" s="9" t="s">
        <v>3425</v>
      </c>
      <c r="R400" s="8" t="s">
        <v>3306</v>
      </c>
      <c r="S400" s="8">
        <v>10</v>
      </c>
      <c r="U400" s="8" t="str">
        <f t="shared" ca="1" si="18"/>
        <v/>
      </c>
      <c r="V400" s="8" t="str">
        <f t="shared" ca="1" si="19"/>
        <v/>
      </c>
      <c r="AE400" s="8" t="s">
        <v>3315</v>
      </c>
    </row>
    <row r="401" spans="1:31">
      <c r="A401" t="s">
        <v>456</v>
      </c>
      <c r="D401" s="3" t="s">
        <v>1816</v>
      </c>
      <c r="E401" s="3" t="s">
        <v>1815</v>
      </c>
      <c r="J401" s="8" t="s">
        <v>25</v>
      </c>
      <c r="L401" s="8">
        <v>1</v>
      </c>
      <c r="M401" s="8">
        <v>3</v>
      </c>
      <c r="N401" s="8" t="s">
        <v>3328</v>
      </c>
      <c r="O401" s="8" t="s">
        <v>3311</v>
      </c>
      <c r="S401" s="8">
        <v>10</v>
      </c>
      <c r="U401" s="8" t="str">
        <f t="shared" ca="1" si="18"/>
        <v/>
      </c>
      <c r="V401" s="8" t="str">
        <f t="shared" ca="1" si="19"/>
        <v/>
      </c>
    </row>
    <row r="402" spans="1:31">
      <c r="A402" t="s">
        <v>457</v>
      </c>
      <c r="D402" s="3" t="s">
        <v>1818</v>
      </c>
      <c r="E402" s="3" t="s">
        <v>1819</v>
      </c>
      <c r="J402" s="8" t="s">
        <v>3350</v>
      </c>
      <c r="T402" s="8">
        <f>2-0</f>
        <v>2</v>
      </c>
      <c r="U402" s="8">
        <f t="shared" ca="1" si="18"/>
        <v>0</v>
      </c>
      <c r="V402" s="8">
        <f t="shared" ca="1" si="19"/>
        <v>2</v>
      </c>
      <c r="AC402" s="8" t="s">
        <v>3398</v>
      </c>
      <c r="AD402" s="8" t="s">
        <v>19</v>
      </c>
    </row>
    <row r="403" spans="1:31">
      <c r="A403" t="s">
        <v>457</v>
      </c>
      <c r="D403" s="3" t="s">
        <v>1817</v>
      </c>
      <c r="E403" s="3" t="s">
        <v>1820</v>
      </c>
      <c r="J403" s="8" t="s">
        <v>24</v>
      </c>
      <c r="L403" s="8">
        <v>1</v>
      </c>
      <c r="M403" s="8">
        <v>3</v>
      </c>
      <c r="N403" s="8" t="s">
        <v>3319</v>
      </c>
      <c r="O403" s="8" t="s">
        <v>3311</v>
      </c>
      <c r="S403" s="8">
        <v>1701</v>
      </c>
      <c r="U403" s="8" t="str">
        <f t="shared" ca="1" si="18"/>
        <v/>
      </c>
      <c r="V403" s="8" t="str">
        <f t="shared" ca="1" si="19"/>
        <v/>
      </c>
    </row>
    <row r="404" spans="1:31">
      <c r="A404" t="s">
        <v>457</v>
      </c>
      <c r="D404" s="3" t="s">
        <v>1821</v>
      </c>
      <c r="E404" s="3" t="s">
        <v>1822</v>
      </c>
      <c r="F404" t="s">
        <v>17</v>
      </c>
      <c r="H404" t="s">
        <v>19</v>
      </c>
      <c r="U404" s="8" t="str">
        <f t="shared" ca="1" si="18"/>
        <v/>
      </c>
      <c r="V404" s="8" t="str">
        <f t="shared" ca="1" si="19"/>
        <v/>
      </c>
    </row>
    <row r="405" spans="1:31">
      <c r="A405" t="s">
        <v>458</v>
      </c>
      <c r="D405" s="3" t="s">
        <v>1823</v>
      </c>
      <c r="E405" s="3" t="s">
        <v>1824</v>
      </c>
      <c r="H405" t="s">
        <v>19</v>
      </c>
      <c r="J405" s="8" t="s">
        <v>3350</v>
      </c>
      <c r="T405" s="8">
        <f>66-129</f>
        <v>-63</v>
      </c>
      <c r="U405" s="8">
        <f t="shared" ca="1" si="18"/>
        <v>129</v>
      </c>
      <c r="V405" s="8">
        <f t="shared" ca="1" si="19"/>
        <v>66</v>
      </c>
    </row>
    <row r="406" spans="1:31">
      <c r="A406" t="s">
        <v>458</v>
      </c>
      <c r="D406" s="3" t="s">
        <v>3426</v>
      </c>
      <c r="E406" s="3" t="s">
        <v>3427</v>
      </c>
      <c r="J406" s="8" t="s">
        <v>3352</v>
      </c>
      <c r="U406" s="8" t="str">
        <f t="shared" ca="1" si="18"/>
        <v/>
      </c>
      <c r="V406" s="8" t="str">
        <f t="shared" ca="1" si="19"/>
        <v/>
      </c>
      <c r="AC406" s="8" t="s">
        <v>3365</v>
      </c>
      <c r="AD406" s="8" t="s">
        <v>19</v>
      </c>
    </row>
    <row r="407" spans="1:31">
      <c r="A407" t="s">
        <v>458</v>
      </c>
      <c r="D407" s="3" t="s">
        <v>1825</v>
      </c>
      <c r="E407" s="3" t="s">
        <v>1826</v>
      </c>
      <c r="J407" s="8" t="s">
        <v>3350</v>
      </c>
      <c r="T407" s="8">
        <f>99-166</f>
        <v>-67</v>
      </c>
      <c r="U407" s="8">
        <f t="shared" ca="1" si="18"/>
        <v>166</v>
      </c>
      <c r="V407" s="8">
        <f t="shared" ca="1" si="19"/>
        <v>99</v>
      </c>
    </row>
    <row r="408" spans="1:31" ht="43.5">
      <c r="A408" t="s">
        <v>459</v>
      </c>
      <c r="D408" s="3" t="s">
        <v>1828</v>
      </c>
      <c r="E408" s="3" t="s">
        <v>1827</v>
      </c>
      <c r="J408" s="8" t="s">
        <v>24</v>
      </c>
      <c r="L408" s="8">
        <v>2</v>
      </c>
      <c r="M408" s="8">
        <v>21</v>
      </c>
      <c r="O408" s="8" t="s">
        <v>3305</v>
      </c>
      <c r="P408" s="8" t="s">
        <v>3428</v>
      </c>
      <c r="Q408" s="9" t="s">
        <v>3360</v>
      </c>
      <c r="S408" s="8">
        <v>11</v>
      </c>
      <c r="U408" s="8" t="str">
        <f t="shared" ca="1" si="18"/>
        <v/>
      </c>
      <c r="V408" s="8" t="str">
        <f t="shared" ca="1" si="19"/>
        <v/>
      </c>
    </row>
    <row r="409" spans="1:31">
      <c r="A409" t="s">
        <v>460</v>
      </c>
      <c r="D409" s="3" t="s">
        <v>1829</v>
      </c>
      <c r="E409" s="3" t="s">
        <v>1830</v>
      </c>
      <c r="J409" s="8" t="s">
        <v>24</v>
      </c>
      <c r="L409" s="8">
        <v>1</v>
      </c>
      <c r="M409" s="8">
        <v>2</v>
      </c>
      <c r="N409" s="8" t="s">
        <v>3310</v>
      </c>
      <c r="O409" s="8" t="s">
        <v>3351</v>
      </c>
      <c r="S409" s="8">
        <v>2475</v>
      </c>
      <c r="U409" s="8" t="str">
        <f t="shared" ca="1" si="18"/>
        <v/>
      </c>
      <c r="V409" s="8" t="str">
        <f t="shared" ca="1" si="19"/>
        <v/>
      </c>
    </row>
    <row r="410" spans="1:31">
      <c r="A410" t="s">
        <v>460</v>
      </c>
      <c r="D410" s="3" t="s">
        <v>1831</v>
      </c>
      <c r="E410" s="3" t="s">
        <v>1832</v>
      </c>
      <c r="J410" s="8" t="s">
        <v>3350</v>
      </c>
      <c r="T410" s="8" t="s">
        <v>3351</v>
      </c>
      <c r="U410" s="8" t="str">
        <f t="shared" ca="1" si="18"/>
        <v/>
      </c>
      <c r="V410" s="8" t="str">
        <f t="shared" ca="1" si="19"/>
        <v/>
      </c>
      <c r="AB410" s="8" t="s">
        <v>3405</v>
      </c>
      <c r="AC410" s="8" t="s">
        <v>3398</v>
      </c>
      <c r="AD410" s="8" t="s">
        <v>19</v>
      </c>
    </row>
    <row r="411" spans="1:31">
      <c r="A411" t="s">
        <v>460</v>
      </c>
      <c r="D411" s="3" t="s">
        <v>461</v>
      </c>
      <c r="E411" s="3" t="s">
        <v>462</v>
      </c>
      <c r="J411" s="8" t="s">
        <v>3350</v>
      </c>
      <c r="T411" s="8">
        <f>0-1</f>
        <v>-1</v>
      </c>
      <c r="U411" s="8">
        <f t="shared" ca="1" si="18"/>
        <v>1</v>
      </c>
      <c r="V411" s="8">
        <f t="shared" ca="1" si="19"/>
        <v>0</v>
      </c>
    </row>
    <row r="412" spans="1:31">
      <c r="A412" t="s">
        <v>463</v>
      </c>
      <c r="D412" s="3" t="s">
        <v>464</v>
      </c>
      <c r="E412" s="3" t="s">
        <v>465</v>
      </c>
      <c r="J412" s="8" t="s">
        <v>3352</v>
      </c>
      <c r="U412" s="8" t="str">
        <f t="shared" ca="1" si="18"/>
        <v/>
      </c>
      <c r="V412" s="8" t="str">
        <f t="shared" ca="1" si="19"/>
        <v/>
      </c>
    </row>
    <row r="413" spans="1:31">
      <c r="A413" t="s">
        <v>463</v>
      </c>
      <c r="D413" s="3" t="s">
        <v>1834</v>
      </c>
      <c r="E413" s="3" t="s">
        <v>1833</v>
      </c>
      <c r="J413" s="8" t="s">
        <v>3352</v>
      </c>
      <c r="U413" s="8" t="str">
        <f t="shared" ca="1" si="18"/>
        <v/>
      </c>
      <c r="V413" s="8" t="str">
        <f t="shared" ca="1" si="19"/>
        <v/>
      </c>
      <c r="AC413" s="8" t="s">
        <v>3402</v>
      </c>
      <c r="AD413" s="8" t="s">
        <v>19</v>
      </c>
    </row>
    <row r="414" spans="1:31" ht="58">
      <c r="A414" t="s">
        <v>466</v>
      </c>
      <c r="D414" s="3" t="s">
        <v>3429</v>
      </c>
      <c r="E414" s="3" t="s">
        <v>3430</v>
      </c>
      <c r="J414" s="8" t="s">
        <v>3352</v>
      </c>
      <c r="U414" s="8" t="str">
        <f t="shared" ca="1" si="18"/>
        <v/>
      </c>
      <c r="V414" s="8" t="str">
        <f t="shared" ca="1" si="19"/>
        <v/>
      </c>
      <c r="AE414" s="8" t="s">
        <v>3315</v>
      </c>
    </row>
    <row r="415" spans="1:31" ht="58">
      <c r="A415" t="s">
        <v>466</v>
      </c>
      <c r="D415" s="3" t="s">
        <v>3431</v>
      </c>
      <c r="E415" s="3" t="s">
        <v>3432</v>
      </c>
      <c r="I415" s="5"/>
      <c r="J415" s="8" t="s">
        <v>25</v>
      </c>
      <c r="L415" s="8">
        <v>5</v>
      </c>
      <c r="M415" s="8">
        <v>27</v>
      </c>
      <c r="O415" s="8" t="s">
        <v>3305</v>
      </c>
      <c r="P415" s="8" t="s">
        <v>3433</v>
      </c>
      <c r="Q415" s="9" t="s">
        <v>3434</v>
      </c>
      <c r="S415" s="8">
        <v>3</v>
      </c>
      <c r="U415" s="8" t="str">
        <f t="shared" ca="1" si="18"/>
        <v/>
      </c>
      <c r="V415" s="8" t="str">
        <f t="shared" ca="1" si="19"/>
        <v/>
      </c>
    </row>
    <row r="416" spans="1:31">
      <c r="A416" t="s">
        <v>466</v>
      </c>
      <c r="D416" s="3" t="s">
        <v>467</v>
      </c>
      <c r="E416" s="3" t="s">
        <v>468</v>
      </c>
      <c r="J416" s="8" t="s">
        <v>3352</v>
      </c>
      <c r="U416" s="8" t="str">
        <f t="shared" ca="1" si="18"/>
        <v/>
      </c>
      <c r="V416" s="8" t="str">
        <f t="shared" ca="1" si="19"/>
        <v/>
      </c>
    </row>
    <row r="417" spans="1:31">
      <c r="A417" t="s">
        <v>469</v>
      </c>
      <c r="D417" s="3" t="s">
        <v>470</v>
      </c>
      <c r="E417" s="3" t="s">
        <v>471</v>
      </c>
      <c r="H417" t="s">
        <v>19</v>
      </c>
      <c r="J417" s="8" t="s">
        <v>3350</v>
      </c>
      <c r="T417" s="8" t="s">
        <v>3371</v>
      </c>
      <c r="U417" s="8" t="str">
        <f t="shared" ca="1" si="18"/>
        <v/>
      </c>
      <c r="V417" s="8" t="str">
        <f t="shared" ca="1" si="19"/>
        <v/>
      </c>
      <c r="AE417" s="8" t="s">
        <v>3309</v>
      </c>
    </row>
    <row r="418" spans="1:31">
      <c r="A418" t="s">
        <v>469</v>
      </c>
      <c r="D418" s="3" t="s">
        <v>472</v>
      </c>
      <c r="E418" s="3" t="s">
        <v>473</v>
      </c>
      <c r="H418" t="s">
        <v>19</v>
      </c>
      <c r="J418" s="8" t="s">
        <v>3352</v>
      </c>
      <c r="U418" s="8" t="str">
        <f t="shared" ca="1" si="18"/>
        <v/>
      </c>
      <c r="V418" s="8" t="str">
        <f t="shared" ca="1" si="19"/>
        <v/>
      </c>
      <c r="AE418" s="8" t="s">
        <v>3315</v>
      </c>
    </row>
    <row r="419" spans="1:31" ht="29">
      <c r="A419" t="s">
        <v>474</v>
      </c>
      <c r="D419" s="3" t="s">
        <v>1836</v>
      </c>
      <c r="E419" s="3" t="s">
        <v>1835</v>
      </c>
      <c r="J419" s="8" t="s">
        <v>24</v>
      </c>
      <c r="L419" s="8">
        <v>1</v>
      </c>
      <c r="M419" s="8">
        <v>8</v>
      </c>
      <c r="N419" s="8" t="s">
        <v>3330</v>
      </c>
      <c r="O419" s="8" t="s">
        <v>3305</v>
      </c>
      <c r="P419" s="8" t="s">
        <v>3403</v>
      </c>
      <c r="Q419" s="9" t="s">
        <v>3404</v>
      </c>
      <c r="S419" s="8">
        <v>42</v>
      </c>
      <c r="U419" s="8" t="str">
        <f t="shared" ca="1" si="18"/>
        <v/>
      </c>
      <c r="V419" s="8" t="str">
        <f t="shared" ca="1" si="19"/>
        <v/>
      </c>
    </row>
    <row r="420" spans="1:31">
      <c r="A420" t="s">
        <v>474</v>
      </c>
      <c r="D420" s="3" t="s">
        <v>3534</v>
      </c>
      <c r="E420" s="3" t="s">
        <v>3535</v>
      </c>
      <c r="J420" s="8" t="s">
        <v>3352</v>
      </c>
      <c r="U420" s="8" t="str">
        <f t="shared" ca="1" si="18"/>
        <v/>
      </c>
      <c r="V420" s="8" t="str">
        <f t="shared" ca="1" si="19"/>
        <v/>
      </c>
    </row>
    <row r="421" spans="1:31">
      <c r="A421" t="s">
        <v>477</v>
      </c>
      <c r="D421" s="3" t="s">
        <v>478</v>
      </c>
      <c r="E421" s="3" t="s">
        <v>479</v>
      </c>
      <c r="J421" s="8" t="s">
        <v>3352</v>
      </c>
      <c r="U421" s="8" t="str">
        <f t="shared" ca="1" si="18"/>
        <v/>
      </c>
      <c r="V421" s="8" t="str">
        <f t="shared" ca="1" si="19"/>
        <v/>
      </c>
      <c r="AB421" s="8" t="s">
        <v>3591</v>
      </c>
      <c r="AD421" s="8" t="s">
        <v>19</v>
      </c>
    </row>
    <row r="422" spans="1:31">
      <c r="A422" t="s">
        <v>477</v>
      </c>
      <c r="D422" s="3" t="s">
        <v>480</v>
      </c>
      <c r="E422" s="3" t="s">
        <v>481</v>
      </c>
      <c r="J422" s="8" t="s">
        <v>3352</v>
      </c>
      <c r="U422" s="8" t="str">
        <f t="shared" ca="1" si="18"/>
        <v/>
      </c>
      <c r="V422" s="8" t="str">
        <f t="shared" ca="1" si="19"/>
        <v/>
      </c>
      <c r="AE422" s="8" t="s">
        <v>3309</v>
      </c>
    </row>
    <row r="423" spans="1:31">
      <c r="A423" t="s">
        <v>482</v>
      </c>
      <c r="D423" s="3" t="s">
        <v>1837</v>
      </c>
      <c r="E423" s="3" t="s">
        <v>1838</v>
      </c>
      <c r="J423" s="8" t="s">
        <v>3352</v>
      </c>
      <c r="U423" s="8" t="str">
        <f t="shared" ca="1" si="18"/>
        <v/>
      </c>
      <c r="V423" s="8" t="str">
        <f t="shared" ca="1" si="19"/>
        <v/>
      </c>
      <c r="AB423" s="8" t="s">
        <v>3405</v>
      </c>
      <c r="AD423" s="8" t="s">
        <v>19</v>
      </c>
    </row>
    <row r="424" spans="1:31" ht="29">
      <c r="A424" t="s">
        <v>483</v>
      </c>
      <c r="D424" s="3" t="s">
        <v>1839</v>
      </c>
      <c r="E424" s="3" t="s">
        <v>1840</v>
      </c>
      <c r="J424" s="8" t="s">
        <v>3350</v>
      </c>
      <c r="T424" s="8" t="s">
        <v>3371</v>
      </c>
      <c r="U424" s="8" t="str">
        <f t="shared" ca="1" si="18"/>
        <v/>
      </c>
      <c r="V424" s="8" t="str">
        <f t="shared" ca="1" si="19"/>
        <v/>
      </c>
      <c r="AB424" s="8" t="s">
        <v>3405</v>
      </c>
      <c r="AD424" s="8" t="s">
        <v>19</v>
      </c>
    </row>
    <row r="425" spans="1:31" ht="29">
      <c r="A425" t="s">
        <v>483</v>
      </c>
      <c r="D425" s="3" t="s">
        <v>1841</v>
      </c>
      <c r="E425" s="3" t="s">
        <v>1842</v>
      </c>
      <c r="J425" s="8" t="s">
        <v>3350</v>
      </c>
      <c r="T425" s="8" t="s">
        <v>3371</v>
      </c>
      <c r="U425" s="8" t="str">
        <f t="shared" ca="1" si="18"/>
        <v/>
      </c>
      <c r="V425" s="8" t="str">
        <f t="shared" ca="1" si="19"/>
        <v/>
      </c>
      <c r="AC425" s="8" t="s">
        <v>3435</v>
      </c>
      <c r="AD425" s="8" t="s">
        <v>19</v>
      </c>
      <c r="AE425" s="8" t="s">
        <v>3318</v>
      </c>
    </row>
    <row r="426" spans="1:31">
      <c r="A426" t="s">
        <v>484</v>
      </c>
      <c r="D426" s="3" t="s">
        <v>475</v>
      </c>
      <c r="E426" s="3" t="s">
        <v>476</v>
      </c>
      <c r="J426" s="8" t="s">
        <v>3352</v>
      </c>
      <c r="U426" s="8" t="str">
        <f t="shared" ca="1" si="18"/>
        <v/>
      </c>
      <c r="V426" s="8" t="str">
        <f t="shared" ca="1" si="19"/>
        <v/>
      </c>
      <c r="AE426" s="8" t="s">
        <v>3315</v>
      </c>
    </row>
    <row r="427" spans="1:31" ht="29">
      <c r="A427" t="s">
        <v>485</v>
      </c>
      <c r="D427" s="3" t="s">
        <v>1844</v>
      </c>
      <c r="E427" s="3" t="s">
        <v>1845</v>
      </c>
      <c r="J427" s="8" t="s">
        <v>3350</v>
      </c>
      <c r="T427" s="8" t="s">
        <v>3371</v>
      </c>
      <c r="U427" s="8" t="str">
        <f t="shared" ca="1" si="18"/>
        <v/>
      </c>
      <c r="V427" s="8" t="str">
        <f t="shared" ca="1" si="19"/>
        <v/>
      </c>
      <c r="AB427" s="8" t="s">
        <v>3405</v>
      </c>
      <c r="AD427" s="8" t="s">
        <v>19</v>
      </c>
    </row>
    <row r="428" spans="1:31" ht="29">
      <c r="A428" t="s">
        <v>485</v>
      </c>
      <c r="D428" s="3" t="s">
        <v>1843</v>
      </c>
      <c r="E428" s="3" t="s">
        <v>1846</v>
      </c>
      <c r="J428" s="8" t="s">
        <v>24</v>
      </c>
      <c r="L428" s="8">
        <v>1</v>
      </c>
      <c r="M428" s="8">
        <v>3</v>
      </c>
      <c r="N428" s="8" t="s">
        <v>3310</v>
      </c>
      <c r="O428" s="8" t="s">
        <v>3311</v>
      </c>
      <c r="S428" s="8">
        <v>2475</v>
      </c>
      <c r="U428" s="8" t="str">
        <f t="shared" ca="1" si="18"/>
        <v/>
      </c>
      <c r="V428" s="8" t="str">
        <f t="shared" ca="1" si="19"/>
        <v/>
      </c>
    </row>
    <row r="429" spans="1:31" ht="29">
      <c r="A429" t="s">
        <v>485</v>
      </c>
      <c r="D429" s="3" t="s">
        <v>1848</v>
      </c>
      <c r="E429" s="3" t="s">
        <v>1847</v>
      </c>
      <c r="J429" s="8" t="s">
        <v>3350</v>
      </c>
      <c r="T429" s="8" t="s">
        <v>3371</v>
      </c>
      <c r="U429" s="8" t="str">
        <f t="shared" ca="1" si="18"/>
        <v/>
      </c>
      <c r="V429" s="8" t="str">
        <f t="shared" ca="1" si="19"/>
        <v/>
      </c>
      <c r="AB429" s="8" t="s">
        <v>3405</v>
      </c>
      <c r="AD429" s="8" t="s">
        <v>19</v>
      </c>
    </row>
    <row r="430" spans="1:31" ht="29">
      <c r="A430" t="s">
        <v>485</v>
      </c>
      <c r="D430" s="3" t="s">
        <v>1849</v>
      </c>
      <c r="E430" s="3" t="s">
        <v>1850</v>
      </c>
      <c r="J430" s="8" t="s">
        <v>3350</v>
      </c>
      <c r="T430" s="8" t="s">
        <v>3371</v>
      </c>
      <c r="U430" s="8" t="str">
        <f t="shared" ca="1" si="18"/>
        <v/>
      </c>
      <c r="V430" s="8" t="str">
        <f t="shared" ca="1" si="19"/>
        <v/>
      </c>
      <c r="AB430" s="8" t="s">
        <v>3405</v>
      </c>
      <c r="AD430" s="8" t="s">
        <v>19</v>
      </c>
    </row>
    <row r="431" spans="1:31">
      <c r="A431" t="s">
        <v>485</v>
      </c>
      <c r="D431" s="3" t="s">
        <v>1852</v>
      </c>
      <c r="E431" s="3" t="s">
        <v>1851</v>
      </c>
      <c r="J431" s="8" t="s">
        <v>3352</v>
      </c>
      <c r="U431" s="8" t="str">
        <f t="shared" ca="1" si="18"/>
        <v/>
      </c>
      <c r="V431" s="8" t="str">
        <f t="shared" ca="1" si="19"/>
        <v/>
      </c>
      <c r="AB431" s="8" t="s">
        <v>3314</v>
      </c>
      <c r="AD431" s="8" t="s">
        <v>19</v>
      </c>
    </row>
    <row r="432" spans="1:31">
      <c r="A432" t="s">
        <v>490</v>
      </c>
      <c r="D432" s="3" t="s">
        <v>1853</v>
      </c>
      <c r="E432" s="3" t="s">
        <v>1854</v>
      </c>
      <c r="J432" s="8" t="s">
        <v>3352</v>
      </c>
      <c r="U432" s="8" t="str">
        <f t="shared" ca="1" si="18"/>
        <v/>
      </c>
      <c r="V432" s="8" t="str">
        <f t="shared" ca="1" si="19"/>
        <v/>
      </c>
    </row>
    <row r="433" spans="1:32">
      <c r="A433" t="s">
        <v>491</v>
      </c>
      <c r="D433" s="3" t="s">
        <v>1856</v>
      </c>
      <c r="E433" s="3" t="s">
        <v>1855</v>
      </c>
      <c r="J433" s="8" t="s">
        <v>24</v>
      </c>
      <c r="L433" s="8">
        <v>1</v>
      </c>
      <c r="M433" s="8">
        <v>2</v>
      </c>
      <c r="N433" s="8" t="s">
        <v>3310</v>
      </c>
      <c r="O433" s="8" t="s">
        <v>3351</v>
      </c>
      <c r="S433" s="8">
        <v>2475</v>
      </c>
      <c r="U433" s="8" t="str">
        <f t="shared" ca="1" si="18"/>
        <v/>
      </c>
      <c r="V433" s="8" t="str">
        <f t="shared" ca="1" si="19"/>
        <v/>
      </c>
    </row>
    <row r="434" spans="1:32">
      <c r="A434" t="s">
        <v>491</v>
      </c>
      <c r="D434" s="3" t="s">
        <v>1858</v>
      </c>
      <c r="E434" s="3" t="s">
        <v>1857</v>
      </c>
      <c r="J434" s="8" t="s">
        <v>24</v>
      </c>
      <c r="L434" s="8">
        <v>1</v>
      </c>
      <c r="M434" s="8">
        <v>3</v>
      </c>
      <c r="N434" s="8" t="s">
        <v>3310</v>
      </c>
      <c r="O434" s="8" t="s">
        <v>3311</v>
      </c>
      <c r="S434" s="8">
        <v>2475</v>
      </c>
      <c r="U434" s="8" t="str">
        <f t="shared" ca="1" si="18"/>
        <v/>
      </c>
      <c r="V434" s="8" t="str">
        <f t="shared" ca="1" si="19"/>
        <v/>
      </c>
    </row>
    <row r="435" spans="1:32">
      <c r="A435" t="s">
        <v>492</v>
      </c>
      <c r="D435" s="3" t="s">
        <v>1859</v>
      </c>
      <c r="E435" s="3" t="s">
        <v>1859</v>
      </c>
      <c r="F435" t="s">
        <v>35</v>
      </c>
      <c r="I435" t="s">
        <v>1860</v>
      </c>
      <c r="U435" s="8" t="str">
        <f t="shared" ca="1" si="18"/>
        <v/>
      </c>
      <c r="V435" s="8" t="str">
        <f t="shared" ca="1" si="19"/>
        <v/>
      </c>
    </row>
    <row r="436" spans="1:32" ht="29">
      <c r="A436" t="s">
        <v>493</v>
      </c>
      <c r="D436" s="3" t="s">
        <v>1861</v>
      </c>
      <c r="E436" s="3" t="s">
        <v>1862</v>
      </c>
      <c r="I436" t="s">
        <v>3401</v>
      </c>
      <c r="J436" s="8" t="s">
        <v>26</v>
      </c>
      <c r="U436" s="8" t="str">
        <f t="shared" ca="1" si="18"/>
        <v/>
      </c>
      <c r="V436" s="8" t="str">
        <f t="shared" ca="1" si="19"/>
        <v/>
      </c>
    </row>
    <row r="437" spans="1:32" ht="29">
      <c r="A437" t="s">
        <v>493</v>
      </c>
      <c r="D437" s="3" t="s">
        <v>1863</v>
      </c>
      <c r="E437" s="3" t="s">
        <v>1864</v>
      </c>
      <c r="J437" s="8" t="s">
        <v>3352</v>
      </c>
      <c r="U437" s="8" t="str">
        <f t="shared" ca="1" si="18"/>
        <v/>
      </c>
      <c r="V437" s="8" t="str">
        <f t="shared" ca="1" si="19"/>
        <v/>
      </c>
      <c r="AB437" s="8" t="s">
        <v>3314</v>
      </c>
      <c r="AD437" s="8" t="s">
        <v>19</v>
      </c>
    </row>
    <row r="438" spans="1:32" ht="29">
      <c r="A438" t="s">
        <v>493</v>
      </c>
      <c r="D438" s="3" t="s">
        <v>1866</v>
      </c>
      <c r="E438" s="3" t="s">
        <v>1865</v>
      </c>
      <c r="J438" s="8" t="s">
        <v>25</v>
      </c>
      <c r="L438" s="8">
        <v>1</v>
      </c>
      <c r="M438" s="8">
        <v>7</v>
      </c>
      <c r="N438" s="8" t="s">
        <v>3356</v>
      </c>
      <c r="O438" s="8" t="s">
        <v>3305</v>
      </c>
      <c r="P438" s="8" t="s">
        <v>3359</v>
      </c>
      <c r="Q438" s="9" t="s">
        <v>3436</v>
      </c>
      <c r="S438" s="8">
        <v>38</v>
      </c>
      <c r="U438" s="8" t="str">
        <f t="shared" ca="1" si="18"/>
        <v/>
      </c>
      <c r="V438" s="8" t="str">
        <f t="shared" ca="1" si="19"/>
        <v/>
      </c>
      <c r="AE438" s="8" t="s">
        <v>3315</v>
      </c>
    </row>
    <row r="439" spans="1:32" ht="29">
      <c r="A439" t="s">
        <v>493</v>
      </c>
      <c r="D439" s="3" t="s">
        <v>1867</v>
      </c>
      <c r="E439" s="3" t="s">
        <v>1868</v>
      </c>
      <c r="J439" s="8" t="s">
        <v>3352</v>
      </c>
      <c r="U439" s="8" t="str">
        <f t="shared" ca="1" si="18"/>
        <v/>
      </c>
      <c r="V439" s="8" t="str">
        <f t="shared" ca="1" si="19"/>
        <v/>
      </c>
    </row>
    <row r="440" spans="1:32">
      <c r="A440" t="s">
        <v>494</v>
      </c>
      <c r="D440" s="3" t="s">
        <v>1870</v>
      </c>
      <c r="E440" s="3" t="s">
        <v>1869</v>
      </c>
      <c r="J440" s="8" t="s">
        <v>3352</v>
      </c>
      <c r="U440" s="8" t="str">
        <f t="shared" ca="1" si="18"/>
        <v/>
      </c>
      <c r="V440" s="8" t="str">
        <f t="shared" ca="1" si="19"/>
        <v/>
      </c>
    </row>
    <row r="441" spans="1:32" ht="29">
      <c r="A441" t="s">
        <v>494</v>
      </c>
      <c r="D441" s="3" t="s">
        <v>1872</v>
      </c>
      <c r="E441" s="3" t="s">
        <v>1871</v>
      </c>
      <c r="J441" s="8" t="s">
        <v>3350</v>
      </c>
      <c r="T441" s="8">
        <f>3-1</f>
        <v>2</v>
      </c>
      <c r="U441" s="8">
        <f t="shared" ca="1" si="18"/>
        <v>1</v>
      </c>
      <c r="V441" s="8">
        <f t="shared" ca="1" si="19"/>
        <v>3</v>
      </c>
    </row>
    <row r="442" spans="1:32" ht="43.5">
      <c r="A442" t="s">
        <v>495</v>
      </c>
      <c r="D442" s="3" t="s">
        <v>1873</v>
      </c>
      <c r="E442" s="3" t="s">
        <v>1874</v>
      </c>
      <c r="G442" t="s">
        <v>20</v>
      </c>
      <c r="J442" s="12"/>
      <c r="K442" s="12"/>
      <c r="L442" s="12"/>
      <c r="M442" s="12"/>
      <c r="N442" s="12"/>
      <c r="O442" s="12"/>
      <c r="P442" s="12"/>
      <c r="Q442" s="13"/>
      <c r="R442" s="12"/>
      <c r="S442" s="12"/>
      <c r="T442" s="12"/>
      <c r="U442" s="12" t="str">
        <f t="shared" ca="1" si="18"/>
        <v/>
      </c>
      <c r="V442" s="12" t="str">
        <f t="shared" ca="1" si="19"/>
        <v/>
      </c>
      <c r="W442" s="12"/>
      <c r="X442" s="12"/>
      <c r="Y442" s="12"/>
      <c r="Z442" s="12"/>
      <c r="AA442" s="12"/>
      <c r="AB442" s="12"/>
      <c r="AC442" s="12"/>
      <c r="AD442" s="12"/>
      <c r="AE442" s="12"/>
      <c r="AF442" s="12"/>
    </row>
    <row r="443" spans="1:32" ht="43.5">
      <c r="A443" t="s">
        <v>495</v>
      </c>
      <c r="D443" s="3" t="s">
        <v>1875</v>
      </c>
      <c r="E443" s="3" t="s">
        <v>1876</v>
      </c>
      <c r="J443" s="8" t="s">
        <v>3350</v>
      </c>
      <c r="T443" s="8">
        <f>1-3</f>
        <v>-2</v>
      </c>
      <c r="U443" s="8">
        <f t="shared" ca="1" si="18"/>
        <v>3</v>
      </c>
      <c r="V443" s="8">
        <f t="shared" ca="1" si="19"/>
        <v>1</v>
      </c>
    </row>
    <row r="444" spans="1:32" ht="43.5">
      <c r="A444" t="s">
        <v>495</v>
      </c>
      <c r="D444" s="3" t="s">
        <v>1877</v>
      </c>
      <c r="E444" s="3" t="s">
        <v>1878</v>
      </c>
      <c r="J444" s="8" t="s">
        <v>3350</v>
      </c>
      <c r="T444" s="8">
        <f>108-1</f>
        <v>107</v>
      </c>
      <c r="U444" s="8">
        <f t="shared" ca="1" si="18"/>
        <v>1</v>
      </c>
      <c r="V444" s="8">
        <f t="shared" ca="1" si="19"/>
        <v>108</v>
      </c>
      <c r="AE444" s="8" t="s">
        <v>3315</v>
      </c>
    </row>
    <row r="445" spans="1:32">
      <c r="A445" t="s">
        <v>495</v>
      </c>
      <c r="D445" s="3" t="s">
        <v>1879</v>
      </c>
      <c r="E445" s="3" t="s">
        <v>1880</v>
      </c>
      <c r="J445" s="8" t="s">
        <v>25</v>
      </c>
      <c r="L445" s="8">
        <v>1</v>
      </c>
      <c r="M445" s="8">
        <v>10</v>
      </c>
      <c r="N445" s="8" t="s">
        <v>3304</v>
      </c>
      <c r="O445" s="8" t="s">
        <v>3311</v>
      </c>
      <c r="S445" s="8">
        <v>1</v>
      </c>
      <c r="U445" s="8" t="str">
        <f t="shared" ca="1" si="18"/>
        <v/>
      </c>
      <c r="V445" s="8" t="str">
        <f t="shared" ca="1" si="19"/>
        <v/>
      </c>
    </row>
    <row r="446" spans="1:32">
      <c r="A446" t="s">
        <v>496</v>
      </c>
      <c r="D446" s="3" t="s">
        <v>1882</v>
      </c>
      <c r="E446" s="3" t="s">
        <v>1881</v>
      </c>
      <c r="J446" s="8" t="s">
        <v>24</v>
      </c>
      <c r="L446" s="8">
        <v>1</v>
      </c>
      <c r="M446" s="8">
        <v>2</v>
      </c>
      <c r="N446" s="8" t="s">
        <v>3319</v>
      </c>
      <c r="O446" s="8" t="s">
        <v>3351</v>
      </c>
      <c r="S446" s="8">
        <v>171</v>
      </c>
      <c r="U446" s="8" t="str">
        <f t="shared" ca="1" si="18"/>
        <v/>
      </c>
      <c r="V446" s="8" t="str">
        <f t="shared" ca="1" si="19"/>
        <v/>
      </c>
    </row>
    <row r="447" spans="1:32">
      <c r="A447" t="s">
        <v>496</v>
      </c>
      <c r="D447" s="3" t="s">
        <v>486</v>
      </c>
      <c r="E447" s="3" t="s">
        <v>487</v>
      </c>
      <c r="J447" s="8" t="s">
        <v>3350</v>
      </c>
      <c r="T447" s="8" t="s">
        <v>3371</v>
      </c>
      <c r="U447" s="8" t="str">
        <f t="shared" ca="1" si="18"/>
        <v/>
      </c>
      <c r="V447" s="8" t="str">
        <f t="shared" ca="1" si="19"/>
        <v/>
      </c>
      <c r="AB447" s="8" t="s">
        <v>3405</v>
      </c>
      <c r="AD447" s="8" t="s">
        <v>19</v>
      </c>
    </row>
    <row r="448" spans="1:32">
      <c r="A448" t="s">
        <v>497</v>
      </c>
      <c r="D448" s="3" t="s">
        <v>486</v>
      </c>
      <c r="E448" s="3" t="s">
        <v>487</v>
      </c>
      <c r="J448" s="8" t="s">
        <v>3350</v>
      </c>
      <c r="T448" s="8" t="s">
        <v>3371</v>
      </c>
      <c r="U448" s="8" t="str">
        <f t="shared" ca="1" si="18"/>
        <v/>
      </c>
      <c r="V448" s="8" t="str">
        <f t="shared" ca="1" si="19"/>
        <v/>
      </c>
      <c r="AB448" s="8" t="s">
        <v>3405</v>
      </c>
      <c r="AD448" s="8" t="s">
        <v>19</v>
      </c>
    </row>
    <row r="449" spans="1:31">
      <c r="A449" t="s">
        <v>497</v>
      </c>
      <c r="D449" s="3" t="s">
        <v>1884</v>
      </c>
      <c r="E449" s="3" t="s">
        <v>1883</v>
      </c>
      <c r="J449" s="8" t="s">
        <v>3352</v>
      </c>
      <c r="U449" s="8" t="str">
        <f t="shared" ca="1" si="18"/>
        <v/>
      </c>
      <c r="V449" s="8" t="str">
        <f t="shared" ca="1" si="19"/>
        <v/>
      </c>
    </row>
    <row r="450" spans="1:31">
      <c r="A450" t="s">
        <v>498</v>
      </c>
      <c r="D450" s="3" t="s">
        <v>499</v>
      </c>
      <c r="E450" s="3" t="s">
        <v>500</v>
      </c>
      <c r="J450" s="8" t="s">
        <v>3350</v>
      </c>
      <c r="T450" s="8" t="s">
        <v>3371</v>
      </c>
      <c r="U450" s="8" t="str">
        <f t="shared" ca="1" si="18"/>
        <v/>
      </c>
      <c r="V450" s="8" t="str">
        <f t="shared" ca="1" si="19"/>
        <v/>
      </c>
      <c r="AE450" s="8" t="s">
        <v>3309</v>
      </c>
    </row>
    <row r="451" spans="1:31">
      <c r="A451" t="s">
        <v>498</v>
      </c>
      <c r="D451" s="3" t="s">
        <v>488</v>
      </c>
      <c r="E451" s="3" t="s">
        <v>489</v>
      </c>
      <c r="J451" s="8" t="s">
        <v>3350</v>
      </c>
      <c r="T451" s="8" t="s">
        <v>3371</v>
      </c>
      <c r="U451" s="8" t="str">
        <f t="shared" ca="1" si="18"/>
        <v/>
      </c>
      <c r="V451" s="8" t="str">
        <f t="shared" ca="1" si="19"/>
        <v/>
      </c>
      <c r="AB451" s="8" t="s">
        <v>3405</v>
      </c>
      <c r="AD451" s="8" t="s">
        <v>19</v>
      </c>
    </row>
    <row r="452" spans="1:31" ht="43.5">
      <c r="A452" t="s">
        <v>501</v>
      </c>
      <c r="D452" s="3" t="s">
        <v>3536</v>
      </c>
      <c r="E452" s="3" t="s">
        <v>1885</v>
      </c>
      <c r="I452" t="s">
        <v>3437</v>
      </c>
      <c r="J452" s="8" t="s">
        <v>25</v>
      </c>
      <c r="L452" s="8">
        <v>5</v>
      </c>
      <c r="M452" s="8">
        <v>27</v>
      </c>
      <c r="O452" s="8" t="s">
        <v>3311</v>
      </c>
      <c r="S452" s="8">
        <v>18</v>
      </c>
      <c r="U452" s="8" t="str">
        <f t="shared" ca="1" si="18"/>
        <v/>
      </c>
      <c r="V452" s="8" t="str">
        <f t="shared" ca="1" si="19"/>
        <v/>
      </c>
    </row>
    <row r="453" spans="1:31">
      <c r="A453" t="s">
        <v>502</v>
      </c>
      <c r="D453" s="3" t="s">
        <v>503</v>
      </c>
      <c r="E453" s="3" t="s">
        <v>504</v>
      </c>
      <c r="J453" s="8" t="s">
        <v>3350</v>
      </c>
      <c r="T453" s="8" t="s">
        <v>3371</v>
      </c>
      <c r="U453" s="8" t="str">
        <f t="shared" ref="U453:U516" ca="1" si="20">IF(ISNUMBER(T453),VALUE(MID(_xlfn.FORMULATEXT(T453),SEARCH("-",_xlfn.FORMULATEXT(T453))+1,LEN(_xlfn.FORMULATEXT(T453))-SEARCH("-",_xlfn.FORMULATEXT(T453)))), "")</f>
        <v/>
      </c>
      <c r="V453" s="8" t="str">
        <f t="shared" ref="V453:V516" ca="1" si="21">IF(ISNUMBER(T453), VALUE(MID(_xlfn.FORMULATEXT(T453), 2, SEARCH("-", _xlfn.FORMULATEXT(T453)) - 2)), "")</f>
        <v/>
      </c>
      <c r="AB453" s="8" t="s">
        <v>3405</v>
      </c>
      <c r="AD453" s="8" t="s">
        <v>19</v>
      </c>
    </row>
    <row r="454" spans="1:31">
      <c r="A454" t="s">
        <v>505</v>
      </c>
      <c r="D454" s="3" t="s">
        <v>506</v>
      </c>
      <c r="E454" s="3" t="s">
        <v>507</v>
      </c>
      <c r="J454" s="8" t="s">
        <v>3352</v>
      </c>
      <c r="U454" s="8" t="str">
        <f t="shared" ca="1" si="20"/>
        <v/>
      </c>
      <c r="V454" s="8" t="str">
        <f t="shared" ca="1" si="21"/>
        <v/>
      </c>
      <c r="AC454" s="8" t="s">
        <v>3365</v>
      </c>
      <c r="AD454" s="8" t="s">
        <v>19</v>
      </c>
      <c r="AE454" s="8" t="s">
        <v>3309</v>
      </c>
    </row>
    <row r="455" spans="1:31">
      <c r="A455" t="s">
        <v>508</v>
      </c>
      <c r="D455" s="3" t="s">
        <v>1886</v>
      </c>
      <c r="E455" s="3" t="s">
        <v>1887</v>
      </c>
      <c r="J455" s="8" t="s">
        <v>24</v>
      </c>
      <c r="L455" s="8">
        <v>1</v>
      </c>
      <c r="M455" s="8">
        <v>2</v>
      </c>
      <c r="N455" s="8" t="s">
        <v>3310</v>
      </c>
      <c r="O455" s="8" t="s">
        <v>3351</v>
      </c>
      <c r="S455" s="8">
        <v>2475</v>
      </c>
      <c r="U455" s="8" t="str">
        <f t="shared" ca="1" si="20"/>
        <v/>
      </c>
      <c r="V455" s="8" t="str">
        <f t="shared" ca="1" si="21"/>
        <v/>
      </c>
    </row>
    <row r="456" spans="1:31" ht="29">
      <c r="A456" t="s">
        <v>509</v>
      </c>
      <c r="D456" s="3" t="s">
        <v>1888</v>
      </c>
      <c r="E456" s="3" t="s">
        <v>1889</v>
      </c>
      <c r="H456" t="s">
        <v>19</v>
      </c>
      <c r="J456" s="8" t="s">
        <v>3352</v>
      </c>
      <c r="U456" s="8" t="str">
        <f t="shared" ca="1" si="20"/>
        <v/>
      </c>
      <c r="V456" s="8" t="str">
        <f t="shared" ca="1" si="21"/>
        <v/>
      </c>
    </row>
    <row r="457" spans="1:31">
      <c r="A457" t="s">
        <v>510</v>
      </c>
      <c r="D457" s="3" t="s">
        <v>1890</v>
      </c>
      <c r="E457" s="3" t="s">
        <v>1891</v>
      </c>
      <c r="J457" s="8" t="s">
        <v>3350</v>
      </c>
      <c r="T457" s="8">
        <f>16-7</f>
        <v>9</v>
      </c>
      <c r="U457" s="8">
        <f t="shared" ca="1" si="20"/>
        <v>7</v>
      </c>
      <c r="V457" s="8">
        <f t="shared" ca="1" si="21"/>
        <v>16</v>
      </c>
    </row>
    <row r="458" spans="1:31">
      <c r="A458" t="s">
        <v>511</v>
      </c>
      <c r="D458" s="3" t="s">
        <v>512</v>
      </c>
      <c r="E458" s="3" t="s">
        <v>513</v>
      </c>
      <c r="J458" s="8" t="s">
        <v>3350</v>
      </c>
      <c r="T458" s="8">
        <f>4-2</f>
        <v>2</v>
      </c>
      <c r="U458" s="8">
        <f t="shared" ca="1" si="20"/>
        <v>2</v>
      </c>
      <c r="V458" s="8">
        <f t="shared" ca="1" si="21"/>
        <v>4</v>
      </c>
      <c r="AC458" s="8" t="s">
        <v>3586</v>
      </c>
      <c r="AD458" s="8" t="s">
        <v>19</v>
      </c>
    </row>
    <row r="459" spans="1:31">
      <c r="A459" t="s">
        <v>511</v>
      </c>
      <c r="D459" s="3" t="s">
        <v>1892</v>
      </c>
      <c r="E459" s="3" t="s">
        <v>1893</v>
      </c>
      <c r="J459" s="8" t="s">
        <v>3352</v>
      </c>
      <c r="U459" s="8" t="str">
        <f t="shared" ca="1" si="20"/>
        <v/>
      </c>
      <c r="V459" s="8" t="str">
        <f t="shared" ca="1" si="21"/>
        <v/>
      </c>
      <c r="AC459" s="8" t="s">
        <v>3402</v>
      </c>
      <c r="AD459" s="8" t="s">
        <v>19</v>
      </c>
    </row>
    <row r="460" spans="1:31">
      <c r="A460" t="s">
        <v>511</v>
      </c>
      <c r="D460" s="3" t="s">
        <v>1895</v>
      </c>
      <c r="E460" s="3" t="s">
        <v>1894</v>
      </c>
      <c r="J460" s="8" t="s">
        <v>25</v>
      </c>
      <c r="L460" s="8">
        <v>1</v>
      </c>
      <c r="M460" s="8">
        <v>3</v>
      </c>
      <c r="N460" s="8" t="s">
        <v>3326</v>
      </c>
      <c r="O460" s="8" t="s">
        <v>3311</v>
      </c>
      <c r="S460" s="8">
        <v>743</v>
      </c>
      <c r="U460" s="8" t="str">
        <f t="shared" ca="1" si="20"/>
        <v/>
      </c>
      <c r="V460" s="8" t="str">
        <f t="shared" ca="1" si="21"/>
        <v/>
      </c>
    </row>
    <row r="461" spans="1:31">
      <c r="A461" t="s">
        <v>511</v>
      </c>
      <c r="D461" s="3" t="s">
        <v>514</v>
      </c>
      <c r="E461" s="3" t="s">
        <v>515</v>
      </c>
      <c r="J461" s="8" t="s">
        <v>3352</v>
      </c>
      <c r="U461" s="8" t="str">
        <f t="shared" ca="1" si="20"/>
        <v/>
      </c>
      <c r="V461" s="8" t="str">
        <f t="shared" ca="1" si="21"/>
        <v/>
      </c>
      <c r="AC461" s="8" t="s">
        <v>3373</v>
      </c>
      <c r="AD461" s="8" t="s">
        <v>19</v>
      </c>
    </row>
    <row r="462" spans="1:31" ht="29">
      <c r="A462" t="s">
        <v>516</v>
      </c>
      <c r="D462" s="3" t="s">
        <v>1897</v>
      </c>
      <c r="E462" s="3" t="s">
        <v>1896</v>
      </c>
      <c r="I462" t="s">
        <v>3401</v>
      </c>
      <c r="J462" s="8" t="s">
        <v>26</v>
      </c>
      <c r="U462" s="8" t="str">
        <f t="shared" ca="1" si="20"/>
        <v/>
      </c>
      <c r="V462" s="8" t="str">
        <f t="shared" ca="1" si="21"/>
        <v/>
      </c>
    </row>
    <row r="463" spans="1:31" ht="43.5">
      <c r="A463" t="s">
        <v>517</v>
      </c>
      <c r="D463" s="3" t="s">
        <v>3438</v>
      </c>
      <c r="E463" s="3" t="s">
        <v>3439</v>
      </c>
      <c r="I463" t="s">
        <v>3440</v>
      </c>
      <c r="J463" s="8" t="s">
        <v>26</v>
      </c>
      <c r="U463" s="8" t="str">
        <f t="shared" ca="1" si="20"/>
        <v/>
      </c>
      <c r="V463" s="8" t="str">
        <f t="shared" ca="1" si="21"/>
        <v/>
      </c>
    </row>
    <row r="464" spans="1:31">
      <c r="A464" t="s">
        <v>518</v>
      </c>
      <c r="D464" s="3" t="s">
        <v>1899</v>
      </c>
      <c r="E464" s="3" t="s">
        <v>1898</v>
      </c>
      <c r="J464" s="8" t="s">
        <v>3350</v>
      </c>
      <c r="T464" s="8">
        <f>186-171</f>
        <v>15</v>
      </c>
      <c r="U464" s="8">
        <f t="shared" ca="1" si="20"/>
        <v>171</v>
      </c>
      <c r="V464" s="8">
        <f t="shared" ca="1" si="21"/>
        <v>186</v>
      </c>
    </row>
    <row r="465" spans="1:31">
      <c r="A465" t="s">
        <v>519</v>
      </c>
      <c r="D465" s="3" t="s">
        <v>3441</v>
      </c>
      <c r="E465" s="3" t="s">
        <v>3442</v>
      </c>
      <c r="J465" s="8" t="s">
        <v>3352</v>
      </c>
      <c r="U465" s="8" t="str">
        <f t="shared" ca="1" si="20"/>
        <v/>
      </c>
      <c r="V465" s="8" t="str">
        <f t="shared" ca="1" si="21"/>
        <v/>
      </c>
      <c r="AB465" s="8" t="s">
        <v>3590</v>
      </c>
      <c r="AD465" s="8" t="s">
        <v>19</v>
      </c>
    </row>
    <row r="466" spans="1:31">
      <c r="A466" t="s">
        <v>519</v>
      </c>
      <c r="D466" s="3" t="s">
        <v>3444</v>
      </c>
      <c r="E466" s="3" t="s">
        <v>3443</v>
      </c>
      <c r="J466" s="8" t="s">
        <v>3352</v>
      </c>
      <c r="U466" s="8" t="str">
        <f t="shared" ca="1" si="20"/>
        <v/>
      </c>
      <c r="V466" s="8" t="str">
        <f t="shared" ca="1" si="21"/>
        <v/>
      </c>
      <c r="AC466" s="8" t="s">
        <v>3365</v>
      </c>
      <c r="AD466" s="8" t="s">
        <v>19</v>
      </c>
      <c r="AE466" s="8" t="s">
        <v>3309</v>
      </c>
    </row>
    <row r="467" spans="1:31">
      <c r="A467" t="s">
        <v>520</v>
      </c>
      <c r="D467" s="3" t="s">
        <v>1900</v>
      </c>
      <c r="E467" s="3" t="s">
        <v>1901</v>
      </c>
      <c r="J467" s="8" t="s">
        <v>3350</v>
      </c>
      <c r="T467" s="8">
        <f>2475-99</f>
        <v>2376</v>
      </c>
      <c r="U467" s="8">
        <f t="shared" ca="1" si="20"/>
        <v>99</v>
      </c>
      <c r="V467" s="8">
        <f t="shared" ca="1" si="21"/>
        <v>2475</v>
      </c>
    </row>
    <row r="468" spans="1:31">
      <c r="A468" t="s">
        <v>520</v>
      </c>
      <c r="D468" s="3" t="s">
        <v>1903</v>
      </c>
      <c r="E468" s="3" t="s">
        <v>1902</v>
      </c>
      <c r="J468" s="8" t="s">
        <v>24</v>
      </c>
      <c r="L468" s="8">
        <v>1</v>
      </c>
      <c r="M468" s="8">
        <v>2</v>
      </c>
      <c r="N468" s="8" t="s">
        <v>3310</v>
      </c>
      <c r="O468" s="8" t="s">
        <v>3351</v>
      </c>
      <c r="S468" s="8">
        <v>2475</v>
      </c>
      <c r="U468" s="8" t="str">
        <f t="shared" ca="1" si="20"/>
        <v/>
      </c>
      <c r="V468" s="8" t="str">
        <f t="shared" ca="1" si="21"/>
        <v/>
      </c>
    </row>
    <row r="469" spans="1:31">
      <c r="A469" t="s">
        <v>521</v>
      </c>
      <c r="D469" s="3" t="s">
        <v>1904</v>
      </c>
      <c r="E469" s="3" t="s">
        <v>1905</v>
      </c>
      <c r="J469" s="8" t="s">
        <v>3350</v>
      </c>
      <c r="T469" s="8">
        <f>210-99</f>
        <v>111</v>
      </c>
      <c r="U469" s="8">
        <f t="shared" ca="1" si="20"/>
        <v>99</v>
      </c>
      <c r="V469" s="8">
        <f t="shared" ca="1" si="21"/>
        <v>210</v>
      </c>
    </row>
    <row r="470" spans="1:31" ht="43.5">
      <c r="A470" t="s">
        <v>522</v>
      </c>
      <c r="D470" s="3" t="s">
        <v>3445</v>
      </c>
      <c r="E470" s="3" t="s">
        <v>3446</v>
      </c>
      <c r="J470" s="8" t="s">
        <v>3350</v>
      </c>
      <c r="T470" s="8" t="s">
        <v>3371</v>
      </c>
      <c r="U470" s="8" t="str">
        <f t="shared" ca="1" si="20"/>
        <v/>
      </c>
      <c r="V470" s="8" t="str">
        <f t="shared" ca="1" si="21"/>
        <v/>
      </c>
      <c r="AE470" s="8" t="s">
        <v>3318</v>
      </c>
    </row>
    <row r="471" spans="1:31" ht="29">
      <c r="A471" t="s">
        <v>522</v>
      </c>
      <c r="D471" s="3" t="s">
        <v>1906</v>
      </c>
      <c r="E471" s="3" t="s">
        <v>1907</v>
      </c>
      <c r="I471" t="s">
        <v>3406</v>
      </c>
      <c r="J471" s="8" t="s">
        <v>26</v>
      </c>
      <c r="U471" s="8" t="str">
        <f t="shared" ca="1" si="20"/>
        <v/>
      </c>
      <c r="V471" s="8" t="str">
        <f t="shared" ca="1" si="21"/>
        <v/>
      </c>
    </row>
    <row r="472" spans="1:31">
      <c r="A472" t="s">
        <v>523</v>
      </c>
      <c r="D472" s="3" t="s">
        <v>1908</v>
      </c>
      <c r="E472" s="3" t="s">
        <v>1909</v>
      </c>
      <c r="J472" s="8" t="s">
        <v>3350</v>
      </c>
      <c r="T472" s="8">
        <f>168-743</f>
        <v>-575</v>
      </c>
      <c r="U472" s="8">
        <f t="shared" ca="1" si="20"/>
        <v>743</v>
      </c>
      <c r="V472" s="8">
        <f t="shared" ca="1" si="21"/>
        <v>168</v>
      </c>
    </row>
    <row r="473" spans="1:31">
      <c r="A473" t="s">
        <v>523</v>
      </c>
      <c r="D473" s="3" t="s">
        <v>1910</v>
      </c>
      <c r="E473" s="3" t="s">
        <v>1911</v>
      </c>
      <c r="J473" s="8" t="s">
        <v>3350</v>
      </c>
      <c r="T473" s="8">
        <f>743-146</f>
        <v>597</v>
      </c>
      <c r="U473" s="8">
        <f t="shared" ca="1" si="20"/>
        <v>146</v>
      </c>
      <c r="V473" s="8">
        <f t="shared" ca="1" si="21"/>
        <v>743</v>
      </c>
    </row>
    <row r="474" spans="1:31" ht="29">
      <c r="A474" t="s">
        <v>523</v>
      </c>
      <c r="D474" s="3" t="s">
        <v>1913</v>
      </c>
      <c r="E474" s="3" t="s">
        <v>1912</v>
      </c>
      <c r="J474" s="8" t="s">
        <v>24</v>
      </c>
      <c r="L474" s="8">
        <v>1</v>
      </c>
      <c r="M474" s="8">
        <v>5</v>
      </c>
      <c r="N474" s="8" t="s">
        <v>3304</v>
      </c>
      <c r="O474" s="8" t="s">
        <v>3311</v>
      </c>
      <c r="S474" s="8">
        <v>266</v>
      </c>
      <c r="U474" s="8" t="str">
        <f t="shared" ca="1" si="20"/>
        <v/>
      </c>
      <c r="V474" s="8" t="str">
        <f t="shared" ca="1" si="21"/>
        <v/>
      </c>
    </row>
    <row r="475" spans="1:31" ht="29">
      <c r="A475" t="s">
        <v>523</v>
      </c>
      <c r="D475" s="3" t="s">
        <v>1915</v>
      </c>
      <c r="E475" s="3" t="s">
        <v>1916</v>
      </c>
      <c r="J475" s="8" t="s">
        <v>3352</v>
      </c>
      <c r="U475" s="8" t="str">
        <f t="shared" ca="1" si="20"/>
        <v/>
      </c>
      <c r="V475" s="8" t="str">
        <f t="shared" ca="1" si="21"/>
        <v/>
      </c>
    </row>
    <row r="476" spans="1:31" ht="29">
      <c r="A476" t="s">
        <v>523</v>
      </c>
      <c r="D476" s="3" t="s">
        <v>1917</v>
      </c>
      <c r="E476" s="3" t="s">
        <v>1914</v>
      </c>
      <c r="J476" s="8" t="s">
        <v>25</v>
      </c>
      <c r="L476" s="8">
        <v>1</v>
      </c>
      <c r="M476" s="8">
        <v>2</v>
      </c>
      <c r="N476" s="8" t="s">
        <v>3324</v>
      </c>
      <c r="O476" s="8" t="s">
        <v>3351</v>
      </c>
      <c r="S476" s="8">
        <v>250</v>
      </c>
      <c r="U476" s="8" t="str">
        <f t="shared" ca="1" si="20"/>
        <v/>
      </c>
      <c r="V476" s="8" t="str">
        <f t="shared" ca="1" si="21"/>
        <v/>
      </c>
    </row>
    <row r="477" spans="1:31">
      <c r="A477" t="s">
        <v>524</v>
      </c>
      <c r="D477" s="3" t="s">
        <v>525</v>
      </c>
      <c r="E477" s="3" t="s">
        <v>526</v>
      </c>
      <c r="J477" s="8" t="s">
        <v>3352</v>
      </c>
      <c r="T477" s="8" t="s">
        <v>3351</v>
      </c>
      <c r="U477" s="8" t="str">
        <f t="shared" ca="1" si="20"/>
        <v/>
      </c>
      <c r="V477" s="8" t="str">
        <f t="shared" ca="1" si="21"/>
        <v/>
      </c>
      <c r="AC477" s="8" t="s">
        <v>3370</v>
      </c>
      <c r="AD477" s="8" t="s">
        <v>19</v>
      </c>
    </row>
    <row r="478" spans="1:31">
      <c r="A478" t="s">
        <v>524</v>
      </c>
      <c r="D478" s="3" t="s">
        <v>1919</v>
      </c>
      <c r="E478" s="3" t="s">
        <v>1918</v>
      </c>
      <c r="J478" s="8" t="s">
        <v>3350</v>
      </c>
      <c r="T478" s="8">
        <f>0-37</f>
        <v>-37</v>
      </c>
      <c r="U478" s="8">
        <f t="shared" ca="1" si="20"/>
        <v>37</v>
      </c>
      <c r="V478" s="8">
        <f t="shared" ca="1" si="21"/>
        <v>0</v>
      </c>
    </row>
    <row r="479" spans="1:31">
      <c r="A479" t="s">
        <v>527</v>
      </c>
      <c r="D479" s="3" t="s">
        <v>1921</v>
      </c>
      <c r="E479" s="3" t="s">
        <v>1920</v>
      </c>
      <c r="J479" s="8" t="s">
        <v>3352</v>
      </c>
      <c r="U479" s="8" t="str">
        <f t="shared" ca="1" si="20"/>
        <v/>
      </c>
      <c r="V479" s="8" t="str">
        <f t="shared" ca="1" si="21"/>
        <v/>
      </c>
      <c r="AB479" s="8" t="s">
        <v>3591</v>
      </c>
      <c r="AD479" s="8" t="s">
        <v>19</v>
      </c>
    </row>
    <row r="480" spans="1:31">
      <c r="A480" t="s">
        <v>527</v>
      </c>
      <c r="D480" s="3" t="s">
        <v>1922</v>
      </c>
      <c r="E480" s="3" t="s">
        <v>1923</v>
      </c>
      <c r="J480" s="8" t="s">
        <v>3352</v>
      </c>
      <c r="U480" s="8" t="str">
        <f t="shared" ca="1" si="20"/>
        <v/>
      </c>
      <c r="V480" s="8" t="str">
        <f t="shared" ca="1" si="21"/>
        <v/>
      </c>
      <c r="AC480" s="8" t="s">
        <v>3587</v>
      </c>
      <c r="AD480" s="8" t="s">
        <v>19</v>
      </c>
    </row>
    <row r="481" spans="1:31" ht="29">
      <c r="A481" t="s">
        <v>527</v>
      </c>
      <c r="D481" s="3" t="s">
        <v>1925</v>
      </c>
      <c r="E481" s="3" t="s">
        <v>1924</v>
      </c>
      <c r="J481" s="8" t="s">
        <v>24</v>
      </c>
      <c r="L481" s="8">
        <v>1</v>
      </c>
      <c r="M481" s="8">
        <v>3</v>
      </c>
      <c r="N481" s="8" t="s">
        <v>3319</v>
      </c>
      <c r="O481" s="8" t="s">
        <v>3311</v>
      </c>
      <c r="S481" s="8">
        <v>1701</v>
      </c>
      <c r="U481" s="8" t="str">
        <f t="shared" ca="1" si="20"/>
        <v/>
      </c>
      <c r="V481" s="8" t="str">
        <f t="shared" ca="1" si="21"/>
        <v/>
      </c>
    </row>
    <row r="482" spans="1:31">
      <c r="A482" t="s">
        <v>527</v>
      </c>
      <c r="D482" s="3" t="s">
        <v>528</v>
      </c>
      <c r="E482" s="3" t="s">
        <v>529</v>
      </c>
      <c r="J482" s="8" t="s">
        <v>3352</v>
      </c>
      <c r="U482" s="8" t="str">
        <f t="shared" ca="1" si="20"/>
        <v/>
      </c>
      <c r="V482" s="8" t="str">
        <f t="shared" ca="1" si="21"/>
        <v/>
      </c>
      <c r="AE482" s="8" t="s">
        <v>3315</v>
      </c>
    </row>
    <row r="483" spans="1:31">
      <c r="A483" t="s">
        <v>530</v>
      </c>
      <c r="D483" s="3" t="s">
        <v>531</v>
      </c>
      <c r="E483" s="3" t="s">
        <v>532</v>
      </c>
      <c r="J483" s="8" t="s">
        <v>3350</v>
      </c>
      <c r="T483" s="8">
        <f>7-4</f>
        <v>3</v>
      </c>
      <c r="U483" s="8">
        <f t="shared" ca="1" si="20"/>
        <v>4</v>
      </c>
      <c r="V483" s="8">
        <f t="shared" ca="1" si="21"/>
        <v>7</v>
      </c>
    </row>
    <row r="484" spans="1:31" ht="29">
      <c r="A484" t="s">
        <v>533</v>
      </c>
      <c r="D484" s="3" t="s">
        <v>1926</v>
      </c>
      <c r="E484" s="3" t="s">
        <v>1927</v>
      </c>
      <c r="J484" s="8" t="s">
        <v>3352</v>
      </c>
      <c r="U484" s="8" t="str">
        <f t="shared" ca="1" si="20"/>
        <v/>
      </c>
      <c r="V484" s="8" t="str">
        <f t="shared" ca="1" si="21"/>
        <v/>
      </c>
    </row>
    <row r="485" spans="1:31" ht="29">
      <c r="A485" t="s">
        <v>533</v>
      </c>
      <c r="D485" s="3" t="s">
        <v>1929</v>
      </c>
      <c r="E485" s="3" t="s">
        <v>1930</v>
      </c>
      <c r="I485" t="s">
        <v>3406</v>
      </c>
      <c r="J485" s="8" t="s">
        <v>26</v>
      </c>
      <c r="U485" s="8" t="str">
        <f t="shared" ca="1" si="20"/>
        <v/>
      </c>
      <c r="V485" s="8" t="str">
        <f t="shared" ca="1" si="21"/>
        <v/>
      </c>
    </row>
    <row r="486" spans="1:31" ht="29">
      <c r="A486" t="s">
        <v>533</v>
      </c>
      <c r="D486" s="3" t="s">
        <v>1928</v>
      </c>
      <c r="E486" s="3" t="s">
        <v>1931</v>
      </c>
      <c r="J486" s="8" t="s">
        <v>24</v>
      </c>
      <c r="L486" s="8">
        <v>1</v>
      </c>
      <c r="M486" s="8">
        <v>1</v>
      </c>
      <c r="N486" s="8" t="s">
        <v>3310</v>
      </c>
      <c r="O486" s="8" t="s">
        <v>3351</v>
      </c>
      <c r="R486" s="8" t="s">
        <v>3306</v>
      </c>
      <c r="S486" s="8">
        <v>2475</v>
      </c>
      <c r="U486" s="8" t="str">
        <f t="shared" ca="1" si="20"/>
        <v/>
      </c>
      <c r="V486" s="8" t="str">
        <f t="shared" ca="1" si="21"/>
        <v/>
      </c>
    </row>
    <row r="487" spans="1:31" ht="29">
      <c r="A487" t="s">
        <v>534</v>
      </c>
      <c r="D487" s="3" t="s">
        <v>1932</v>
      </c>
      <c r="E487" s="3" t="s">
        <v>1933</v>
      </c>
      <c r="J487" s="8" t="s">
        <v>3352</v>
      </c>
      <c r="U487" s="8" t="str">
        <f t="shared" ca="1" si="20"/>
        <v/>
      </c>
      <c r="V487" s="8" t="str">
        <f t="shared" ca="1" si="21"/>
        <v/>
      </c>
      <c r="AC487" s="8" t="s">
        <v>3365</v>
      </c>
      <c r="AD487" s="8" t="s">
        <v>19</v>
      </c>
    </row>
    <row r="488" spans="1:31" ht="29">
      <c r="A488" t="s">
        <v>534</v>
      </c>
      <c r="D488" s="3" t="s">
        <v>1935</v>
      </c>
      <c r="E488" s="3" t="s">
        <v>1934</v>
      </c>
      <c r="J488" s="8" t="s">
        <v>3350</v>
      </c>
      <c r="T488" s="8">
        <f>613-166</f>
        <v>447</v>
      </c>
      <c r="U488" s="8">
        <f t="shared" ca="1" si="20"/>
        <v>166</v>
      </c>
      <c r="V488" s="8">
        <f t="shared" ca="1" si="21"/>
        <v>613</v>
      </c>
    </row>
    <row r="489" spans="1:31">
      <c r="A489" t="s">
        <v>535</v>
      </c>
      <c r="D489" s="3" t="s">
        <v>1936</v>
      </c>
      <c r="E489" s="3" t="s">
        <v>1937</v>
      </c>
      <c r="J489" s="8" t="s">
        <v>25</v>
      </c>
      <c r="L489" s="8">
        <v>1</v>
      </c>
      <c r="M489" s="8">
        <v>1</v>
      </c>
      <c r="N489" s="8" t="s">
        <v>3310</v>
      </c>
      <c r="O489" s="8" t="s">
        <v>3351</v>
      </c>
      <c r="R489" s="8" t="s">
        <v>3306</v>
      </c>
      <c r="S489" s="8">
        <v>2475</v>
      </c>
      <c r="U489" s="8" t="str">
        <f t="shared" ca="1" si="20"/>
        <v/>
      </c>
      <c r="V489" s="8" t="str">
        <f t="shared" ca="1" si="21"/>
        <v/>
      </c>
    </row>
    <row r="490" spans="1:31">
      <c r="A490" t="s">
        <v>536</v>
      </c>
      <c r="D490" s="3" t="s">
        <v>1938</v>
      </c>
      <c r="E490" s="3" t="s">
        <v>1939</v>
      </c>
      <c r="J490" s="8" t="s">
        <v>3352</v>
      </c>
      <c r="U490" s="8" t="str">
        <f t="shared" ca="1" si="20"/>
        <v/>
      </c>
      <c r="V490" s="8" t="str">
        <f t="shared" ca="1" si="21"/>
        <v/>
      </c>
    </row>
    <row r="491" spans="1:31">
      <c r="A491" t="s">
        <v>537</v>
      </c>
      <c r="D491" s="3" t="s">
        <v>1941</v>
      </c>
      <c r="E491" s="3" t="s">
        <v>1940</v>
      </c>
      <c r="J491" s="8" t="s">
        <v>3350</v>
      </c>
      <c r="T491" s="8">
        <f>210-99</f>
        <v>111</v>
      </c>
      <c r="U491" s="8">
        <f t="shared" ca="1" si="20"/>
        <v>99</v>
      </c>
      <c r="V491" s="8">
        <f t="shared" ca="1" si="21"/>
        <v>210</v>
      </c>
    </row>
    <row r="492" spans="1:31">
      <c r="A492" t="s">
        <v>538</v>
      </c>
      <c r="D492" s="3" t="s">
        <v>1942</v>
      </c>
      <c r="E492" s="3" t="s">
        <v>1943</v>
      </c>
      <c r="J492" s="8" t="s">
        <v>3352</v>
      </c>
      <c r="U492" s="8" t="str">
        <f t="shared" ca="1" si="20"/>
        <v/>
      </c>
      <c r="V492" s="8" t="str">
        <f t="shared" ca="1" si="21"/>
        <v/>
      </c>
    </row>
    <row r="493" spans="1:31" ht="29">
      <c r="A493" t="s">
        <v>539</v>
      </c>
      <c r="D493" s="3" t="s">
        <v>1945</v>
      </c>
      <c r="E493" s="3" t="s">
        <v>1946</v>
      </c>
      <c r="J493" s="8" t="s">
        <v>3352</v>
      </c>
      <c r="U493" s="8" t="str">
        <f t="shared" ca="1" si="20"/>
        <v/>
      </c>
      <c r="V493" s="8" t="str">
        <f t="shared" ca="1" si="21"/>
        <v/>
      </c>
    </row>
    <row r="494" spans="1:31" ht="29">
      <c r="A494" t="s">
        <v>539</v>
      </c>
      <c r="D494" s="3" t="s">
        <v>1944</v>
      </c>
      <c r="E494" s="3" t="s">
        <v>1947</v>
      </c>
      <c r="J494" s="8" t="s">
        <v>24</v>
      </c>
      <c r="L494" s="8">
        <v>1</v>
      </c>
      <c r="M494" s="8">
        <v>3</v>
      </c>
      <c r="N494" s="8" t="s">
        <v>3310</v>
      </c>
      <c r="O494" s="8" t="s">
        <v>3311</v>
      </c>
      <c r="S494" s="8">
        <v>2475</v>
      </c>
      <c r="U494" s="8" t="str">
        <f t="shared" ca="1" si="20"/>
        <v/>
      </c>
      <c r="V494" s="8" t="str">
        <f t="shared" ca="1" si="21"/>
        <v/>
      </c>
    </row>
    <row r="495" spans="1:31" ht="29">
      <c r="A495" t="s">
        <v>540</v>
      </c>
      <c r="D495" s="3" t="s">
        <v>1948</v>
      </c>
      <c r="E495" s="3" t="s">
        <v>1949</v>
      </c>
      <c r="I495" s="5"/>
      <c r="J495" s="8" t="s">
        <v>3350</v>
      </c>
      <c r="T495" s="8">
        <f>186-5</f>
        <v>181</v>
      </c>
      <c r="U495" s="8">
        <f t="shared" ca="1" si="20"/>
        <v>5</v>
      </c>
      <c r="V495" s="8">
        <f t="shared" ca="1" si="21"/>
        <v>186</v>
      </c>
    </row>
    <row r="496" spans="1:31">
      <c r="A496" t="s">
        <v>540</v>
      </c>
      <c r="D496" s="3" t="s">
        <v>541</v>
      </c>
      <c r="E496" s="3" t="s">
        <v>542</v>
      </c>
      <c r="J496" s="8" t="s">
        <v>3352</v>
      </c>
      <c r="U496" s="8" t="str">
        <f t="shared" ca="1" si="20"/>
        <v/>
      </c>
      <c r="V496" s="8" t="str">
        <f t="shared" ca="1" si="21"/>
        <v/>
      </c>
    </row>
    <row r="497" spans="1:32">
      <c r="A497" t="s">
        <v>540</v>
      </c>
      <c r="D497" s="3" t="s">
        <v>1950</v>
      </c>
      <c r="E497" s="3" t="s">
        <v>1951</v>
      </c>
      <c r="J497" s="8" t="s">
        <v>3350</v>
      </c>
      <c r="T497" s="8">
        <f>7-31</f>
        <v>-24</v>
      </c>
      <c r="U497" s="8">
        <f t="shared" ca="1" si="20"/>
        <v>31</v>
      </c>
      <c r="V497" s="8">
        <f t="shared" ca="1" si="21"/>
        <v>7</v>
      </c>
    </row>
    <row r="498" spans="1:32">
      <c r="A498" t="s">
        <v>540</v>
      </c>
      <c r="D498" s="3" t="s">
        <v>1953</v>
      </c>
      <c r="E498" s="3" t="s">
        <v>1952</v>
      </c>
      <c r="J498" s="8" t="s">
        <v>3352</v>
      </c>
      <c r="U498" s="8" t="str">
        <f t="shared" ca="1" si="20"/>
        <v/>
      </c>
      <c r="V498" s="8" t="str">
        <f t="shared" ca="1" si="21"/>
        <v/>
      </c>
    </row>
    <row r="499" spans="1:32" ht="29">
      <c r="A499" t="s">
        <v>543</v>
      </c>
      <c r="D499" s="3" t="s">
        <v>3447</v>
      </c>
      <c r="E499" s="3" t="s">
        <v>3448</v>
      </c>
      <c r="J499" s="8" t="s">
        <v>25</v>
      </c>
      <c r="L499" s="8">
        <v>2</v>
      </c>
      <c r="M499" s="8">
        <v>8</v>
      </c>
      <c r="O499" s="8" t="s">
        <v>3311</v>
      </c>
      <c r="S499" s="8">
        <v>116</v>
      </c>
      <c r="U499" s="8" t="str">
        <f t="shared" ca="1" si="20"/>
        <v/>
      </c>
      <c r="V499" s="8" t="str">
        <f t="shared" ca="1" si="21"/>
        <v/>
      </c>
    </row>
    <row r="500" spans="1:32" ht="29">
      <c r="A500" t="s">
        <v>543</v>
      </c>
      <c r="D500" s="3" t="s">
        <v>3577</v>
      </c>
      <c r="E500" s="3" t="s">
        <v>3578</v>
      </c>
      <c r="J500" s="8" t="s">
        <v>3352</v>
      </c>
      <c r="U500" s="8" t="str">
        <f t="shared" ca="1" si="20"/>
        <v/>
      </c>
      <c r="V500" s="8" t="str">
        <f t="shared" ca="1" si="21"/>
        <v/>
      </c>
      <c r="AB500" s="8" t="s">
        <v>3590</v>
      </c>
      <c r="AD500" s="8" t="s">
        <v>19</v>
      </c>
    </row>
    <row r="501" spans="1:32" ht="29">
      <c r="A501" t="s">
        <v>543</v>
      </c>
      <c r="D501" s="3" t="s">
        <v>3579</v>
      </c>
      <c r="E501" s="3" t="s">
        <v>1954</v>
      </c>
      <c r="J501" s="8" t="s">
        <v>25</v>
      </c>
      <c r="L501" s="8">
        <v>1</v>
      </c>
      <c r="M501" s="8">
        <v>3</v>
      </c>
      <c r="N501" s="8" t="s">
        <v>3319</v>
      </c>
      <c r="O501" s="8" t="s">
        <v>3305</v>
      </c>
      <c r="P501" s="8" t="s">
        <v>3403</v>
      </c>
      <c r="Q501" s="9" t="s">
        <v>3404</v>
      </c>
      <c r="S501" s="8">
        <v>1701</v>
      </c>
      <c r="U501" s="8" t="str">
        <f t="shared" ca="1" si="20"/>
        <v/>
      </c>
      <c r="V501" s="8" t="str">
        <f t="shared" ca="1" si="21"/>
        <v/>
      </c>
    </row>
    <row r="502" spans="1:32">
      <c r="A502" t="s">
        <v>544</v>
      </c>
      <c r="D502" s="3" t="s">
        <v>1955</v>
      </c>
      <c r="E502" s="3" t="s">
        <v>1956</v>
      </c>
      <c r="J502" s="8" t="s">
        <v>3352</v>
      </c>
      <c r="U502" s="8" t="str">
        <f t="shared" ca="1" si="20"/>
        <v/>
      </c>
      <c r="V502" s="8" t="str">
        <f t="shared" ca="1" si="21"/>
        <v/>
      </c>
    </row>
    <row r="503" spans="1:32">
      <c r="A503" t="s">
        <v>545</v>
      </c>
      <c r="D503" s="3" t="s">
        <v>1958</v>
      </c>
      <c r="E503" s="3" t="s">
        <v>1957</v>
      </c>
      <c r="J503" s="8" t="s">
        <v>3350</v>
      </c>
      <c r="T503" s="8">
        <f>17-1701</f>
        <v>-1684</v>
      </c>
      <c r="U503" s="8">
        <f t="shared" ca="1" si="20"/>
        <v>1701</v>
      </c>
      <c r="V503" s="8">
        <f t="shared" ca="1" si="21"/>
        <v>17</v>
      </c>
    </row>
    <row r="504" spans="1:32" ht="29">
      <c r="A504" t="s">
        <v>546</v>
      </c>
      <c r="D504" s="3" t="s">
        <v>1960</v>
      </c>
      <c r="E504" s="3" t="s">
        <v>1959</v>
      </c>
      <c r="J504" s="8" t="s">
        <v>25</v>
      </c>
      <c r="L504" s="8">
        <v>1</v>
      </c>
      <c r="M504" s="8">
        <v>3</v>
      </c>
      <c r="N504" s="8" t="s">
        <v>3319</v>
      </c>
      <c r="O504" s="8" t="s">
        <v>3305</v>
      </c>
      <c r="P504" s="8" t="s">
        <v>3359</v>
      </c>
      <c r="Q504" s="9" t="s">
        <v>3404</v>
      </c>
      <c r="S504" s="8">
        <v>1701</v>
      </c>
      <c r="U504" s="8" t="str">
        <f t="shared" ca="1" si="20"/>
        <v/>
      </c>
      <c r="V504" s="8" t="str">
        <f t="shared" ca="1" si="21"/>
        <v/>
      </c>
      <c r="AF504" s="8" t="s">
        <v>19</v>
      </c>
    </row>
    <row r="505" spans="1:32">
      <c r="A505" t="s">
        <v>546</v>
      </c>
      <c r="D505" s="3" t="s">
        <v>547</v>
      </c>
      <c r="E505" s="3" t="s">
        <v>548</v>
      </c>
      <c r="J505" s="8" t="s">
        <v>3352</v>
      </c>
      <c r="U505" s="8" t="str">
        <f t="shared" ca="1" si="20"/>
        <v/>
      </c>
      <c r="V505" s="8" t="str">
        <f t="shared" ca="1" si="21"/>
        <v/>
      </c>
    </row>
    <row r="506" spans="1:32">
      <c r="A506" t="s">
        <v>546</v>
      </c>
      <c r="D506" s="3" t="s">
        <v>1961</v>
      </c>
      <c r="E506" s="3" t="s">
        <v>1962</v>
      </c>
      <c r="J506" s="8" t="s">
        <v>25</v>
      </c>
      <c r="L506" s="8">
        <v>1</v>
      </c>
      <c r="M506" s="8">
        <v>2</v>
      </c>
      <c r="N506" s="8" t="s">
        <v>3310</v>
      </c>
      <c r="O506" s="8" t="s">
        <v>3351</v>
      </c>
      <c r="S506" s="8">
        <v>2475</v>
      </c>
      <c r="U506" s="8" t="str">
        <f t="shared" ca="1" si="20"/>
        <v/>
      </c>
      <c r="V506" s="8" t="str">
        <f t="shared" ca="1" si="21"/>
        <v/>
      </c>
    </row>
    <row r="507" spans="1:32" ht="29">
      <c r="A507" t="s">
        <v>549</v>
      </c>
      <c r="D507" s="3" t="s">
        <v>1963</v>
      </c>
      <c r="E507" s="3" t="s">
        <v>1964</v>
      </c>
      <c r="J507" s="8" t="s">
        <v>24</v>
      </c>
      <c r="L507" s="8">
        <v>1</v>
      </c>
      <c r="M507" s="8">
        <v>3</v>
      </c>
      <c r="N507" s="8" t="s">
        <v>3310</v>
      </c>
      <c r="O507" s="8" t="s">
        <v>3311</v>
      </c>
      <c r="S507" s="8">
        <v>2475</v>
      </c>
      <c r="U507" s="8" t="str">
        <f t="shared" ca="1" si="20"/>
        <v/>
      </c>
      <c r="V507" s="8" t="str">
        <f t="shared" ca="1" si="21"/>
        <v/>
      </c>
    </row>
    <row r="508" spans="1:32" ht="29">
      <c r="A508" t="s">
        <v>549</v>
      </c>
      <c r="D508" s="3" t="s">
        <v>1963</v>
      </c>
      <c r="E508" s="3" t="s">
        <v>1965</v>
      </c>
      <c r="J508" s="8" t="s">
        <v>24</v>
      </c>
      <c r="L508" s="8">
        <v>1</v>
      </c>
      <c r="M508" s="8">
        <v>3</v>
      </c>
      <c r="N508" s="8" t="s">
        <v>3310</v>
      </c>
      <c r="O508" s="8" t="s">
        <v>3311</v>
      </c>
      <c r="S508" s="8">
        <v>2475</v>
      </c>
      <c r="U508" s="8" t="str">
        <f t="shared" ca="1" si="20"/>
        <v/>
      </c>
      <c r="V508" s="8" t="str">
        <f t="shared" ca="1" si="21"/>
        <v/>
      </c>
    </row>
    <row r="509" spans="1:32">
      <c r="A509" t="s">
        <v>549</v>
      </c>
      <c r="D509" s="3" t="s">
        <v>550</v>
      </c>
      <c r="E509" s="3" t="s">
        <v>551</v>
      </c>
      <c r="J509" s="8" t="s">
        <v>3352</v>
      </c>
      <c r="U509" s="8" t="str">
        <f t="shared" ca="1" si="20"/>
        <v/>
      </c>
      <c r="V509" s="8" t="str">
        <f t="shared" ca="1" si="21"/>
        <v/>
      </c>
      <c r="AC509" s="8" t="s">
        <v>3372</v>
      </c>
      <c r="AD509" s="8" t="s">
        <v>19</v>
      </c>
    </row>
    <row r="510" spans="1:32">
      <c r="A510" t="s">
        <v>552</v>
      </c>
      <c r="D510" s="3" t="s">
        <v>553</v>
      </c>
      <c r="E510" s="3" t="s">
        <v>554</v>
      </c>
      <c r="J510" s="8" t="s">
        <v>3352</v>
      </c>
      <c r="U510" s="8" t="str">
        <f t="shared" ca="1" si="20"/>
        <v/>
      </c>
      <c r="V510" s="8" t="str">
        <f t="shared" ca="1" si="21"/>
        <v/>
      </c>
      <c r="AC510" s="8" t="s">
        <v>3375</v>
      </c>
      <c r="AD510" s="8" t="s">
        <v>19</v>
      </c>
    </row>
    <row r="511" spans="1:32">
      <c r="A511" t="s">
        <v>552</v>
      </c>
      <c r="D511" s="3" t="s">
        <v>555</v>
      </c>
      <c r="E511" s="3" t="s">
        <v>556</v>
      </c>
      <c r="J511" s="8" t="s">
        <v>3352</v>
      </c>
      <c r="U511" s="8" t="str">
        <f t="shared" ca="1" si="20"/>
        <v/>
      </c>
      <c r="V511" s="8" t="str">
        <f t="shared" ca="1" si="21"/>
        <v/>
      </c>
    </row>
    <row r="512" spans="1:32">
      <c r="A512" t="s">
        <v>557</v>
      </c>
      <c r="D512" s="3" t="s">
        <v>558</v>
      </c>
      <c r="E512" s="3" t="s">
        <v>559</v>
      </c>
      <c r="H512" t="s">
        <v>19</v>
      </c>
      <c r="J512" s="8" t="s">
        <v>3350</v>
      </c>
      <c r="T512" s="8" t="s">
        <v>3371</v>
      </c>
      <c r="U512" s="8" t="str">
        <f t="shared" ca="1" si="20"/>
        <v/>
      </c>
      <c r="V512" s="8" t="str">
        <f t="shared" ca="1" si="21"/>
        <v/>
      </c>
      <c r="AE512" s="8" t="s">
        <v>3309</v>
      </c>
    </row>
    <row r="513" spans="1:32">
      <c r="A513" t="s">
        <v>557</v>
      </c>
      <c r="D513" s="3" t="s">
        <v>1966</v>
      </c>
      <c r="E513" s="3" t="s">
        <v>1967</v>
      </c>
      <c r="J513" s="8" t="s">
        <v>25</v>
      </c>
      <c r="L513" s="8">
        <v>1</v>
      </c>
      <c r="M513" s="8">
        <v>2</v>
      </c>
      <c r="N513" s="8" t="s">
        <v>3319</v>
      </c>
      <c r="O513" s="8" t="s">
        <v>3351</v>
      </c>
      <c r="S513" s="8">
        <v>171</v>
      </c>
      <c r="U513" s="8" t="str">
        <f t="shared" ca="1" si="20"/>
        <v/>
      </c>
      <c r="V513" s="8" t="str">
        <f t="shared" ca="1" si="21"/>
        <v/>
      </c>
    </row>
    <row r="514" spans="1:32">
      <c r="A514" t="s">
        <v>557</v>
      </c>
      <c r="D514" s="3" t="s">
        <v>1969</v>
      </c>
      <c r="E514" s="3" t="s">
        <v>1968</v>
      </c>
      <c r="I514" t="s">
        <v>3449</v>
      </c>
      <c r="J514" s="8" t="s">
        <v>25</v>
      </c>
      <c r="L514" s="8">
        <v>1</v>
      </c>
      <c r="M514" s="8">
        <v>6</v>
      </c>
      <c r="N514" s="8" t="s">
        <v>3304</v>
      </c>
      <c r="O514" s="8" t="s">
        <v>3305</v>
      </c>
      <c r="P514" s="8" t="s">
        <v>3403</v>
      </c>
      <c r="Q514" s="9" t="s">
        <v>3404</v>
      </c>
      <c r="S514" s="8">
        <v>2</v>
      </c>
      <c r="U514" s="8" t="str">
        <f t="shared" ca="1" si="20"/>
        <v/>
      </c>
      <c r="V514" s="8" t="str">
        <f t="shared" ca="1" si="21"/>
        <v/>
      </c>
    </row>
    <row r="515" spans="1:32">
      <c r="A515" t="s">
        <v>560</v>
      </c>
      <c r="D515" s="3" t="s">
        <v>1971</v>
      </c>
      <c r="E515" s="3" t="s">
        <v>1970</v>
      </c>
      <c r="J515" s="8" t="s">
        <v>25</v>
      </c>
      <c r="L515" s="8">
        <v>1</v>
      </c>
      <c r="M515" s="8">
        <v>3</v>
      </c>
      <c r="N515" s="8" t="s">
        <v>3319</v>
      </c>
      <c r="O515" s="8" t="s">
        <v>3311</v>
      </c>
      <c r="S515" s="8">
        <v>86</v>
      </c>
      <c r="U515" s="8" t="str">
        <f t="shared" ca="1" si="20"/>
        <v/>
      </c>
      <c r="V515" s="8" t="str">
        <f t="shared" ca="1" si="21"/>
        <v/>
      </c>
    </row>
    <row r="516" spans="1:32">
      <c r="A516" t="s">
        <v>560</v>
      </c>
      <c r="D516" s="3" t="s">
        <v>1973</v>
      </c>
      <c r="E516" s="3" t="s">
        <v>1972</v>
      </c>
      <c r="J516" s="8" t="s">
        <v>24</v>
      </c>
      <c r="L516" s="8">
        <v>1</v>
      </c>
      <c r="M516" s="8">
        <v>2</v>
      </c>
      <c r="N516" s="8" t="s">
        <v>3328</v>
      </c>
      <c r="O516" s="8" t="s">
        <v>3351</v>
      </c>
      <c r="S516" s="8">
        <v>112</v>
      </c>
      <c r="U516" s="8" t="str">
        <f t="shared" ca="1" si="20"/>
        <v/>
      </c>
      <c r="V516" s="8" t="str">
        <f t="shared" ca="1" si="21"/>
        <v/>
      </c>
    </row>
    <row r="517" spans="1:32">
      <c r="A517" t="s">
        <v>561</v>
      </c>
      <c r="D517" s="3" t="s">
        <v>1975</v>
      </c>
      <c r="E517" s="3" t="s">
        <v>1974</v>
      </c>
      <c r="J517" s="8" t="s">
        <v>3352</v>
      </c>
      <c r="U517" s="8" t="str">
        <f t="shared" ref="U517:U580" ca="1" si="22">IF(ISNUMBER(T517),VALUE(MID(_xlfn.FORMULATEXT(T517),SEARCH("-",_xlfn.FORMULATEXT(T517))+1,LEN(_xlfn.FORMULATEXT(T517))-SEARCH("-",_xlfn.FORMULATEXT(T517)))), "")</f>
        <v/>
      </c>
      <c r="V517" s="8" t="str">
        <f t="shared" ref="V517:V580" ca="1" si="23">IF(ISNUMBER(T517), VALUE(MID(_xlfn.FORMULATEXT(T517), 2, SEARCH("-", _xlfn.FORMULATEXT(T517)) - 2)), "")</f>
        <v/>
      </c>
    </row>
    <row r="518" spans="1:32" ht="130.5">
      <c r="A518" t="s">
        <v>562</v>
      </c>
      <c r="D518" s="3" t="s">
        <v>3710</v>
      </c>
      <c r="E518" s="3" t="s">
        <v>3712</v>
      </c>
      <c r="I518" s="5" t="s">
        <v>3736</v>
      </c>
      <c r="J518" s="8" t="s">
        <v>25</v>
      </c>
      <c r="L518" s="8">
        <v>12</v>
      </c>
      <c r="M518" s="8">
        <v>45</v>
      </c>
      <c r="O518" s="8" t="s">
        <v>3305</v>
      </c>
      <c r="P518" s="8" t="s">
        <v>3414</v>
      </c>
      <c r="Q518" s="9">
        <v>6</v>
      </c>
      <c r="S518" s="8">
        <v>16</v>
      </c>
      <c r="U518" s="8" t="str">
        <f t="shared" ca="1" si="22"/>
        <v/>
      </c>
      <c r="V518" s="8" t="str">
        <f t="shared" ca="1" si="23"/>
        <v/>
      </c>
      <c r="AF518" s="8" t="s">
        <v>19</v>
      </c>
    </row>
    <row r="519" spans="1:32" ht="130.5">
      <c r="A519" t="s">
        <v>563</v>
      </c>
      <c r="D519" s="3" t="s">
        <v>3711</v>
      </c>
      <c r="E519" s="3" t="s">
        <v>3712</v>
      </c>
      <c r="I519" s="5" t="s">
        <v>3737</v>
      </c>
      <c r="J519" s="8" t="s">
        <v>25</v>
      </c>
      <c r="L519" s="8">
        <v>8</v>
      </c>
      <c r="M519" s="8">
        <v>41</v>
      </c>
      <c r="O519" s="8" t="s">
        <v>3311</v>
      </c>
      <c r="S519" s="8">
        <v>1</v>
      </c>
      <c r="U519" s="8" t="str">
        <f t="shared" ca="1" si="22"/>
        <v/>
      </c>
      <c r="V519" s="8" t="str">
        <f t="shared" ca="1" si="23"/>
        <v/>
      </c>
      <c r="AF519" s="8" t="s">
        <v>19</v>
      </c>
    </row>
    <row r="520" spans="1:32" ht="130.5">
      <c r="A520" t="s">
        <v>564</v>
      </c>
      <c r="D520" s="3" t="s">
        <v>3713</v>
      </c>
      <c r="E520" s="3" t="s">
        <v>3714</v>
      </c>
      <c r="J520" s="8" t="s">
        <v>3350</v>
      </c>
      <c r="T520" s="8">
        <f>2-1701</f>
        <v>-1699</v>
      </c>
      <c r="U520" s="8">
        <f t="shared" ca="1" si="22"/>
        <v>1701</v>
      </c>
      <c r="V520" s="8">
        <f t="shared" ca="1" si="23"/>
        <v>2</v>
      </c>
    </row>
    <row r="521" spans="1:32" ht="130.5">
      <c r="A521" t="s">
        <v>564</v>
      </c>
      <c r="D521" s="3" t="s">
        <v>3715</v>
      </c>
      <c r="E521" s="3" t="s">
        <v>3712</v>
      </c>
      <c r="H521" t="s">
        <v>19</v>
      </c>
      <c r="J521" s="8" t="s">
        <v>25</v>
      </c>
      <c r="L521" s="8">
        <v>1</v>
      </c>
      <c r="M521" s="8">
        <v>4</v>
      </c>
      <c r="N521" s="8" t="s">
        <v>3356</v>
      </c>
      <c r="O521" s="8" t="s">
        <v>3311</v>
      </c>
      <c r="S521" s="8">
        <v>26</v>
      </c>
      <c r="U521" s="8" t="str">
        <f t="shared" ca="1" si="22"/>
        <v/>
      </c>
      <c r="V521" s="8" t="str">
        <f t="shared" ca="1" si="23"/>
        <v/>
      </c>
    </row>
    <row r="522" spans="1:32" ht="43.5">
      <c r="A522" t="s">
        <v>565</v>
      </c>
      <c r="D522" s="3" t="s">
        <v>1976</v>
      </c>
      <c r="E522" s="3" t="s">
        <v>1977</v>
      </c>
      <c r="J522" s="8" t="s">
        <v>25</v>
      </c>
      <c r="L522" s="8">
        <v>1</v>
      </c>
      <c r="M522" s="8">
        <v>3</v>
      </c>
      <c r="N522" s="8" t="s">
        <v>3319</v>
      </c>
      <c r="O522" s="8" t="s">
        <v>3311</v>
      </c>
      <c r="S522" s="8">
        <v>280</v>
      </c>
      <c r="U522" s="8" t="str">
        <f t="shared" ca="1" si="22"/>
        <v/>
      </c>
      <c r="V522" s="8" t="str">
        <f t="shared" ca="1" si="23"/>
        <v/>
      </c>
    </row>
    <row r="523" spans="1:32" ht="43.5">
      <c r="A523" t="s">
        <v>565</v>
      </c>
      <c r="D523" s="3" t="s">
        <v>1978</v>
      </c>
      <c r="E523" s="3" t="s">
        <v>1979</v>
      </c>
      <c r="J523" s="8" t="s">
        <v>3350</v>
      </c>
      <c r="T523" s="8">
        <f>31-5</f>
        <v>26</v>
      </c>
      <c r="U523" s="8">
        <f t="shared" ca="1" si="22"/>
        <v>5</v>
      </c>
      <c r="V523" s="8">
        <f t="shared" ca="1" si="23"/>
        <v>31</v>
      </c>
    </row>
    <row r="524" spans="1:32" ht="43.5">
      <c r="A524" t="s">
        <v>565</v>
      </c>
      <c r="D524" s="3" t="s">
        <v>1980</v>
      </c>
      <c r="E524" s="3" t="s">
        <v>1981</v>
      </c>
      <c r="J524" s="8" t="s">
        <v>3350</v>
      </c>
      <c r="T524" s="8">
        <f>1-4</f>
        <v>-3</v>
      </c>
      <c r="U524" s="8">
        <f t="shared" ca="1" si="22"/>
        <v>4</v>
      </c>
      <c r="V524" s="8">
        <f t="shared" ca="1" si="23"/>
        <v>1</v>
      </c>
    </row>
    <row r="525" spans="1:32" ht="29">
      <c r="A525" t="s">
        <v>565</v>
      </c>
      <c r="D525" s="3" t="s">
        <v>1982</v>
      </c>
      <c r="E525" s="3" t="s">
        <v>1983</v>
      </c>
      <c r="J525" s="8" t="s">
        <v>3350</v>
      </c>
      <c r="T525" s="8">
        <f>613-166</f>
        <v>447</v>
      </c>
      <c r="U525" s="8">
        <f t="shared" ca="1" si="22"/>
        <v>166</v>
      </c>
      <c r="V525" s="8">
        <f t="shared" ca="1" si="23"/>
        <v>613</v>
      </c>
    </row>
    <row r="526" spans="1:32">
      <c r="A526" t="s">
        <v>566</v>
      </c>
      <c r="D526" s="3" t="s">
        <v>276</v>
      </c>
      <c r="E526" s="3" t="s">
        <v>567</v>
      </c>
      <c r="J526" s="8" t="s">
        <v>3352</v>
      </c>
      <c r="U526" s="8" t="str">
        <f t="shared" ca="1" si="22"/>
        <v/>
      </c>
      <c r="V526" s="8" t="str">
        <f t="shared" ca="1" si="23"/>
        <v/>
      </c>
    </row>
    <row r="527" spans="1:32">
      <c r="A527" t="s">
        <v>568</v>
      </c>
      <c r="D527" s="3" t="s">
        <v>1984</v>
      </c>
      <c r="E527" s="3" t="s">
        <v>1985</v>
      </c>
      <c r="J527" s="8" t="s">
        <v>3352</v>
      </c>
      <c r="U527" s="8" t="str">
        <f t="shared" ca="1" si="22"/>
        <v/>
      </c>
      <c r="V527" s="8" t="str">
        <f t="shared" ca="1" si="23"/>
        <v/>
      </c>
      <c r="AE527" s="8" t="s">
        <v>3315</v>
      </c>
    </row>
    <row r="528" spans="1:32">
      <c r="A528" t="s">
        <v>568</v>
      </c>
      <c r="D528" s="3" t="s">
        <v>1986</v>
      </c>
      <c r="E528" s="3" t="s">
        <v>1987</v>
      </c>
      <c r="J528" s="8" t="s">
        <v>3352</v>
      </c>
      <c r="U528" s="8" t="str">
        <f t="shared" ca="1" si="22"/>
        <v/>
      </c>
      <c r="V528" s="8" t="str">
        <f t="shared" ca="1" si="23"/>
        <v/>
      </c>
      <c r="AE528" s="8" t="s">
        <v>3315</v>
      </c>
    </row>
    <row r="529" spans="1:31">
      <c r="A529" t="s">
        <v>569</v>
      </c>
      <c r="D529" s="3" t="s">
        <v>570</v>
      </c>
      <c r="E529" s="3" t="s">
        <v>571</v>
      </c>
      <c r="J529" s="8" t="s">
        <v>3350</v>
      </c>
      <c r="T529" s="8" t="s">
        <v>3371</v>
      </c>
      <c r="U529" s="8" t="str">
        <f t="shared" ca="1" si="22"/>
        <v/>
      </c>
      <c r="V529" s="8" t="str">
        <f t="shared" ca="1" si="23"/>
        <v/>
      </c>
      <c r="AC529" s="8" t="s">
        <v>3402</v>
      </c>
      <c r="AD529" s="8" t="s">
        <v>19</v>
      </c>
      <c r="AE529" s="8" t="s">
        <v>3318</v>
      </c>
    </row>
    <row r="530" spans="1:31">
      <c r="A530" t="s">
        <v>569</v>
      </c>
      <c r="D530" s="3" t="s">
        <v>1988</v>
      </c>
      <c r="E530" s="3" t="s">
        <v>1989</v>
      </c>
      <c r="J530" s="8" t="s">
        <v>3350</v>
      </c>
      <c r="T530" s="8">
        <f>17-830</f>
        <v>-813</v>
      </c>
      <c r="U530" s="8">
        <f t="shared" ca="1" si="22"/>
        <v>830</v>
      </c>
      <c r="V530" s="8">
        <f t="shared" ca="1" si="23"/>
        <v>17</v>
      </c>
    </row>
    <row r="531" spans="1:31" ht="29">
      <c r="A531" t="s">
        <v>569</v>
      </c>
      <c r="D531" s="3" t="s">
        <v>1991</v>
      </c>
      <c r="E531" s="3" t="s">
        <v>1990</v>
      </c>
      <c r="J531" s="8" t="s">
        <v>25</v>
      </c>
      <c r="L531" s="8">
        <v>1</v>
      </c>
      <c r="M531" s="8">
        <v>3</v>
      </c>
      <c r="N531" s="8" t="s">
        <v>3319</v>
      </c>
      <c r="O531" s="8" t="s">
        <v>3311</v>
      </c>
      <c r="S531" s="8">
        <v>1701</v>
      </c>
      <c r="U531" s="8" t="str">
        <f t="shared" ca="1" si="22"/>
        <v/>
      </c>
      <c r="V531" s="8" t="str">
        <f t="shared" ca="1" si="23"/>
        <v/>
      </c>
    </row>
    <row r="532" spans="1:31">
      <c r="A532" t="s">
        <v>572</v>
      </c>
      <c r="D532" s="3" t="s">
        <v>1993</v>
      </c>
      <c r="E532" s="3" t="s">
        <v>1992</v>
      </c>
      <c r="J532" s="8" t="s">
        <v>3352</v>
      </c>
      <c r="U532" s="8" t="str">
        <f t="shared" ca="1" si="22"/>
        <v/>
      </c>
      <c r="V532" s="8" t="str">
        <f t="shared" ca="1" si="23"/>
        <v/>
      </c>
      <c r="AB532" s="8" t="s">
        <v>3591</v>
      </c>
    </row>
    <row r="533" spans="1:31">
      <c r="A533" t="s">
        <v>572</v>
      </c>
      <c r="D533" s="3" t="s">
        <v>573</v>
      </c>
      <c r="E533" s="3" t="s">
        <v>574</v>
      </c>
      <c r="J533" s="8" t="s">
        <v>3352</v>
      </c>
      <c r="U533" s="8" t="str">
        <f t="shared" ca="1" si="22"/>
        <v/>
      </c>
      <c r="V533" s="8" t="str">
        <f t="shared" ca="1" si="23"/>
        <v/>
      </c>
      <c r="AC533" s="8" t="s">
        <v>3373</v>
      </c>
      <c r="AD533" s="8" t="s">
        <v>19</v>
      </c>
      <c r="AE533" s="8" t="s">
        <v>3318</v>
      </c>
    </row>
    <row r="534" spans="1:31">
      <c r="A534" t="s">
        <v>575</v>
      </c>
      <c r="D534" s="3" t="s">
        <v>1995</v>
      </c>
      <c r="E534" s="3" t="s">
        <v>1994</v>
      </c>
      <c r="J534" s="8" t="s">
        <v>3350</v>
      </c>
      <c r="T534" s="8">
        <f>171-112</f>
        <v>59</v>
      </c>
      <c r="U534" s="8">
        <f t="shared" ca="1" si="22"/>
        <v>112</v>
      </c>
      <c r="V534" s="8">
        <f t="shared" ca="1" si="23"/>
        <v>171</v>
      </c>
    </row>
    <row r="535" spans="1:31">
      <c r="A535" t="s">
        <v>576</v>
      </c>
      <c r="D535" s="3" t="s">
        <v>1996</v>
      </c>
      <c r="E535" s="3" t="s">
        <v>1997</v>
      </c>
      <c r="J535" s="8" t="s">
        <v>3352</v>
      </c>
      <c r="U535" s="8" t="str">
        <f t="shared" ca="1" si="22"/>
        <v/>
      </c>
      <c r="V535" s="8" t="str">
        <f t="shared" ca="1" si="23"/>
        <v/>
      </c>
      <c r="AB535" s="8" t="s">
        <v>3590</v>
      </c>
      <c r="AD535" s="8" t="s">
        <v>19</v>
      </c>
    </row>
    <row r="536" spans="1:31">
      <c r="A536" t="s">
        <v>576</v>
      </c>
      <c r="D536" s="3" t="s">
        <v>1999</v>
      </c>
      <c r="E536" s="3" t="s">
        <v>1998</v>
      </c>
      <c r="J536" s="8" t="s">
        <v>3352</v>
      </c>
      <c r="U536" s="8" t="str">
        <f t="shared" ca="1" si="22"/>
        <v/>
      </c>
      <c r="V536" s="8" t="str">
        <f t="shared" ca="1" si="23"/>
        <v/>
      </c>
    </row>
    <row r="537" spans="1:31">
      <c r="A537" t="s">
        <v>576</v>
      </c>
      <c r="D537" s="3" t="s">
        <v>2004</v>
      </c>
      <c r="E537" s="3" t="s">
        <v>2000</v>
      </c>
      <c r="J537" s="8" t="s">
        <v>24</v>
      </c>
      <c r="L537" s="8">
        <v>1</v>
      </c>
      <c r="M537" s="8">
        <v>3</v>
      </c>
      <c r="N537" s="8" t="s">
        <v>3310</v>
      </c>
      <c r="O537" s="8" t="s">
        <v>3311</v>
      </c>
      <c r="S537" s="8">
        <v>2475</v>
      </c>
      <c r="U537" s="8" t="str">
        <f t="shared" ca="1" si="22"/>
        <v/>
      </c>
      <c r="V537" s="8" t="str">
        <f t="shared" ca="1" si="23"/>
        <v/>
      </c>
    </row>
    <row r="538" spans="1:31">
      <c r="A538" t="s">
        <v>576</v>
      </c>
      <c r="D538" s="3" t="s">
        <v>2005</v>
      </c>
      <c r="E538" s="3" t="s">
        <v>2001</v>
      </c>
      <c r="J538" s="8" t="s">
        <v>24</v>
      </c>
      <c r="L538" s="8">
        <v>1</v>
      </c>
      <c r="M538" s="8">
        <v>3</v>
      </c>
      <c r="N538" s="8" t="s">
        <v>3310</v>
      </c>
      <c r="O538" s="8" t="s">
        <v>3311</v>
      </c>
      <c r="S538" s="8">
        <v>2475</v>
      </c>
      <c r="U538" s="8" t="str">
        <f t="shared" ca="1" si="22"/>
        <v/>
      </c>
      <c r="V538" s="8" t="str">
        <f t="shared" ca="1" si="23"/>
        <v/>
      </c>
    </row>
    <row r="539" spans="1:31">
      <c r="A539" t="s">
        <v>576</v>
      </c>
      <c r="D539" s="3" t="s">
        <v>2002</v>
      </c>
      <c r="E539" s="3" t="s">
        <v>2003</v>
      </c>
      <c r="J539" s="8" t="s">
        <v>25</v>
      </c>
      <c r="L539" s="8">
        <v>1</v>
      </c>
      <c r="M539" s="8">
        <v>2</v>
      </c>
      <c r="N539" s="8" t="s">
        <v>3310</v>
      </c>
      <c r="O539" s="8" t="s">
        <v>3351</v>
      </c>
      <c r="S539" s="8">
        <v>2475</v>
      </c>
      <c r="U539" s="8" t="str">
        <f t="shared" ca="1" si="22"/>
        <v/>
      </c>
      <c r="V539" s="8" t="str">
        <f t="shared" ca="1" si="23"/>
        <v/>
      </c>
    </row>
    <row r="540" spans="1:31">
      <c r="A540" t="s">
        <v>577</v>
      </c>
      <c r="D540" s="3" t="s">
        <v>2007</v>
      </c>
      <c r="E540" s="3" t="s">
        <v>2006</v>
      </c>
      <c r="J540" s="8" t="s">
        <v>25</v>
      </c>
      <c r="L540" s="8">
        <v>1</v>
      </c>
      <c r="M540" s="8">
        <v>1</v>
      </c>
      <c r="N540" s="8" t="s">
        <v>3310</v>
      </c>
      <c r="O540" s="8" t="s">
        <v>3351</v>
      </c>
      <c r="R540" s="8" t="s">
        <v>3306</v>
      </c>
      <c r="S540" s="8">
        <v>2475</v>
      </c>
      <c r="U540" s="8" t="str">
        <f t="shared" ca="1" si="22"/>
        <v/>
      </c>
      <c r="V540" s="8" t="str">
        <f t="shared" ca="1" si="23"/>
        <v/>
      </c>
    </row>
    <row r="541" spans="1:31">
      <c r="A541" t="s">
        <v>578</v>
      </c>
      <c r="D541" s="3" t="s">
        <v>2009</v>
      </c>
      <c r="E541" s="3" t="s">
        <v>2008</v>
      </c>
      <c r="J541" s="8" t="s">
        <v>25</v>
      </c>
      <c r="L541" s="8">
        <v>1</v>
      </c>
      <c r="M541" s="8">
        <v>3</v>
      </c>
      <c r="N541" s="8" t="s">
        <v>3319</v>
      </c>
      <c r="O541" s="8" t="s">
        <v>3311</v>
      </c>
      <c r="S541" s="8">
        <v>186</v>
      </c>
      <c r="U541" s="8" t="str">
        <f t="shared" ca="1" si="22"/>
        <v/>
      </c>
      <c r="V541" s="8" t="str">
        <f t="shared" ca="1" si="23"/>
        <v/>
      </c>
    </row>
    <row r="542" spans="1:31">
      <c r="A542" t="s">
        <v>578</v>
      </c>
      <c r="D542" s="3" t="s">
        <v>2011</v>
      </c>
      <c r="E542" s="3" t="s">
        <v>2010</v>
      </c>
      <c r="J542" s="8" t="s">
        <v>3352</v>
      </c>
      <c r="U542" s="8" t="str">
        <f t="shared" ca="1" si="22"/>
        <v/>
      </c>
      <c r="V542" s="8" t="str">
        <f t="shared" ca="1" si="23"/>
        <v/>
      </c>
    </row>
    <row r="543" spans="1:31" ht="29">
      <c r="A543" t="s">
        <v>579</v>
      </c>
      <c r="D543" s="3" t="s">
        <v>2012</v>
      </c>
      <c r="E543" s="3" t="s">
        <v>2013</v>
      </c>
      <c r="H543" t="s">
        <v>19</v>
      </c>
      <c r="J543" s="8" t="s">
        <v>3352</v>
      </c>
      <c r="U543" s="8" t="str">
        <f t="shared" ca="1" si="22"/>
        <v/>
      </c>
      <c r="V543" s="8" t="str">
        <f t="shared" ca="1" si="23"/>
        <v/>
      </c>
    </row>
    <row r="544" spans="1:31">
      <c r="A544" t="s">
        <v>579</v>
      </c>
      <c r="D544" s="3" t="s">
        <v>2015</v>
      </c>
      <c r="E544" s="3" t="s">
        <v>2014</v>
      </c>
      <c r="J544" s="8" t="s">
        <v>3350</v>
      </c>
      <c r="T544" s="8">
        <f>5-29</f>
        <v>-24</v>
      </c>
      <c r="U544" s="8">
        <f t="shared" ca="1" si="22"/>
        <v>29</v>
      </c>
      <c r="V544" s="8">
        <f t="shared" ca="1" si="23"/>
        <v>5</v>
      </c>
    </row>
    <row r="545" spans="1:31">
      <c r="A545" t="s">
        <v>580</v>
      </c>
      <c r="D545" s="3" t="s">
        <v>2017</v>
      </c>
      <c r="E545" s="3" t="s">
        <v>2016</v>
      </c>
      <c r="J545" s="8" t="s">
        <v>24</v>
      </c>
      <c r="L545" s="8">
        <v>1</v>
      </c>
      <c r="M545" s="8">
        <v>3</v>
      </c>
      <c r="N545" s="8" t="s">
        <v>3326</v>
      </c>
      <c r="O545" s="8" t="s">
        <v>3311</v>
      </c>
      <c r="S545" s="8">
        <v>743</v>
      </c>
      <c r="U545" s="8" t="str">
        <f t="shared" ca="1" si="22"/>
        <v/>
      </c>
      <c r="V545" s="8" t="str">
        <f t="shared" ca="1" si="23"/>
        <v/>
      </c>
    </row>
    <row r="546" spans="1:31">
      <c r="A546" t="s">
        <v>580</v>
      </c>
      <c r="D546" s="3" t="s">
        <v>2018</v>
      </c>
      <c r="E546" s="3" t="s">
        <v>2019</v>
      </c>
      <c r="J546" s="8" t="s">
        <v>3352</v>
      </c>
      <c r="U546" s="8" t="str">
        <f t="shared" ca="1" si="22"/>
        <v/>
      </c>
      <c r="V546" s="8" t="str">
        <f t="shared" ca="1" si="23"/>
        <v/>
      </c>
      <c r="AC546" s="8" t="s">
        <v>3402</v>
      </c>
      <c r="AD546" s="8" t="s">
        <v>19</v>
      </c>
    </row>
    <row r="547" spans="1:31">
      <c r="A547" t="s">
        <v>581</v>
      </c>
      <c r="D547" s="3" t="s">
        <v>2020</v>
      </c>
      <c r="E547" s="3" t="s">
        <v>2021</v>
      </c>
      <c r="J547" s="8" t="s">
        <v>3350</v>
      </c>
      <c r="T547" s="8">
        <f>13-14</f>
        <v>-1</v>
      </c>
      <c r="U547" s="8">
        <f t="shared" ca="1" si="22"/>
        <v>14</v>
      </c>
      <c r="V547" s="8">
        <f t="shared" ca="1" si="23"/>
        <v>13</v>
      </c>
    </row>
    <row r="548" spans="1:31">
      <c r="A548" t="s">
        <v>582</v>
      </c>
      <c r="D548" s="3" t="s">
        <v>2022</v>
      </c>
      <c r="E548" s="3" t="s">
        <v>2023</v>
      </c>
      <c r="J548" s="8" t="s">
        <v>3350</v>
      </c>
      <c r="T548" s="8">
        <f>8-129</f>
        <v>-121</v>
      </c>
      <c r="U548" s="8">
        <f t="shared" ca="1" si="22"/>
        <v>129</v>
      </c>
      <c r="V548" s="8">
        <f t="shared" ca="1" si="23"/>
        <v>8</v>
      </c>
    </row>
    <row r="549" spans="1:31" ht="29">
      <c r="A549" t="s">
        <v>583</v>
      </c>
      <c r="D549" s="3" t="s">
        <v>3685</v>
      </c>
      <c r="E549" s="3" t="s">
        <v>3450</v>
      </c>
      <c r="J549" s="8" t="s">
        <v>3350</v>
      </c>
      <c r="T549" s="8">
        <f>1-20</f>
        <v>-19</v>
      </c>
      <c r="U549" s="8">
        <f t="shared" ca="1" si="22"/>
        <v>20</v>
      </c>
      <c r="V549" s="8">
        <f t="shared" ca="1" si="23"/>
        <v>1</v>
      </c>
      <c r="AE549" s="8" t="s">
        <v>3315</v>
      </c>
    </row>
    <row r="550" spans="1:31">
      <c r="A550" t="s">
        <v>584</v>
      </c>
      <c r="D550" s="3" t="s">
        <v>2025</v>
      </c>
      <c r="E550" s="3" t="s">
        <v>2024</v>
      </c>
      <c r="J550" s="8" t="s">
        <v>24</v>
      </c>
      <c r="L550" s="8">
        <v>1</v>
      </c>
      <c r="M550" s="8">
        <v>1</v>
      </c>
      <c r="N550" s="8" t="s">
        <v>3310</v>
      </c>
      <c r="O550" s="8" t="s">
        <v>3351</v>
      </c>
      <c r="S550" s="8">
        <v>2475</v>
      </c>
      <c r="U550" s="8" t="str">
        <f t="shared" ca="1" si="22"/>
        <v/>
      </c>
      <c r="V550" s="8" t="str">
        <f t="shared" ca="1" si="23"/>
        <v/>
      </c>
    </row>
    <row r="551" spans="1:31">
      <c r="A551" t="s">
        <v>584</v>
      </c>
      <c r="D551" s="3" t="s">
        <v>585</v>
      </c>
      <c r="E551" s="3" t="s">
        <v>586</v>
      </c>
      <c r="J551" s="8" t="s">
        <v>3352</v>
      </c>
      <c r="U551" s="8" t="str">
        <f t="shared" ca="1" si="22"/>
        <v/>
      </c>
      <c r="V551" s="8" t="str">
        <f t="shared" ca="1" si="23"/>
        <v/>
      </c>
    </row>
    <row r="552" spans="1:31">
      <c r="A552" t="s">
        <v>584</v>
      </c>
      <c r="D552" s="3" t="s">
        <v>587</v>
      </c>
      <c r="E552" s="3" t="s">
        <v>588</v>
      </c>
      <c r="J552" s="8" t="s">
        <v>3352</v>
      </c>
      <c r="U552" s="8" t="str">
        <f t="shared" ca="1" si="22"/>
        <v/>
      </c>
      <c r="V552" s="8" t="str">
        <f t="shared" ca="1" si="23"/>
        <v/>
      </c>
    </row>
    <row r="553" spans="1:31">
      <c r="A553" t="s">
        <v>589</v>
      </c>
      <c r="D553" s="3" t="s">
        <v>2027</v>
      </c>
      <c r="E553" s="3" t="s">
        <v>2026</v>
      </c>
      <c r="J553" s="8" t="s">
        <v>25</v>
      </c>
      <c r="L553" s="8">
        <v>1</v>
      </c>
      <c r="M553" s="8">
        <v>2</v>
      </c>
      <c r="N553" s="8" t="s">
        <v>3310</v>
      </c>
      <c r="O553" s="8" t="s">
        <v>3351</v>
      </c>
      <c r="S553" s="8">
        <v>2475</v>
      </c>
      <c r="U553" s="8" t="str">
        <f t="shared" ca="1" si="22"/>
        <v/>
      </c>
      <c r="V553" s="8" t="str">
        <f t="shared" ca="1" si="23"/>
        <v/>
      </c>
    </row>
    <row r="554" spans="1:31">
      <c r="A554" t="s">
        <v>589</v>
      </c>
      <c r="D554" s="3" t="s">
        <v>590</v>
      </c>
      <c r="E554" s="3" t="s">
        <v>591</v>
      </c>
      <c r="H554" t="s">
        <v>19</v>
      </c>
      <c r="J554" s="8" t="s">
        <v>3352</v>
      </c>
      <c r="U554" s="8" t="str">
        <f t="shared" ca="1" si="22"/>
        <v/>
      </c>
      <c r="V554" s="8" t="str">
        <f t="shared" ca="1" si="23"/>
        <v/>
      </c>
      <c r="AE554" s="8" t="s">
        <v>3309</v>
      </c>
    </row>
    <row r="555" spans="1:31">
      <c r="A555" t="s">
        <v>589</v>
      </c>
      <c r="D555" s="3" t="s">
        <v>2029</v>
      </c>
      <c r="E555" s="3" t="s">
        <v>2028</v>
      </c>
      <c r="J555" s="8" t="s">
        <v>24</v>
      </c>
      <c r="L555" s="8">
        <v>1</v>
      </c>
      <c r="M555" s="8">
        <v>3</v>
      </c>
      <c r="N555" s="8" t="s">
        <v>3319</v>
      </c>
      <c r="O555" s="8" t="s">
        <v>3311</v>
      </c>
      <c r="S555" s="8">
        <v>1701</v>
      </c>
      <c r="U555" s="8" t="str">
        <f t="shared" ca="1" si="22"/>
        <v/>
      </c>
      <c r="V555" s="8" t="str">
        <f t="shared" ca="1" si="23"/>
        <v/>
      </c>
    </row>
    <row r="556" spans="1:31">
      <c r="A556" t="s">
        <v>589</v>
      </c>
      <c r="D556" s="3" t="s">
        <v>592</v>
      </c>
      <c r="E556" s="3" t="s">
        <v>593</v>
      </c>
      <c r="J556" s="8" t="s">
        <v>3352</v>
      </c>
      <c r="U556" s="8" t="str">
        <f t="shared" ca="1" si="22"/>
        <v/>
      </c>
      <c r="V556" s="8" t="str">
        <f t="shared" ca="1" si="23"/>
        <v/>
      </c>
    </row>
    <row r="557" spans="1:31">
      <c r="A557" t="s">
        <v>594</v>
      </c>
      <c r="D557" s="3" t="s">
        <v>595</v>
      </c>
      <c r="E557" s="3" t="s">
        <v>596</v>
      </c>
      <c r="J557" s="8" t="s">
        <v>3352</v>
      </c>
      <c r="U557" s="8" t="str">
        <f t="shared" ca="1" si="22"/>
        <v/>
      </c>
      <c r="V557" s="8" t="str">
        <f t="shared" ca="1" si="23"/>
        <v/>
      </c>
      <c r="AE557" s="8" t="s">
        <v>3315</v>
      </c>
    </row>
    <row r="558" spans="1:31">
      <c r="A558" t="s">
        <v>594</v>
      </c>
      <c r="D558" s="3" t="s">
        <v>2030</v>
      </c>
      <c r="E558" s="3" t="s">
        <v>2031</v>
      </c>
      <c r="J558" s="8" t="s">
        <v>3350</v>
      </c>
      <c r="T558" s="8" t="s">
        <v>3351</v>
      </c>
      <c r="U558" s="8" t="str">
        <f t="shared" ca="1" si="22"/>
        <v/>
      </c>
      <c r="V558" s="8" t="str">
        <f t="shared" ca="1" si="23"/>
        <v/>
      </c>
      <c r="AE558" s="8" t="s">
        <v>3309</v>
      </c>
    </row>
    <row r="559" spans="1:31">
      <c r="A559" t="s">
        <v>597</v>
      </c>
      <c r="D559" s="3" t="s">
        <v>2033</v>
      </c>
      <c r="E559" s="3" t="s">
        <v>2032</v>
      </c>
      <c r="J559" s="8" t="s">
        <v>24</v>
      </c>
      <c r="L559" s="8">
        <v>1</v>
      </c>
      <c r="M559" s="8">
        <v>2</v>
      </c>
      <c r="N559" s="8" t="s">
        <v>3310</v>
      </c>
      <c r="O559" s="8" t="s">
        <v>3351</v>
      </c>
      <c r="S559" s="8">
        <v>2475</v>
      </c>
      <c r="U559" s="8" t="str">
        <f t="shared" ca="1" si="22"/>
        <v/>
      </c>
      <c r="V559" s="8" t="str">
        <f t="shared" ca="1" si="23"/>
        <v/>
      </c>
    </row>
    <row r="560" spans="1:31">
      <c r="A560" t="s">
        <v>597</v>
      </c>
      <c r="D560" s="3" t="s">
        <v>2034</v>
      </c>
      <c r="E560" s="3" t="s">
        <v>2035</v>
      </c>
      <c r="J560" s="8" t="s">
        <v>25</v>
      </c>
      <c r="L560" s="8">
        <v>1</v>
      </c>
      <c r="M560" s="8">
        <v>2</v>
      </c>
      <c r="N560" s="8" t="s">
        <v>3310</v>
      </c>
      <c r="O560" s="8" t="s">
        <v>3351</v>
      </c>
      <c r="R560" s="8" t="s">
        <v>3306</v>
      </c>
      <c r="S560" s="8">
        <v>2475</v>
      </c>
      <c r="U560" s="8" t="str">
        <f t="shared" ca="1" si="22"/>
        <v/>
      </c>
      <c r="V560" s="8" t="str">
        <f t="shared" ca="1" si="23"/>
        <v/>
      </c>
    </row>
    <row r="561" spans="1:31">
      <c r="A561" t="s">
        <v>598</v>
      </c>
      <c r="D561" s="3" t="s">
        <v>1691</v>
      </c>
      <c r="E561" s="3" t="s">
        <v>1690</v>
      </c>
      <c r="I561" t="s">
        <v>3537</v>
      </c>
      <c r="J561" s="8" t="s">
        <v>25</v>
      </c>
      <c r="L561" s="8">
        <v>1</v>
      </c>
      <c r="M561" s="8">
        <v>3</v>
      </c>
      <c r="N561" s="8" t="s">
        <v>3310</v>
      </c>
      <c r="O561" s="8" t="s">
        <v>3311</v>
      </c>
      <c r="S561" s="8">
        <v>2475</v>
      </c>
      <c r="U561" s="8" t="str">
        <f t="shared" ca="1" si="22"/>
        <v/>
      </c>
      <c r="V561" s="8" t="str">
        <f t="shared" ca="1" si="23"/>
        <v/>
      </c>
    </row>
    <row r="562" spans="1:31" ht="29">
      <c r="A562" t="s">
        <v>598</v>
      </c>
      <c r="D562" s="3" t="s">
        <v>2037</v>
      </c>
      <c r="E562" s="3" t="s">
        <v>2036</v>
      </c>
      <c r="J562" s="8" t="s">
        <v>3350</v>
      </c>
      <c r="T562" s="8">
        <f>79-1701</f>
        <v>-1622</v>
      </c>
      <c r="U562" s="8">
        <f t="shared" ca="1" si="22"/>
        <v>1701</v>
      </c>
      <c r="V562" s="8">
        <f t="shared" ca="1" si="23"/>
        <v>79</v>
      </c>
    </row>
    <row r="563" spans="1:31">
      <c r="A563" t="s">
        <v>598</v>
      </c>
      <c r="D563" s="3" t="s">
        <v>1691</v>
      </c>
      <c r="E563" s="3" t="s">
        <v>1690</v>
      </c>
      <c r="J563" s="8" t="s">
        <v>25</v>
      </c>
      <c r="L563" s="8">
        <v>1</v>
      </c>
      <c r="M563" s="8">
        <v>3</v>
      </c>
      <c r="N563" s="8" t="s">
        <v>3310</v>
      </c>
      <c r="O563" s="8" t="s">
        <v>3311</v>
      </c>
      <c r="S563" s="8">
        <v>2475</v>
      </c>
      <c r="U563" s="8" t="str">
        <f t="shared" ca="1" si="22"/>
        <v/>
      </c>
      <c r="V563" s="8" t="str">
        <f t="shared" ca="1" si="23"/>
        <v/>
      </c>
    </row>
    <row r="564" spans="1:31">
      <c r="A564" t="s">
        <v>599</v>
      </c>
      <c r="D564" s="3" t="s">
        <v>600</v>
      </c>
      <c r="E564" s="3" t="s">
        <v>601</v>
      </c>
      <c r="J564" s="8" t="s">
        <v>3352</v>
      </c>
      <c r="U564" s="8" t="str">
        <f t="shared" ca="1" si="22"/>
        <v/>
      </c>
      <c r="V564" s="8" t="str">
        <f t="shared" ca="1" si="23"/>
        <v/>
      </c>
      <c r="AC564" s="8" t="s">
        <v>3372</v>
      </c>
      <c r="AD564" s="8" t="s">
        <v>19</v>
      </c>
    </row>
    <row r="565" spans="1:31">
      <c r="A565" t="s">
        <v>602</v>
      </c>
      <c r="D565" s="3" t="s">
        <v>603</v>
      </c>
      <c r="E565" s="3" t="s">
        <v>604</v>
      </c>
      <c r="H565" t="s">
        <v>19</v>
      </c>
      <c r="J565" s="8" t="s">
        <v>3350</v>
      </c>
      <c r="T565" s="8" t="s">
        <v>3371</v>
      </c>
      <c r="U565" s="8" t="str">
        <f t="shared" ca="1" si="22"/>
        <v/>
      </c>
      <c r="V565" s="8" t="str">
        <f t="shared" ca="1" si="23"/>
        <v/>
      </c>
      <c r="AC565" s="8" t="s">
        <v>3375</v>
      </c>
      <c r="AD565" s="8" t="s">
        <v>19</v>
      </c>
      <c r="AE565" s="8" t="s">
        <v>3309</v>
      </c>
    </row>
    <row r="566" spans="1:31" ht="29">
      <c r="A566" t="s">
        <v>605</v>
      </c>
      <c r="D566" s="3" t="s">
        <v>2038</v>
      </c>
      <c r="E566" s="3" t="s">
        <v>2039</v>
      </c>
      <c r="H566" t="s">
        <v>19</v>
      </c>
      <c r="J566" s="8" t="s">
        <v>24</v>
      </c>
      <c r="L566" s="8">
        <v>1</v>
      </c>
      <c r="M566" s="8">
        <v>5</v>
      </c>
      <c r="N566" s="8" t="s">
        <v>3324</v>
      </c>
      <c r="O566" s="8" t="s">
        <v>3311</v>
      </c>
      <c r="S566" s="8" t="s">
        <v>3371</v>
      </c>
      <c r="U566" s="8" t="str">
        <f t="shared" ca="1" si="22"/>
        <v/>
      </c>
      <c r="V566" s="8" t="str">
        <f t="shared" ca="1" si="23"/>
        <v/>
      </c>
      <c r="AE566" s="8" t="s">
        <v>3309</v>
      </c>
    </row>
    <row r="567" spans="1:31">
      <c r="A567" t="s">
        <v>605</v>
      </c>
      <c r="D567" s="3" t="s">
        <v>606</v>
      </c>
      <c r="E567" s="3" t="s">
        <v>607</v>
      </c>
      <c r="J567" s="8" t="s">
        <v>3352</v>
      </c>
      <c r="U567" s="8" t="str">
        <f t="shared" ca="1" si="22"/>
        <v/>
      </c>
      <c r="V567" s="8" t="str">
        <f t="shared" ca="1" si="23"/>
        <v/>
      </c>
      <c r="AB567" s="8" t="s">
        <v>3591</v>
      </c>
      <c r="AD567" s="8" t="s">
        <v>19</v>
      </c>
    </row>
    <row r="568" spans="1:31" ht="43.5">
      <c r="A568" t="s">
        <v>605</v>
      </c>
      <c r="D568" s="3" t="s">
        <v>3686</v>
      </c>
      <c r="E568" s="3" t="s">
        <v>2040</v>
      </c>
      <c r="I568" t="s">
        <v>3451</v>
      </c>
      <c r="J568" s="8" t="s">
        <v>26</v>
      </c>
      <c r="U568" s="8" t="str">
        <f t="shared" ca="1" si="22"/>
        <v/>
      </c>
      <c r="V568" s="8" t="str">
        <f t="shared" ca="1" si="23"/>
        <v/>
      </c>
    </row>
    <row r="569" spans="1:31">
      <c r="A569" t="s">
        <v>608</v>
      </c>
      <c r="D569" s="3" t="s">
        <v>3453</v>
      </c>
      <c r="E569" s="3" t="s">
        <v>3452</v>
      </c>
      <c r="J569" s="8" t="s">
        <v>25</v>
      </c>
      <c r="L569" s="8">
        <v>1</v>
      </c>
      <c r="M569" s="8">
        <v>3</v>
      </c>
      <c r="N569" s="8" t="s">
        <v>3319</v>
      </c>
      <c r="O569" s="8" t="s">
        <v>3311</v>
      </c>
      <c r="S569" s="8">
        <v>1701</v>
      </c>
      <c r="U569" s="8" t="str">
        <f t="shared" ca="1" si="22"/>
        <v/>
      </c>
      <c r="V569" s="8" t="str">
        <f t="shared" ca="1" si="23"/>
        <v/>
      </c>
    </row>
    <row r="570" spans="1:31">
      <c r="A570" t="s">
        <v>608</v>
      </c>
      <c r="D570" s="3" t="s">
        <v>3454</v>
      </c>
      <c r="E570" s="3" t="s">
        <v>3455</v>
      </c>
      <c r="J570" s="8" t="s">
        <v>3350</v>
      </c>
      <c r="T570" s="8">
        <f>66-129</f>
        <v>-63</v>
      </c>
      <c r="U570" s="8">
        <f t="shared" ca="1" si="22"/>
        <v>129</v>
      </c>
      <c r="V570" s="8">
        <f t="shared" ca="1" si="23"/>
        <v>66</v>
      </c>
    </row>
    <row r="571" spans="1:31" ht="29">
      <c r="A571" t="s">
        <v>608</v>
      </c>
      <c r="D571" s="3" t="s">
        <v>2041</v>
      </c>
      <c r="E571" s="3" t="s">
        <v>2042</v>
      </c>
      <c r="J571" s="8" t="s">
        <v>3350</v>
      </c>
      <c r="T571" s="8">
        <f>1-0</f>
        <v>1</v>
      </c>
      <c r="U571" s="8">
        <f t="shared" ca="1" si="22"/>
        <v>0</v>
      </c>
      <c r="V571" s="8">
        <f t="shared" ca="1" si="23"/>
        <v>1</v>
      </c>
    </row>
    <row r="572" spans="1:31" ht="29">
      <c r="A572" t="s">
        <v>608</v>
      </c>
      <c r="D572" s="3" t="s">
        <v>2043</v>
      </c>
      <c r="E572" s="3" t="s">
        <v>2044</v>
      </c>
      <c r="J572" s="8" t="s">
        <v>3352</v>
      </c>
      <c r="U572" s="8" t="str">
        <f t="shared" ca="1" si="22"/>
        <v/>
      </c>
      <c r="V572" s="8" t="str">
        <f t="shared" ca="1" si="23"/>
        <v/>
      </c>
    </row>
    <row r="573" spans="1:31">
      <c r="A573" t="s">
        <v>608</v>
      </c>
      <c r="D573" s="3" t="s">
        <v>2045</v>
      </c>
      <c r="E573" s="3" t="s">
        <v>2046</v>
      </c>
      <c r="J573" s="8" t="s">
        <v>3352</v>
      </c>
      <c r="U573" s="8" t="str">
        <f t="shared" ca="1" si="22"/>
        <v/>
      </c>
      <c r="V573" s="8" t="str">
        <f t="shared" ca="1" si="23"/>
        <v/>
      </c>
    </row>
    <row r="574" spans="1:31">
      <c r="A574" t="s">
        <v>608</v>
      </c>
      <c r="D574" s="3" t="s">
        <v>2047</v>
      </c>
      <c r="E574" s="6" t="s">
        <v>2048</v>
      </c>
      <c r="F574" t="s">
        <v>16</v>
      </c>
      <c r="I574" t="s">
        <v>2049</v>
      </c>
      <c r="J574" s="8" t="s">
        <v>3350</v>
      </c>
      <c r="T574" s="8" t="s">
        <v>3371</v>
      </c>
      <c r="U574" s="8" t="str">
        <f t="shared" ca="1" si="22"/>
        <v/>
      </c>
      <c r="V574" s="8" t="str">
        <f t="shared" ca="1" si="23"/>
        <v/>
      </c>
      <c r="AE574" s="8" t="s">
        <v>3309</v>
      </c>
    </row>
    <row r="575" spans="1:31" ht="29">
      <c r="A575" t="s">
        <v>608</v>
      </c>
      <c r="D575" s="3" t="s">
        <v>2050</v>
      </c>
      <c r="E575" s="3" t="s">
        <v>2051</v>
      </c>
      <c r="J575" s="8" t="s">
        <v>25</v>
      </c>
      <c r="L575" s="8">
        <v>1</v>
      </c>
      <c r="M575" s="8">
        <v>4</v>
      </c>
      <c r="N575" s="8" t="s">
        <v>3326</v>
      </c>
      <c r="O575" s="8" t="s">
        <v>3311</v>
      </c>
      <c r="S575" s="8">
        <v>312</v>
      </c>
      <c r="U575" s="8" t="str">
        <f t="shared" ca="1" si="22"/>
        <v/>
      </c>
      <c r="V575" s="8" t="str">
        <f t="shared" ca="1" si="23"/>
        <v/>
      </c>
    </row>
    <row r="576" spans="1:31" ht="29">
      <c r="A576" t="s">
        <v>609</v>
      </c>
      <c r="D576" s="3" t="s">
        <v>2053</v>
      </c>
      <c r="E576" s="3" t="s">
        <v>2052</v>
      </c>
      <c r="J576" s="8" t="s">
        <v>25</v>
      </c>
      <c r="L576" s="8">
        <v>1</v>
      </c>
      <c r="M576" s="8">
        <v>1</v>
      </c>
      <c r="N576" s="8" t="s">
        <v>3310</v>
      </c>
      <c r="O576" s="8" t="s">
        <v>3351</v>
      </c>
      <c r="S576" s="8">
        <v>2475</v>
      </c>
      <c r="U576" s="8" t="str">
        <f t="shared" ca="1" si="22"/>
        <v/>
      </c>
      <c r="V576" s="8" t="str">
        <f t="shared" ca="1" si="23"/>
        <v/>
      </c>
    </row>
    <row r="577" spans="1:31" ht="29">
      <c r="A577" t="s">
        <v>609</v>
      </c>
      <c r="D577" s="3" t="s">
        <v>2054</v>
      </c>
      <c r="E577" s="3" t="s">
        <v>2052</v>
      </c>
      <c r="J577" s="8" t="s">
        <v>25</v>
      </c>
      <c r="L577" s="8">
        <v>1</v>
      </c>
      <c r="M577" s="8">
        <v>3</v>
      </c>
      <c r="N577" s="8" t="s">
        <v>3310</v>
      </c>
      <c r="O577" s="8" t="s">
        <v>3311</v>
      </c>
      <c r="S577" s="8">
        <v>2475</v>
      </c>
      <c r="U577" s="8" t="str">
        <f t="shared" ca="1" si="22"/>
        <v/>
      </c>
      <c r="V577" s="8" t="str">
        <f t="shared" ca="1" si="23"/>
        <v/>
      </c>
    </row>
    <row r="578" spans="1:31">
      <c r="A578" t="s">
        <v>610</v>
      </c>
      <c r="D578" s="3" t="s">
        <v>2018</v>
      </c>
      <c r="E578" s="3" t="s">
        <v>2055</v>
      </c>
      <c r="J578" s="8" t="s">
        <v>3352</v>
      </c>
      <c r="U578" s="8" t="str">
        <f t="shared" ca="1" si="22"/>
        <v/>
      </c>
      <c r="V578" s="8" t="str">
        <f t="shared" ca="1" si="23"/>
        <v/>
      </c>
    </row>
    <row r="579" spans="1:31">
      <c r="A579" t="s">
        <v>610</v>
      </c>
      <c r="D579" s="3" t="s">
        <v>2057</v>
      </c>
      <c r="E579" s="3" t="s">
        <v>2056</v>
      </c>
      <c r="J579" s="8" t="s">
        <v>3352</v>
      </c>
      <c r="U579" s="8" t="str">
        <f t="shared" ca="1" si="22"/>
        <v/>
      </c>
      <c r="V579" s="8" t="str">
        <f t="shared" ca="1" si="23"/>
        <v/>
      </c>
    </row>
    <row r="580" spans="1:31">
      <c r="A580" t="s">
        <v>611</v>
      </c>
      <c r="D580" s="3" t="s">
        <v>612</v>
      </c>
      <c r="E580" s="3" t="s">
        <v>613</v>
      </c>
      <c r="J580" s="8" t="s">
        <v>3350</v>
      </c>
      <c r="T580" s="8" t="s">
        <v>3371</v>
      </c>
      <c r="U580" s="8" t="str">
        <f t="shared" ca="1" si="22"/>
        <v/>
      </c>
      <c r="V580" s="8" t="str">
        <f t="shared" ca="1" si="23"/>
        <v/>
      </c>
      <c r="AC580" s="8" t="s">
        <v>3365</v>
      </c>
      <c r="AD580" s="8" t="s">
        <v>19</v>
      </c>
      <c r="AE580" s="8" t="s">
        <v>3309</v>
      </c>
    </row>
    <row r="581" spans="1:31">
      <c r="A581" t="s">
        <v>614</v>
      </c>
      <c r="D581" s="3" t="s">
        <v>2059</v>
      </c>
      <c r="E581" s="3" t="s">
        <v>2058</v>
      </c>
      <c r="J581" s="8" t="s">
        <v>25</v>
      </c>
      <c r="L581" s="8">
        <v>1</v>
      </c>
      <c r="M581" s="8">
        <v>5</v>
      </c>
      <c r="N581" s="8" t="s">
        <v>3356</v>
      </c>
      <c r="O581" s="8" t="s">
        <v>3311</v>
      </c>
      <c r="S581" s="8">
        <v>295</v>
      </c>
      <c r="U581" s="8" t="str">
        <f t="shared" ref="U581:U646" ca="1" si="24">IF(ISNUMBER(T581),VALUE(MID(_xlfn.FORMULATEXT(T581),SEARCH("-",_xlfn.FORMULATEXT(T581))+1,LEN(_xlfn.FORMULATEXT(T581))-SEARCH("-",_xlfn.FORMULATEXT(T581)))), "")</f>
        <v/>
      </c>
      <c r="V581" s="8" t="str">
        <f t="shared" ref="V581:V646" ca="1" si="25">IF(ISNUMBER(T581), VALUE(MID(_xlfn.FORMULATEXT(T581), 2, SEARCH("-", _xlfn.FORMULATEXT(T581)) - 2)), "")</f>
        <v/>
      </c>
    </row>
    <row r="582" spans="1:31">
      <c r="A582" t="s">
        <v>615</v>
      </c>
      <c r="D582" s="3" t="s">
        <v>2060</v>
      </c>
      <c r="E582" s="3" t="s">
        <v>2061</v>
      </c>
      <c r="J582" s="8" t="s">
        <v>3350</v>
      </c>
      <c r="T582" s="8">
        <f>0-1</f>
        <v>-1</v>
      </c>
      <c r="U582" s="8">
        <f t="shared" ca="1" si="24"/>
        <v>1</v>
      </c>
      <c r="V582" s="8">
        <f t="shared" ca="1" si="25"/>
        <v>0</v>
      </c>
    </row>
    <row r="583" spans="1:31" ht="29">
      <c r="A583" t="s">
        <v>615</v>
      </c>
      <c r="D583" s="3" t="s">
        <v>2062</v>
      </c>
      <c r="E583" s="3" t="s">
        <v>2063</v>
      </c>
      <c r="J583" s="8" t="s">
        <v>3352</v>
      </c>
      <c r="U583" s="8" t="str">
        <f t="shared" ca="1" si="24"/>
        <v/>
      </c>
      <c r="V583" s="8" t="str">
        <f t="shared" ca="1" si="25"/>
        <v/>
      </c>
    </row>
    <row r="584" spans="1:31" ht="29">
      <c r="A584" t="s">
        <v>616</v>
      </c>
      <c r="D584" s="3" t="s">
        <v>2064</v>
      </c>
      <c r="E584" s="3" t="s">
        <v>2065</v>
      </c>
      <c r="J584" s="8" t="s">
        <v>3352</v>
      </c>
      <c r="U584" s="8" t="str">
        <f t="shared" ca="1" si="24"/>
        <v/>
      </c>
      <c r="V584" s="8" t="str">
        <f t="shared" ca="1" si="25"/>
        <v/>
      </c>
    </row>
    <row r="585" spans="1:31">
      <c r="A585" t="s">
        <v>616</v>
      </c>
      <c r="D585" s="3" t="s">
        <v>2067</v>
      </c>
      <c r="E585" s="3" t="s">
        <v>2066</v>
      </c>
      <c r="J585" s="8" t="s">
        <v>24</v>
      </c>
      <c r="L585" s="8">
        <v>1</v>
      </c>
      <c r="M585" s="8">
        <v>3</v>
      </c>
      <c r="N585" s="8" t="s">
        <v>3310</v>
      </c>
      <c r="O585" s="8" t="s">
        <v>3311</v>
      </c>
      <c r="S585" s="8">
        <v>2475</v>
      </c>
      <c r="U585" s="8" t="str">
        <f t="shared" ca="1" si="24"/>
        <v/>
      </c>
      <c r="V585" s="8" t="str">
        <f t="shared" ca="1" si="25"/>
        <v/>
      </c>
    </row>
    <row r="586" spans="1:31">
      <c r="A586" t="s">
        <v>617</v>
      </c>
      <c r="D586" s="3" t="s">
        <v>2068</v>
      </c>
      <c r="E586" s="3" t="s">
        <v>2069</v>
      </c>
      <c r="J586" s="8" t="s">
        <v>3352</v>
      </c>
      <c r="U586" s="8" t="str">
        <f t="shared" ca="1" si="24"/>
        <v/>
      </c>
      <c r="V586" s="8" t="str">
        <f t="shared" ca="1" si="25"/>
        <v/>
      </c>
      <c r="AB586" s="8" t="s">
        <v>3314</v>
      </c>
      <c r="AD586" s="8" t="s">
        <v>19</v>
      </c>
    </row>
    <row r="587" spans="1:31" ht="29">
      <c r="A587" t="s">
        <v>617</v>
      </c>
      <c r="D587" s="3" t="s">
        <v>2071</v>
      </c>
      <c r="E587" s="3" t="s">
        <v>2070</v>
      </c>
      <c r="I587" t="s">
        <v>3401</v>
      </c>
      <c r="J587" s="8" t="s">
        <v>26</v>
      </c>
      <c r="U587" s="8" t="str">
        <f t="shared" ca="1" si="24"/>
        <v/>
      </c>
      <c r="V587" s="8" t="str">
        <f t="shared" ca="1" si="25"/>
        <v/>
      </c>
    </row>
    <row r="588" spans="1:31" ht="43.5">
      <c r="A588" t="s">
        <v>618</v>
      </c>
      <c r="D588" s="3" t="s">
        <v>2072</v>
      </c>
      <c r="E588" s="3" t="s">
        <v>2073</v>
      </c>
      <c r="J588" s="8" t="s">
        <v>3352</v>
      </c>
      <c r="U588" s="8" t="str">
        <f t="shared" ca="1" si="24"/>
        <v/>
      </c>
      <c r="V588" s="8" t="str">
        <f t="shared" ca="1" si="25"/>
        <v/>
      </c>
    </row>
    <row r="589" spans="1:31" ht="43.5">
      <c r="A589" t="s">
        <v>618</v>
      </c>
      <c r="D589" s="3" t="s">
        <v>2074</v>
      </c>
      <c r="E589" s="3" t="s">
        <v>2075</v>
      </c>
      <c r="I589" t="s">
        <v>3456</v>
      </c>
      <c r="J589" s="8" t="s">
        <v>26</v>
      </c>
      <c r="U589" s="8" t="str">
        <f t="shared" ca="1" si="24"/>
        <v/>
      </c>
      <c r="V589" s="8" t="str">
        <f t="shared" ca="1" si="25"/>
        <v/>
      </c>
    </row>
    <row r="590" spans="1:31" ht="43.5">
      <c r="A590" t="s">
        <v>618</v>
      </c>
      <c r="D590" s="3" t="s">
        <v>2076</v>
      </c>
      <c r="E590" s="3" t="s">
        <v>2077</v>
      </c>
      <c r="J590" s="8" t="s">
        <v>3352</v>
      </c>
      <c r="U590" s="8" t="str">
        <f t="shared" ca="1" si="24"/>
        <v/>
      </c>
      <c r="V590" s="8" t="str">
        <f t="shared" ca="1" si="25"/>
        <v/>
      </c>
    </row>
    <row r="591" spans="1:31" ht="29">
      <c r="A591" t="s">
        <v>619</v>
      </c>
      <c r="D591" s="3" t="s">
        <v>2078</v>
      </c>
      <c r="E591" s="3" t="s">
        <v>2079</v>
      </c>
      <c r="J591" s="8" t="s">
        <v>3350</v>
      </c>
      <c r="T591" s="8">
        <f>0-1</f>
        <v>-1</v>
      </c>
      <c r="U591" s="8">
        <f t="shared" ca="1" si="24"/>
        <v>1</v>
      </c>
      <c r="V591" s="8">
        <f t="shared" ca="1" si="25"/>
        <v>0</v>
      </c>
    </row>
    <row r="592" spans="1:31" ht="29">
      <c r="A592" t="s">
        <v>619</v>
      </c>
      <c r="D592" s="3" t="s">
        <v>2080</v>
      </c>
      <c r="E592" s="3" t="s">
        <v>2081</v>
      </c>
      <c r="J592" s="8" t="s">
        <v>3350</v>
      </c>
      <c r="T592" s="8" t="s">
        <v>3351</v>
      </c>
      <c r="U592" s="8" t="str">
        <f t="shared" ca="1" si="24"/>
        <v/>
      </c>
      <c r="V592" s="8" t="str">
        <f t="shared" ca="1" si="25"/>
        <v/>
      </c>
      <c r="AB592" s="8" t="s">
        <v>3405</v>
      </c>
      <c r="AD592" s="8" t="s">
        <v>19</v>
      </c>
    </row>
    <row r="593" spans="1:31">
      <c r="A593" t="s">
        <v>620</v>
      </c>
      <c r="D593" s="3" t="s">
        <v>621</v>
      </c>
      <c r="E593" s="3" t="s">
        <v>636</v>
      </c>
      <c r="J593" s="8" t="s">
        <v>3350</v>
      </c>
      <c r="T593" s="8" t="s">
        <v>3371</v>
      </c>
      <c r="U593" s="8" t="str">
        <f t="shared" ca="1" si="24"/>
        <v/>
      </c>
      <c r="V593" s="8" t="str">
        <f t="shared" ca="1" si="25"/>
        <v/>
      </c>
      <c r="AB593" s="8" t="s">
        <v>3405</v>
      </c>
      <c r="AC593" s="8" t="s">
        <v>3372</v>
      </c>
      <c r="AD593" s="8" t="s">
        <v>19</v>
      </c>
    </row>
    <row r="594" spans="1:31">
      <c r="A594" t="s">
        <v>622</v>
      </c>
      <c r="D594" s="3" t="s">
        <v>623</v>
      </c>
      <c r="E594" s="3" t="s">
        <v>1310</v>
      </c>
      <c r="J594" s="8" t="s">
        <v>3350</v>
      </c>
      <c r="T594" s="8" t="s">
        <v>3371</v>
      </c>
      <c r="U594" s="8" t="str">
        <f t="shared" ca="1" si="24"/>
        <v/>
      </c>
      <c r="V594" s="8" t="str">
        <f t="shared" ca="1" si="25"/>
        <v/>
      </c>
      <c r="AC594" s="8" t="s">
        <v>3373</v>
      </c>
      <c r="AD594" s="8" t="s">
        <v>19</v>
      </c>
    </row>
    <row r="595" spans="1:31">
      <c r="A595" t="s">
        <v>624</v>
      </c>
      <c r="D595" s="3" t="s">
        <v>2083</v>
      </c>
      <c r="E595" s="3" t="s">
        <v>2082</v>
      </c>
      <c r="I595" t="s">
        <v>3401</v>
      </c>
      <c r="J595" s="8" t="s">
        <v>26</v>
      </c>
      <c r="U595" s="8" t="str">
        <f t="shared" ca="1" si="24"/>
        <v/>
      </c>
      <c r="V595" s="8" t="str">
        <f t="shared" ca="1" si="25"/>
        <v/>
      </c>
    </row>
    <row r="596" spans="1:31">
      <c r="A596" t="s">
        <v>625</v>
      </c>
      <c r="D596" s="3" t="s">
        <v>621</v>
      </c>
      <c r="E596" s="3" t="s">
        <v>636</v>
      </c>
      <c r="J596" s="8" t="s">
        <v>3350</v>
      </c>
      <c r="T596" s="8" t="s">
        <v>3371</v>
      </c>
      <c r="U596" s="8" t="str">
        <f t="shared" ca="1" si="24"/>
        <v/>
      </c>
      <c r="V596" s="8" t="str">
        <f t="shared" ca="1" si="25"/>
        <v/>
      </c>
      <c r="AB596" s="8" t="s">
        <v>3405</v>
      </c>
      <c r="AC596" s="8" t="s">
        <v>3372</v>
      </c>
      <c r="AD596" s="8" t="s">
        <v>19</v>
      </c>
    </row>
    <row r="597" spans="1:31">
      <c r="A597" t="s">
        <v>626</v>
      </c>
      <c r="D597" s="3" t="s">
        <v>2084</v>
      </c>
      <c r="E597" s="3" t="s">
        <v>3457</v>
      </c>
      <c r="J597" s="8" t="s">
        <v>3352</v>
      </c>
      <c r="U597" s="8" t="str">
        <f t="shared" ca="1" si="24"/>
        <v/>
      </c>
      <c r="V597" s="8" t="str">
        <f t="shared" ca="1" si="25"/>
        <v/>
      </c>
      <c r="AB597" s="8" t="s">
        <v>3314</v>
      </c>
      <c r="AD597" s="8" t="s">
        <v>19</v>
      </c>
    </row>
    <row r="598" spans="1:31">
      <c r="A598" t="s">
        <v>627</v>
      </c>
      <c r="D598" s="3" t="s">
        <v>621</v>
      </c>
      <c r="E598" s="3" t="s">
        <v>636</v>
      </c>
      <c r="J598" s="8" t="s">
        <v>3350</v>
      </c>
      <c r="T598" s="8" t="s">
        <v>3371</v>
      </c>
      <c r="U598" s="8" t="str">
        <f t="shared" ca="1" si="24"/>
        <v/>
      </c>
      <c r="V598" s="8" t="str">
        <f t="shared" ca="1" si="25"/>
        <v/>
      </c>
      <c r="AB598" s="8" t="s">
        <v>3405</v>
      </c>
      <c r="AC598" s="8" t="s">
        <v>3372</v>
      </c>
      <c r="AD598" s="8" t="s">
        <v>19</v>
      </c>
    </row>
    <row r="599" spans="1:31">
      <c r="A599" t="s">
        <v>628</v>
      </c>
      <c r="D599" s="3" t="s">
        <v>2085</v>
      </c>
      <c r="E599" s="3" t="s">
        <v>2086</v>
      </c>
      <c r="J599" s="8" t="s">
        <v>25</v>
      </c>
      <c r="L599" s="8">
        <v>1</v>
      </c>
      <c r="M599" s="8">
        <v>2</v>
      </c>
      <c r="N599" s="8" t="s">
        <v>3326</v>
      </c>
      <c r="O599" s="8" t="s">
        <v>3351</v>
      </c>
      <c r="S599" s="8">
        <v>312</v>
      </c>
      <c r="U599" s="8" t="str">
        <f t="shared" ca="1" si="24"/>
        <v/>
      </c>
      <c r="V599" s="8" t="str">
        <f t="shared" ca="1" si="25"/>
        <v/>
      </c>
    </row>
    <row r="600" spans="1:31">
      <c r="A600" t="s">
        <v>630</v>
      </c>
      <c r="D600" s="3" t="s">
        <v>2088</v>
      </c>
      <c r="E600" s="3" t="s">
        <v>2087</v>
      </c>
      <c r="I600" t="s">
        <v>3401</v>
      </c>
      <c r="J600" s="8" t="s">
        <v>26</v>
      </c>
      <c r="U600" s="8" t="str">
        <f t="shared" ca="1" si="24"/>
        <v/>
      </c>
      <c r="V600" s="8" t="str">
        <f t="shared" ca="1" si="25"/>
        <v/>
      </c>
    </row>
    <row r="601" spans="1:31">
      <c r="A601" t="s">
        <v>630</v>
      </c>
      <c r="D601" s="3" t="s">
        <v>2089</v>
      </c>
      <c r="E601" s="3" t="s">
        <v>2090</v>
      </c>
      <c r="J601" s="8" t="s">
        <v>3352</v>
      </c>
      <c r="U601" s="8" t="str">
        <f t="shared" ca="1" si="24"/>
        <v/>
      </c>
      <c r="V601" s="8" t="str">
        <f t="shared" ca="1" si="25"/>
        <v/>
      </c>
      <c r="AB601" s="8" t="s">
        <v>3590</v>
      </c>
      <c r="AD601" s="8" t="s">
        <v>19</v>
      </c>
    </row>
    <row r="602" spans="1:31">
      <c r="A602" t="s">
        <v>631</v>
      </c>
      <c r="D602" s="3" t="s">
        <v>2092</v>
      </c>
      <c r="E602" s="3" t="s">
        <v>2091</v>
      </c>
      <c r="J602" s="8" t="s">
        <v>25</v>
      </c>
      <c r="L602" s="8">
        <v>1</v>
      </c>
      <c r="M602" s="8">
        <v>2</v>
      </c>
      <c r="N602" s="8" t="s">
        <v>3326</v>
      </c>
      <c r="O602" s="8" t="s">
        <v>3351</v>
      </c>
      <c r="S602" s="8">
        <v>743</v>
      </c>
      <c r="U602" s="8" t="str">
        <f t="shared" ca="1" si="24"/>
        <v/>
      </c>
      <c r="V602" s="8" t="str">
        <f t="shared" ca="1" si="25"/>
        <v/>
      </c>
    </row>
    <row r="603" spans="1:31">
      <c r="A603" t="s">
        <v>631</v>
      </c>
      <c r="D603" s="3" t="s">
        <v>632</v>
      </c>
      <c r="E603" s="3" t="s">
        <v>1311</v>
      </c>
      <c r="J603" s="8" t="s">
        <v>3352</v>
      </c>
      <c r="U603" s="8" t="str">
        <f t="shared" ca="1" si="24"/>
        <v/>
      </c>
      <c r="V603" s="8" t="str">
        <f t="shared" ca="1" si="25"/>
        <v/>
      </c>
      <c r="AC603" s="8" t="s">
        <v>3402</v>
      </c>
      <c r="AD603" s="8" t="s">
        <v>19</v>
      </c>
      <c r="AE603" s="8" t="s">
        <v>3309</v>
      </c>
    </row>
    <row r="604" spans="1:31">
      <c r="A604" t="s">
        <v>633</v>
      </c>
      <c r="D604" s="3" t="s">
        <v>634</v>
      </c>
      <c r="E604" s="3" t="s">
        <v>1312</v>
      </c>
      <c r="J604" s="8" t="s">
        <v>3350</v>
      </c>
      <c r="T604" s="8" t="s">
        <v>3371</v>
      </c>
      <c r="U604" s="8" t="str">
        <f t="shared" ca="1" si="24"/>
        <v/>
      </c>
      <c r="V604" s="8" t="str">
        <f t="shared" ca="1" si="25"/>
        <v/>
      </c>
      <c r="AB604" s="8" t="s">
        <v>3405</v>
      </c>
      <c r="AC604" s="8" t="s">
        <v>3372</v>
      </c>
      <c r="AD604" s="8" t="s">
        <v>19</v>
      </c>
    </row>
    <row r="605" spans="1:31">
      <c r="A605" t="s">
        <v>635</v>
      </c>
      <c r="D605" s="3" t="s">
        <v>621</v>
      </c>
      <c r="E605" s="3" t="s">
        <v>636</v>
      </c>
      <c r="J605" s="8" t="s">
        <v>3350</v>
      </c>
      <c r="T605" s="8" t="s">
        <v>3371</v>
      </c>
      <c r="U605" s="8" t="str">
        <f t="shared" ca="1" si="24"/>
        <v/>
      </c>
      <c r="V605" s="8" t="str">
        <f t="shared" ca="1" si="25"/>
        <v/>
      </c>
      <c r="AB605" s="8" t="s">
        <v>3405</v>
      </c>
      <c r="AC605" s="8" t="s">
        <v>3372</v>
      </c>
      <c r="AD605" s="8" t="s">
        <v>19</v>
      </c>
    </row>
    <row r="606" spans="1:31" ht="43.5">
      <c r="A606" t="s">
        <v>635</v>
      </c>
      <c r="D606" s="3" t="s">
        <v>3538</v>
      </c>
      <c r="E606" s="3" t="s">
        <v>2093</v>
      </c>
      <c r="I606" t="s">
        <v>3390</v>
      </c>
      <c r="J606" s="8" t="s">
        <v>26</v>
      </c>
      <c r="U606" s="8" t="str">
        <f t="shared" ca="1" si="24"/>
        <v/>
      </c>
      <c r="V606" s="8" t="str">
        <f t="shared" ca="1" si="25"/>
        <v/>
      </c>
    </row>
    <row r="607" spans="1:31">
      <c r="A607" t="s">
        <v>635</v>
      </c>
      <c r="D607" s="3" t="s">
        <v>2099</v>
      </c>
      <c r="E607" s="6" t="s">
        <v>3717</v>
      </c>
      <c r="F607" t="s">
        <v>32</v>
      </c>
      <c r="I607" t="s">
        <v>3718</v>
      </c>
      <c r="J607" s="8" t="s">
        <v>25</v>
      </c>
      <c r="L607" s="8">
        <v>1</v>
      </c>
      <c r="M607" s="8">
        <v>4</v>
      </c>
      <c r="N607" s="8" t="s">
        <v>3310</v>
      </c>
      <c r="O607" s="8" t="s">
        <v>3305</v>
      </c>
      <c r="P607" s="8" t="s">
        <v>3403</v>
      </c>
      <c r="Q607" s="9" t="s">
        <v>3404</v>
      </c>
      <c r="S607" s="8">
        <v>2475</v>
      </c>
      <c r="U607" s="8" t="str">
        <f t="shared" ref="U607" ca="1" si="26">IF(ISNUMBER(T607),VALUE(MID(_xlfn.FORMULATEXT(T607),SEARCH("-",_xlfn.FORMULATEXT(T607))+1,LEN(_xlfn.FORMULATEXT(T607))-SEARCH("-",_xlfn.FORMULATEXT(T607)))), "")</f>
        <v/>
      </c>
      <c r="V607" s="8" t="str">
        <f t="shared" ref="V607" ca="1" si="27">IF(ISNUMBER(T607), VALUE(MID(_xlfn.FORMULATEXT(T607), 2, SEARCH("-", _xlfn.FORMULATEXT(T607)) - 2)), "")</f>
        <v/>
      </c>
    </row>
    <row r="608" spans="1:31">
      <c r="A608" t="s">
        <v>635</v>
      </c>
      <c r="D608" s="3" t="s">
        <v>2100</v>
      </c>
      <c r="E608" s="3" t="s">
        <v>3716</v>
      </c>
      <c r="J608" s="8" t="s">
        <v>3352</v>
      </c>
      <c r="U608" s="8" t="str">
        <f t="shared" ca="1" si="24"/>
        <v/>
      </c>
      <c r="V608" s="8" t="str">
        <f t="shared" ca="1" si="25"/>
        <v/>
      </c>
    </row>
    <row r="609" spans="1:31">
      <c r="A609" t="s">
        <v>635</v>
      </c>
      <c r="D609" s="3" t="s">
        <v>2094</v>
      </c>
      <c r="E609" s="3" t="s">
        <v>2095</v>
      </c>
      <c r="J609" s="8" t="s">
        <v>24</v>
      </c>
      <c r="L609" s="8">
        <v>1</v>
      </c>
      <c r="M609" s="8">
        <v>1</v>
      </c>
      <c r="N609" s="8" t="s">
        <v>3310</v>
      </c>
      <c r="O609" s="8" t="s">
        <v>3351</v>
      </c>
      <c r="S609" s="8">
        <v>2475</v>
      </c>
      <c r="U609" s="8" t="str">
        <f t="shared" ca="1" si="24"/>
        <v/>
      </c>
      <c r="V609" s="8" t="str">
        <f t="shared" ca="1" si="25"/>
        <v/>
      </c>
    </row>
    <row r="610" spans="1:31">
      <c r="A610" t="s">
        <v>637</v>
      </c>
      <c r="D610" s="3" t="s">
        <v>2096</v>
      </c>
      <c r="E610" s="3" t="s">
        <v>2097</v>
      </c>
      <c r="H610" t="s">
        <v>19</v>
      </c>
      <c r="J610" s="8" t="s">
        <v>3350</v>
      </c>
      <c r="T610" s="8">
        <f>4-3</f>
        <v>1</v>
      </c>
      <c r="U610" s="8">
        <f t="shared" ca="1" si="24"/>
        <v>3</v>
      </c>
      <c r="V610" s="8">
        <f t="shared" ca="1" si="25"/>
        <v>4</v>
      </c>
    </row>
    <row r="611" spans="1:31">
      <c r="A611" t="s">
        <v>637</v>
      </c>
      <c r="D611" s="3" t="s">
        <v>2099</v>
      </c>
      <c r="E611" s="3" t="s">
        <v>2098</v>
      </c>
      <c r="J611" s="8" t="s">
        <v>25</v>
      </c>
      <c r="L611" s="8">
        <v>1</v>
      </c>
      <c r="M611" s="8">
        <v>4</v>
      </c>
      <c r="N611" s="8" t="s">
        <v>3310</v>
      </c>
      <c r="O611" s="8" t="s">
        <v>3305</v>
      </c>
      <c r="P611" s="8" t="s">
        <v>3403</v>
      </c>
      <c r="Q611" s="9" t="s">
        <v>3404</v>
      </c>
      <c r="S611" s="8">
        <v>2475</v>
      </c>
      <c r="U611" s="8" t="str">
        <f t="shared" ca="1" si="24"/>
        <v/>
      </c>
      <c r="V611" s="8" t="str">
        <f t="shared" ca="1" si="25"/>
        <v/>
      </c>
    </row>
    <row r="612" spans="1:31">
      <c r="A612" t="s">
        <v>637</v>
      </c>
      <c r="D612" s="3" t="s">
        <v>2100</v>
      </c>
      <c r="E612" s="3" t="s">
        <v>2101</v>
      </c>
      <c r="H612" t="s">
        <v>19</v>
      </c>
      <c r="J612" s="8" t="s">
        <v>3352</v>
      </c>
      <c r="U612" s="8" t="str">
        <f t="shared" ca="1" si="24"/>
        <v/>
      </c>
      <c r="V612" s="8" t="str">
        <f t="shared" ca="1" si="25"/>
        <v/>
      </c>
    </row>
    <row r="613" spans="1:31">
      <c r="A613" t="s">
        <v>638</v>
      </c>
      <c r="D613" s="3" t="s">
        <v>2102</v>
      </c>
      <c r="E613" s="3" t="s">
        <v>2103</v>
      </c>
      <c r="J613" s="8" t="s">
        <v>3352</v>
      </c>
      <c r="U613" s="8" t="str">
        <f t="shared" ca="1" si="24"/>
        <v/>
      </c>
      <c r="V613" s="8" t="str">
        <f t="shared" ca="1" si="25"/>
        <v/>
      </c>
    </row>
    <row r="614" spans="1:31">
      <c r="A614" t="s">
        <v>638</v>
      </c>
      <c r="D614" s="3" t="s">
        <v>2104</v>
      </c>
      <c r="E614" s="3" t="s">
        <v>2105</v>
      </c>
      <c r="J614" s="8" t="s">
        <v>3352</v>
      </c>
      <c r="U614" s="8" t="str">
        <f t="shared" ca="1" si="24"/>
        <v/>
      </c>
      <c r="V614" s="8" t="str">
        <f t="shared" ca="1" si="25"/>
        <v/>
      </c>
      <c r="AB614" s="8" t="s">
        <v>3590</v>
      </c>
      <c r="AD614" s="8" t="s">
        <v>19</v>
      </c>
    </row>
    <row r="615" spans="1:31" ht="29">
      <c r="A615" t="s">
        <v>638</v>
      </c>
      <c r="D615" s="3" t="s">
        <v>3458</v>
      </c>
      <c r="E615" s="3" t="s">
        <v>3461</v>
      </c>
      <c r="J615" s="8" t="s">
        <v>3352</v>
      </c>
      <c r="U615" s="8" t="str">
        <f t="shared" ca="1" si="24"/>
        <v/>
      </c>
      <c r="V615" s="8" t="str">
        <f t="shared" ca="1" si="25"/>
        <v/>
      </c>
      <c r="AE615" s="8" t="s">
        <v>3309</v>
      </c>
    </row>
    <row r="616" spans="1:31" ht="29">
      <c r="A616" t="s">
        <v>638</v>
      </c>
      <c r="D616" s="3" t="s">
        <v>3460</v>
      </c>
      <c r="E616" s="6" t="s">
        <v>3463</v>
      </c>
      <c r="F616" t="s">
        <v>32</v>
      </c>
      <c r="I616" s="5" t="s">
        <v>3729</v>
      </c>
      <c r="J616" s="8" t="s">
        <v>26</v>
      </c>
      <c r="U616" s="8" t="str">
        <f t="shared" ca="1" si="24"/>
        <v/>
      </c>
      <c r="V616" s="8" t="str">
        <f t="shared" ca="1" si="25"/>
        <v/>
      </c>
    </row>
    <row r="617" spans="1:31" ht="29">
      <c r="A617" t="s">
        <v>638</v>
      </c>
      <c r="D617" s="3" t="s">
        <v>3459</v>
      </c>
      <c r="E617" s="3" t="s">
        <v>3462</v>
      </c>
      <c r="J617" s="8" t="s">
        <v>3352</v>
      </c>
      <c r="U617" s="8" t="str">
        <f t="shared" ca="1" si="24"/>
        <v/>
      </c>
      <c r="V617" s="8" t="str">
        <f t="shared" ca="1" si="25"/>
        <v/>
      </c>
    </row>
    <row r="618" spans="1:31" ht="29">
      <c r="A618" t="s">
        <v>638</v>
      </c>
      <c r="D618" s="3" t="s">
        <v>3460</v>
      </c>
      <c r="E618" s="6" t="s">
        <v>3719</v>
      </c>
      <c r="F618" t="s">
        <v>32</v>
      </c>
      <c r="I618" t="s">
        <v>3720</v>
      </c>
      <c r="J618" s="8" t="s">
        <v>25</v>
      </c>
      <c r="L618" s="8">
        <v>1</v>
      </c>
      <c r="M618" s="8">
        <v>2</v>
      </c>
      <c r="N618" s="8" t="s">
        <v>3310</v>
      </c>
      <c r="O618" s="8" t="s">
        <v>3351</v>
      </c>
      <c r="S618" s="8">
        <v>2475</v>
      </c>
      <c r="U618" s="8" t="str">
        <f t="shared" ref="U618" ca="1" si="28">IF(ISNUMBER(T618),VALUE(MID(_xlfn.FORMULATEXT(T618),SEARCH("-",_xlfn.FORMULATEXT(T618))+1,LEN(_xlfn.FORMULATEXT(T618))-SEARCH("-",_xlfn.FORMULATEXT(T618)))), "")</f>
        <v/>
      </c>
      <c r="V618" s="8" t="str">
        <f t="shared" ref="V618" ca="1" si="29">IF(ISNUMBER(T618), VALUE(MID(_xlfn.FORMULATEXT(T618), 2, SEARCH("-", _xlfn.FORMULATEXT(T618)) - 2)), "")</f>
        <v/>
      </c>
    </row>
    <row r="619" spans="1:31" ht="29">
      <c r="A619" t="s">
        <v>639</v>
      </c>
      <c r="D619" s="3" t="s">
        <v>2107</v>
      </c>
      <c r="E619" s="3" t="s">
        <v>2106</v>
      </c>
      <c r="J619" s="8" t="s">
        <v>25</v>
      </c>
      <c r="L619" s="8">
        <v>1</v>
      </c>
      <c r="M619" s="8">
        <v>3</v>
      </c>
      <c r="N619" s="8" t="s">
        <v>3319</v>
      </c>
      <c r="O619" s="8" t="s">
        <v>3311</v>
      </c>
      <c r="S619" s="8">
        <v>1701</v>
      </c>
      <c r="U619" s="8" t="str">
        <f t="shared" ca="1" si="24"/>
        <v/>
      </c>
      <c r="V619" s="8" t="str">
        <f t="shared" ca="1" si="25"/>
        <v/>
      </c>
    </row>
    <row r="620" spans="1:31" ht="29">
      <c r="A620" t="s">
        <v>639</v>
      </c>
      <c r="D620" s="3" t="s">
        <v>2109</v>
      </c>
      <c r="E620" s="3" t="s">
        <v>2108</v>
      </c>
      <c r="J620" s="8" t="s">
        <v>24</v>
      </c>
      <c r="L620" s="8">
        <v>1</v>
      </c>
      <c r="M620" s="8">
        <v>3</v>
      </c>
      <c r="N620" s="8" t="s">
        <v>3326</v>
      </c>
      <c r="O620" s="8" t="s">
        <v>3311</v>
      </c>
      <c r="S620" s="8">
        <v>743</v>
      </c>
      <c r="U620" s="8" t="str">
        <f t="shared" ca="1" si="24"/>
        <v/>
      </c>
      <c r="V620" s="8" t="str">
        <f t="shared" ca="1" si="25"/>
        <v/>
      </c>
    </row>
    <row r="621" spans="1:31">
      <c r="A621" t="s">
        <v>640</v>
      </c>
      <c r="D621" s="3" t="s">
        <v>2110</v>
      </c>
      <c r="E621" s="3" t="s">
        <v>2111</v>
      </c>
      <c r="J621" s="8" t="s">
        <v>3350</v>
      </c>
      <c r="T621" s="8">
        <f>4-3</f>
        <v>1</v>
      </c>
      <c r="U621" s="8">
        <f t="shared" ca="1" si="24"/>
        <v>3</v>
      </c>
      <c r="V621" s="8">
        <f t="shared" ca="1" si="25"/>
        <v>4</v>
      </c>
    </row>
    <row r="622" spans="1:31" ht="29">
      <c r="A622" t="s">
        <v>640</v>
      </c>
      <c r="D622" s="3" t="s">
        <v>2113</v>
      </c>
      <c r="E622" s="3" t="s">
        <v>2112</v>
      </c>
      <c r="J622" s="8" t="s">
        <v>25</v>
      </c>
      <c r="L622" s="8">
        <v>1</v>
      </c>
      <c r="M622" s="8">
        <v>1</v>
      </c>
      <c r="N622" s="8" t="s">
        <v>3310</v>
      </c>
      <c r="O622" s="8" t="s">
        <v>3351</v>
      </c>
      <c r="S622" s="8">
        <v>2475</v>
      </c>
      <c r="U622" s="8" t="str">
        <f t="shared" ca="1" si="24"/>
        <v/>
      </c>
      <c r="V622" s="8" t="str">
        <f t="shared" ca="1" si="25"/>
        <v/>
      </c>
    </row>
    <row r="623" spans="1:31" ht="29">
      <c r="A623" t="s">
        <v>640</v>
      </c>
      <c r="D623" s="3" t="s">
        <v>2114</v>
      </c>
      <c r="E623" s="3" t="s">
        <v>2115</v>
      </c>
      <c r="J623" s="8" t="s">
        <v>3352</v>
      </c>
      <c r="U623" s="8" t="str">
        <f t="shared" ca="1" si="24"/>
        <v/>
      </c>
      <c r="V623" s="8" t="str">
        <f t="shared" ca="1" si="25"/>
        <v/>
      </c>
    </row>
    <row r="624" spans="1:31">
      <c r="A624" t="s">
        <v>641</v>
      </c>
      <c r="D624" s="3" t="s">
        <v>3464</v>
      </c>
      <c r="E624" s="3" t="s">
        <v>2117</v>
      </c>
      <c r="J624" s="8" t="s">
        <v>3350</v>
      </c>
      <c r="T624" s="8">
        <f>2-29</f>
        <v>-27</v>
      </c>
      <c r="U624" s="8">
        <f t="shared" ca="1" si="24"/>
        <v>29</v>
      </c>
      <c r="V624" s="8">
        <f t="shared" ca="1" si="25"/>
        <v>2</v>
      </c>
    </row>
    <row r="625" spans="1:31">
      <c r="A625" t="s">
        <v>641</v>
      </c>
      <c r="D625" s="3" t="s">
        <v>3465</v>
      </c>
      <c r="E625" s="3" t="s">
        <v>2116</v>
      </c>
      <c r="J625" s="8" t="s">
        <v>25</v>
      </c>
      <c r="L625" s="8">
        <v>1</v>
      </c>
      <c r="M625" s="8">
        <v>3</v>
      </c>
      <c r="N625" s="8" t="s">
        <v>3319</v>
      </c>
      <c r="O625" s="8" t="s">
        <v>3311</v>
      </c>
      <c r="S625" s="8">
        <v>186</v>
      </c>
      <c r="U625" s="8" t="str">
        <f t="shared" ca="1" si="24"/>
        <v/>
      </c>
      <c r="V625" s="8" t="str">
        <f t="shared" ca="1" si="25"/>
        <v/>
      </c>
    </row>
    <row r="626" spans="1:31" ht="29">
      <c r="A626" t="s">
        <v>641</v>
      </c>
      <c r="D626" s="3" t="s">
        <v>2119</v>
      </c>
      <c r="E626" s="3" t="s">
        <v>2120</v>
      </c>
      <c r="J626" s="8" t="s">
        <v>3350</v>
      </c>
      <c r="T626" s="8" t="s">
        <v>3371</v>
      </c>
      <c r="U626" s="8" t="str">
        <f t="shared" ca="1" si="24"/>
        <v/>
      </c>
      <c r="V626" s="8" t="str">
        <f t="shared" ca="1" si="25"/>
        <v/>
      </c>
      <c r="AC626" s="8" t="s">
        <v>3586</v>
      </c>
      <c r="AD626" s="8" t="s">
        <v>19</v>
      </c>
      <c r="AE626" s="8" t="s">
        <v>3309</v>
      </c>
    </row>
    <row r="627" spans="1:31" ht="29">
      <c r="A627" t="s">
        <v>641</v>
      </c>
      <c r="D627" s="3" t="s">
        <v>2121</v>
      </c>
      <c r="E627" s="3" t="s">
        <v>2118</v>
      </c>
      <c r="J627" s="8" t="s">
        <v>25</v>
      </c>
      <c r="L627" s="8">
        <v>1</v>
      </c>
      <c r="M627" s="8">
        <v>6</v>
      </c>
      <c r="N627" s="8" t="s">
        <v>3304</v>
      </c>
      <c r="O627" s="8" t="s">
        <v>3305</v>
      </c>
      <c r="P627" s="8" t="s">
        <v>3359</v>
      </c>
      <c r="Q627" s="9" t="s">
        <v>3436</v>
      </c>
      <c r="S627" s="8">
        <v>24</v>
      </c>
      <c r="U627" s="8" t="str">
        <f t="shared" ca="1" si="24"/>
        <v/>
      </c>
      <c r="V627" s="8" t="str">
        <f t="shared" ca="1" si="25"/>
        <v/>
      </c>
    </row>
    <row r="628" spans="1:31" ht="29">
      <c r="A628" t="s">
        <v>641</v>
      </c>
      <c r="D628" s="3" t="s">
        <v>2122</v>
      </c>
      <c r="E628" s="3" t="s">
        <v>2123</v>
      </c>
      <c r="J628" s="8" t="s">
        <v>24</v>
      </c>
      <c r="L628" s="8">
        <v>2</v>
      </c>
      <c r="M628" s="8">
        <v>7</v>
      </c>
      <c r="O628" s="8" t="s">
        <v>3305</v>
      </c>
      <c r="P628" s="8" t="s">
        <v>3359</v>
      </c>
      <c r="Q628" s="9" t="s">
        <v>3378</v>
      </c>
      <c r="R628" s="8" t="s">
        <v>3306</v>
      </c>
      <c r="S628" s="8">
        <v>27</v>
      </c>
      <c r="U628" s="8" t="str">
        <f t="shared" ca="1" si="24"/>
        <v/>
      </c>
      <c r="V628" s="8" t="str">
        <f t="shared" ca="1" si="25"/>
        <v/>
      </c>
      <c r="AE628" s="8" t="s">
        <v>3315</v>
      </c>
    </row>
    <row r="629" spans="1:31">
      <c r="A629" t="s">
        <v>642</v>
      </c>
      <c r="D629" s="3" t="s">
        <v>643</v>
      </c>
      <c r="E629" s="3" t="s">
        <v>644</v>
      </c>
      <c r="J629" s="8" t="s">
        <v>3352</v>
      </c>
      <c r="U629" s="8" t="str">
        <f t="shared" ca="1" si="24"/>
        <v/>
      </c>
      <c r="V629" s="8" t="str">
        <f t="shared" ca="1" si="25"/>
        <v/>
      </c>
    </row>
    <row r="630" spans="1:31">
      <c r="A630" t="s">
        <v>642</v>
      </c>
      <c r="D630" s="3" t="s">
        <v>2124</v>
      </c>
      <c r="E630" s="3" t="s">
        <v>2125</v>
      </c>
      <c r="J630" s="8" t="s">
        <v>25</v>
      </c>
      <c r="L630" s="8">
        <v>1</v>
      </c>
      <c r="M630" s="8">
        <v>2</v>
      </c>
      <c r="N630" s="8" t="s">
        <v>3328</v>
      </c>
      <c r="O630" s="8" t="s">
        <v>3351</v>
      </c>
      <c r="S630" s="8">
        <v>613</v>
      </c>
      <c r="U630" s="8" t="str">
        <f t="shared" ca="1" si="24"/>
        <v/>
      </c>
      <c r="V630" s="8" t="str">
        <f t="shared" ca="1" si="25"/>
        <v/>
      </c>
    </row>
    <row r="631" spans="1:31">
      <c r="A631" t="s">
        <v>645</v>
      </c>
      <c r="D631" s="3" t="s">
        <v>3687</v>
      </c>
      <c r="E631" s="3" t="s">
        <v>3688</v>
      </c>
      <c r="J631" s="8" t="s">
        <v>3352</v>
      </c>
      <c r="U631" s="8" t="str">
        <f t="shared" ca="1" si="24"/>
        <v/>
      </c>
      <c r="V631" s="8" t="str">
        <f t="shared" ca="1" si="25"/>
        <v/>
      </c>
      <c r="AE631" s="8" t="s">
        <v>3315</v>
      </c>
    </row>
    <row r="632" spans="1:31">
      <c r="A632" t="s">
        <v>646</v>
      </c>
      <c r="D632" s="3" t="s">
        <v>2126</v>
      </c>
      <c r="E632" s="3" t="s">
        <v>2127</v>
      </c>
      <c r="J632" s="8" t="s">
        <v>3352</v>
      </c>
      <c r="U632" s="8" t="str">
        <f t="shared" ca="1" si="24"/>
        <v/>
      </c>
      <c r="V632" s="8" t="str">
        <f t="shared" ca="1" si="25"/>
        <v/>
      </c>
      <c r="AE632" s="8" t="s">
        <v>3309</v>
      </c>
    </row>
    <row r="633" spans="1:31">
      <c r="A633" t="s">
        <v>646</v>
      </c>
      <c r="D633" s="3" t="s">
        <v>2129</v>
      </c>
      <c r="E633" s="3" t="s">
        <v>2128</v>
      </c>
      <c r="J633" s="8" t="s">
        <v>3352</v>
      </c>
      <c r="U633" s="8" t="str">
        <f t="shared" ca="1" si="24"/>
        <v/>
      </c>
      <c r="V633" s="8" t="str">
        <f t="shared" ca="1" si="25"/>
        <v/>
      </c>
    </row>
    <row r="634" spans="1:31">
      <c r="A634" t="s">
        <v>647</v>
      </c>
      <c r="D634" s="3" t="s">
        <v>2130</v>
      </c>
      <c r="E634" s="3" t="s">
        <v>2131</v>
      </c>
      <c r="J634" s="8" t="s">
        <v>3350</v>
      </c>
      <c r="T634" s="8">
        <f>11-1</f>
        <v>10</v>
      </c>
      <c r="U634" s="8">
        <f t="shared" ca="1" si="24"/>
        <v>1</v>
      </c>
      <c r="V634" s="8">
        <f t="shared" ca="1" si="25"/>
        <v>11</v>
      </c>
    </row>
    <row r="635" spans="1:31">
      <c r="A635" t="s">
        <v>648</v>
      </c>
      <c r="D635" s="3" t="s">
        <v>2132</v>
      </c>
      <c r="E635" s="3" t="s">
        <v>2133</v>
      </c>
      <c r="H635" t="s">
        <v>19</v>
      </c>
      <c r="J635" s="8" t="s">
        <v>3352</v>
      </c>
      <c r="U635" s="8" t="str">
        <f t="shared" ca="1" si="24"/>
        <v/>
      </c>
      <c r="V635" s="8" t="str">
        <f t="shared" ca="1" si="25"/>
        <v/>
      </c>
      <c r="AB635" s="8" t="s">
        <v>3591</v>
      </c>
      <c r="AD635" s="8" t="s">
        <v>19</v>
      </c>
    </row>
    <row r="636" spans="1:31">
      <c r="A636" t="s">
        <v>649</v>
      </c>
      <c r="D636" s="3" t="s">
        <v>2134</v>
      </c>
      <c r="E636" s="3" t="s">
        <v>2135</v>
      </c>
      <c r="J636" s="8" t="s">
        <v>3350</v>
      </c>
      <c r="T636" s="8">
        <f>204-8</f>
        <v>196</v>
      </c>
      <c r="U636" s="8">
        <f t="shared" ca="1" si="24"/>
        <v>8</v>
      </c>
      <c r="V636" s="8">
        <f t="shared" ca="1" si="25"/>
        <v>204</v>
      </c>
    </row>
    <row r="637" spans="1:31">
      <c r="A637" t="s">
        <v>649</v>
      </c>
      <c r="D637" s="3" t="s">
        <v>2136</v>
      </c>
      <c r="E637" s="3" t="s">
        <v>2137</v>
      </c>
      <c r="J637" s="8" t="s">
        <v>3352</v>
      </c>
      <c r="U637" s="8" t="str">
        <f t="shared" ca="1" si="24"/>
        <v/>
      </c>
      <c r="V637" s="8" t="str">
        <f t="shared" ca="1" si="25"/>
        <v/>
      </c>
    </row>
    <row r="638" spans="1:31">
      <c r="A638" t="s">
        <v>649</v>
      </c>
      <c r="D638" s="3" t="s">
        <v>2138</v>
      </c>
      <c r="E638" s="3" t="s">
        <v>2139</v>
      </c>
      <c r="H638" t="s">
        <v>19</v>
      </c>
      <c r="J638" s="8" t="s">
        <v>3352</v>
      </c>
      <c r="U638" s="8" t="str">
        <f t="shared" ca="1" si="24"/>
        <v/>
      </c>
      <c r="V638" s="8" t="str">
        <f t="shared" ca="1" si="25"/>
        <v/>
      </c>
    </row>
    <row r="639" spans="1:31">
      <c r="A639" t="s">
        <v>650</v>
      </c>
      <c r="D639" s="3" t="s">
        <v>651</v>
      </c>
      <c r="E639" s="3" t="s">
        <v>652</v>
      </c>
      <c r="J639" s="8" t="s">
        <v>3350</v>
      </c>
      <c r="T639" s="8" t="s">
        <v>3371</v>
      </c>
      <c r="U639" s="8" t="str">
        <f t="shared" ca="1" si="24"/>
        <v/>
      </c>
      <c r="V639" s="8" t="str">
        <f t="shared" ca="1" si="25"/>
        <v/>
      </c>
      <c r="AC639" s="8" t="s">
        <v>3370</v>
      </c>
      <c r="AD639" s="8" t="s">
        <v>19</v>
      </c>
      <c r="AE639" s="8" t="s">
        <v>3318</v>
      </c>
    </row>
    <row r="640" spans="1:31" ht="29">
      <c r="A640" t="s">
        <v>653</v>
      </c>
      <c r="D640" s="3" t="s">
        <v>2141</v>
      </c>
      <c r="E640" s="3" t="s">
        <v>2140</v>
      </c>
      <c r="J640" s="8" t="s">
        <v>3350</v>
      </c>
      <c r="T640" s="8">
        <f>171-186</f>
        <v>-15</v>
      </c>
      <c r="U640" s="8">
        <f t="shared" ca="1" si="24"/>
        <v>186</v>
      </c>
      <c r="V640" s="8">
        <f t="shared" ca="1" si="25"/>
        <v>171</v>
      </c>
    </row>
    <row r="641" spans="1:31">
      <c r="A641" t="s">
        <v>653</v>
      </c>
      <c r="D641" s="3" t="s">
        <v>2143</v>
      </c>
      <c r="E641" s="3" t="s">
        <v>2142</v>
      </c>
      <c r="J641" s="8" t="s">
        <v>25</v>
      </c>
      <c r="L641" s="8">
        <v>1</v>
      </c>
      <c r="M641" s="8">
        <v>3</v>
      </c>
      <c r="N641" s="8" t="s">
        <v>3319</v>
      </c>
      <c r="O641" s="8" t="s">
        <v>3311</v>
      </c>
      <c r="S641" s="8">
        <v>1701</v>
      </c>
      <c r="U641" s="8" t="str">
        <f t="shared" ca="1" si="24"/>
        <v/>
      </c>
      <c r="V641" s="8" t="str">
        <f t="shared" ca="1" si="25"/>
        <v/>
      </c>
    </row>
    <row r="642" spans="1:31" ht="43.5">
      <c r="A642" t="s">
        <v>654</v>
      </c>
      <c r="D642" s="3" t="s">
        <v>2144</v>
      </c>
      <c r="E642" s="3" t="s">
        <v>2145</v>
      </c>
      <c r="I642" t="s">
        <v>3466</v>
      </c>
      <c r="J642" s="8" t="s">
        <v>26</v>
      </c>
      <c r="U642" s="8" t="str">
        <f t="shared" ca="1" si="24"/>
        <v/>
      </c>
      <c r="V642" s="8" t="str">
        <f t="shared" ca="1" si="25"/>
        <v/>
      </c>
    </row>
    <row r="643" spans="1:31">
      <c r="A643" t="s">
        <v>655</v>
      </c>
      <c r="D643" s="3" t="s">
        <v>656</v>
      </c>
      <c r="E643" s="3" t="s">
        <v>657</v>
      </c>
      <c r="J643" s="8" t="s">
        <v>3352</v>
      </c>
      <c r="U643" s="8" t="str">
        <f t="shared" ca="1" si="24"/>
        <v/>
      </c>
      <c r="V643" s="8" t="str">
        <f t="shared" ca="1" si="25"/>
        <v/>
      </c>
    </row>
    <row r="644" spans="1:31">
      <c r="A644" t="s">
        <v>658</v>
      </c>
      <c r="D644" s="3" t="s">
        <v>659</v>
      </c>
      <c r="E644" s="3" t="s">
        <v>660</v>
      </c>
      <c r="J644" s="8" t="s">
        <v>3352</v>
      </c>
      <c r="U644" s="8" t="str">
        <f t="shared" ca="1" si="24"/>
        <v/>
      </c>
      <c r="V644" s="8" t="str">
        <f t="shared" ca="1" si="25"/>
        <v/>
      </c>
    </row>
    <row r="645" spans="1:31">
      <c r="A645" t="s">
        <v>658</v>
      </c>
      <c r="D645" s="3" t="s">
        <v>2147</v>
      </c>
      <c r="E645" s="3" t="s">
        <v>2146</v>
      </c>
      <c r="J645" s="8" t="s">
        <v>3352</v>
      </c>
      <c r="U645" s="8" t="str">
        <f t="shared" ca="1" si="24"/>
        <v/>
      </c>
      <c r="V645" s="8" t="str">
        <f t="shared" ca="1" si="25"/>
        <v/>
      </c>
    </row>
    <row r="646" spans="1:31">
      <c r="A646" t="s">
        <v>658</v>
      </c>
      <c r="D646" s="3" t="s">
        <v>661</v>
      </c>
      <c r="E646" s="3" t="s">
        <v>662</v>
      </c>
      <c r="J646" s="8" t="s">
        <v>3350</v>
      </c>
      <c r="T646" s="8" t="s">
        <v>3371</v>
      </c>
      <c r="U646" s="8" t="str">
        <f t="shared" ca="1" si="24"/>
        <v/>
      </c>
      <c r="V646" s="8" t="str">
        <f t="shared" ca="1" si="25"/>
        <v/>
      </c>
      <c r="AC646" s="8" t="s">
        <v>3370</v>
      </c>
      <c r="AD646" s="8" t="s">
        <v>19</v>
      </c>
      <c r="AE646" s="8" t="s">
        <v>3318</v>
      </c>
    </row>
    <row r="647" spans="1:31">
      <c r="A647" t="s">
        <v>658</v>
      </c>
      <c r="D647" s="3" t="s">
        <v>663</v>
      </c>
      <c r="E647" s="3" t="s">
        <v>664</v>
      </c>
      <c r="J647" s="8" t="s">
        <v>3350</v>
      </c>
      <c r="T647" s="8" t="s">
        <v>3371</v>
      </c>
      <c r="U647" s="8" t="str">
        <f t="shared" ref="U647:U710" ca="1" si="30">IF(ISNUMBER(T647),VALUE(MID(_xlfn.FORMULATEXT(T647),SEARCH("-",_xlfn.FORMULATEXT(T647))+1,LEN(_xlfn.FORMULATEXT(T647))-SEARCH("-",_xlfn.FORMULATEXT(T647)))), "")</f>
        <v/>
      </c>
      <c r="V647" s="8" t="str">
        <f t="shared" ref="V647:V710" ca="1" si="31">IF(ISNUMBER(T647), VALUE(MID(_xlfn.FORMULATEXT(T647), 2, SEARCH("-", _xlfn.FORMULATEXT(T647)) - 2)), "")</f>
        <v/>
      </c>
      <c r="AC647" s="8" t="s">
        <v>3370</v>
      </c>
      <c r="AD647" s="8" t="s">
        <v>19</v>
      </c>
      <c r="AE647" s="8" t="s">
        <v>3318</v>
      </c>
    </row>
    <row r="648" spans="1:31">
      <c r="A648" t="s">
        <v>665</v>
      </c>
      <c r="D648" s="3" t="s">
        <v>2149</v>
      </c>
      <c r="E648" s="3" t="s">
        <v>2148</v>
      </c>
      <c r="J648" s="8" t="s">
        <v>24</v>
      </c>
      <c r="L648" s="8">
        <v>1</v>
      </c>
      <c r="M648" s="8">
        <v>2</v>
      </c>
      <c r="N648" s="8" t="s">
        <v>3326</v>
      </c>
      <c r="O648" s="8" t="s">
        <v>3351</v>
      </c>
      <c r="R648" s="8" t="s">
        <v>3306</v>
      </c>
      <c r="S648" s="8">
        <v>312</v>
      </c>
      <c r="U648" s="8" t="str">
        <f t="shared" ca="1" si="30"/>
        <v/>
      </c>
      <c r="V648" s="8" t="str">
        <f t="shared" ca="1" si="31"/>
        <v/>
      </c>
    </row>
    <row r="649" spans="1:31">
      <c r="A649" t="s">
        <v>666</v>
      </c>
      <c r="D649" s="3" t="s">
        <v>2151</v>
      </c>
      <c r="E649" s="3" t="s">
        <v>2150</v>
      </c>
      <c r="J649" s="8" t="s">
        <v>24</v>
      </c>
      <c r="L649" s="8">
        <v>1</v>
      </c>
      <c r="M649" s="8">
        <v>3</v>
      </c>
      <c r="N649" s="8" t="s">
        <v>3319</v>
      </c>
      <c r="O649" s="8" t="s">
        <v>3311</v>
      </c>
      <c r="S649" s="8">
        <v>1701</v>
      </c>
      <c r="U649" s="8" t="str">
        <f t="shared" ca="1" si="30"/>
        <v/>
      </c>
      <c r="V649" s="8" t="str">
        <f t="shared" ca="1" si="31"/>
        <v/>
      </c>
    </row>
    <row r="650" spans="1:31">
      <c r="A650" t="s">
        <v>666</v>
      </c>
      <c r="D650" s="3" t="s">
        <v>667</v>
      </c>
      <c r="E650" s="3" t="s">
        <v>668</v>
      </c>
      <c r="J650" s="8" t="s">
        <v>3352</v>
      </c>
      <c r="U650" s="8" t="str">
        <f t="shared" ca="1" si="30"/>
        <v/>
      </c>
      <c r="V650" s="8" t="str">
        <f t="shared" ca="1" si="31"/>
        <v/>
      </c>
      <c r="AE650" s="8" t="s">
        <v>3315</v>
      </c>
    </row>
    <row r="651" spans="1:31">
      <c r="A651" t="s">
        <v>669</v>
      </c>
      <c r="D651" s="3" t="s">
        <v>2152</v>
      </c>
      <c r="E651" s="3" t="s">
        <v>2153</v>
      </c>
      <c r="J651" s="8" t="s">
        <v>3350</v>
      </c>
      <c r="T651" s="8" t="s">
        <v>3351</v>
      </c>
      <c r="U651" s="8" t="str">
        <f t="shared" ca="1" si="30"/>
        <v/>
      </c>
      <c r="V651" s="8" t="str">
        <f t="shared" ca="1" si="31"/>
        <v/>
      </c>
      <c r="AB651" s="8" t="s">
        <v>3405</v>
      </c>
      <c r="AD651" s="8" t="s">
        <v>19</v>
      </c>
    </row>
    <row r="652" spans="1:31">
      <c r="A652" t="s">
        <v>669</v>
      </c>
      <c r="D652" s="3" t="s">
        <v>1536</v>
      </c>
      <c r="E652" s="3" t="s">
        <v>1537</v>
      </c>
      <c r="J652" s="8" t="s">
        <v>3352</v>
      </c>
      <c r="U652" s="8" t="str">
        <f t="shared" ca="1" si="30"/>
        <v/>
      </c>
      <c r="V652" s="8" t="str">
        <f t="shared" ca="1" si="31"/>
        <v/>
      </c>
    </row>
    <row r="653" spans="1:31">
      <c r="A653" t="s">
        <v>669</v>
      </c>
      <c r="D653" s="3" t="s">
        <v>2155</v>
      </c>
      <c r="E653" s="3" t="s">
        <v>2154</v>
      </c>
      <c r="J653" s="8" t="s">
        <v>24</v>
      </c>
      <c r="L653" s="8">
        <v>1</v>
      </c>
      <c r="M653" s="8">
        <v>1</v>
      </c>
      <c r="N653" s="8" t="s">
        <v>3310</v>
      </c>
      <c r="O653" s="8" t="s">
        <v>3351</v>
      </c>
      <c r="S653" s="8">
        <v>2475</v>
      </c>
      <c r="U653" s="8" t="str">
        <f t="shared" ca="1" si="30"/>
        <v/>
      </c>
      <c r="V653" s="8" t="str">
        <f t="shared" ca="1" si="31"/>
        <v/>
      </c>
    </row>
    <row r="654" spans="1:31">
      <c r="A654" t="s">
        <v>669</v>
      </c>
      <c r="D654" s="3" t="s">
        <v>2157</v>
      </c>
      <c r="E654" s="3" t="s">
        <v>2156</v>
      </c>
      <c r="J654" s="8" t="s">
        <v>25</v>
      </c>
      <c r="L654" s="8">
        <v>1</v>
      </c>
      <c r="M654" s="8">
        <v>3</v>
      </c>
      <c r="N654" s="8" t="s">
        <v>3310</v>
      </c>
      <c r="O654" s="8" t="s">
        <v>3311</v>
      </c>
      <c r="S654" s="8">
        <v>2475</v>
      </c>
      <c r="U654" s="8" t="str">
        <f t="shared" ca="1" si="30"/>
        <v/>
      </c>
      <c r="V654" s="8" t="str">
        <f t="shared" ca="1" si="31"/>
        <v/>
      </c>
    </row>
    <row r="655" spans="1:31" ht="43.5">
      <c r="A655" t="s">
        <v>670</v>
      </c>
      <c r="D655" s="3" t="s">
        <v>2159</v>
      </c>
      <c r="E655" s="3" t="s">
        <v>2158</v>
      </c>
      <c r="J655" s="8" t="s">
        <v>25</v>
      </c>
      <c r="L655" s="8">
        <v>1</v>
      </c>
      <c r="M655" s="8">
        <v>3</v>
      </c>
      <c r="N655" s="8" t="s">
        <v>3319</v>
      </c>
      <c r="O655" s="8" t="s">
        <v>3311</v>
      </c>
      <c r="S655" s="8">
        <v>86</v>
      </c>
      <c r="U655" s="8" t="str">
        <f t="shared" ca="1" si="30"/>
        <v/>
      </c>
      <c r="V655" s="8" t="str">
        <f t="shared" ca="1" si="31"/>
        <v/>
      </c>
    </row>
    <row r="656" spans="1:31" ht="43.5">
      <c r="A656" t="s">
        <v>670</v>
      </c>
      <c r="D656" s="3" t="s">
        <v>2160</v>
      </c>
      <c r="E656" s="3" t="s">
        <v>2158</v>
      </c>
      <c r="J656" s="8" t="s">
        <v>25</v>
      </c>
      <c r="L656" s="8">
        <v>1</v>
      </c>
      <c r="M656" s="8">
        <v>3</v>
      </c>
      <c r="N656" s="8" t="s">
        <v>3319</v>
      </c>
      <c r="O656" s="8" t="s">
        <v>3311</v>
      </c>
      <c r="S656" s="8">
        <v>1701</v>
      </c>
      <c r="U656" s="8" t="str">
        <f t="shared" ca="1" si="30"/>
        <v/>
      </c>
      <c r="V656" s="8" t="str">
        <f t="shared" ca="1" si="31"/>
        <v/>
      </c>
    </row>
    <row r="657" spans="1:31">
      <c r="A657" t="s">
        <v>670</v>
      </c>
      <c r="D657" s="3" t="s">
        <v>2162</v>
      </c>
      <c r="E657" s="3" t="s">
        <v>2161</v>
      </c>
      <c r="J657" s="8" t="s">
        <v>3350</v>
      </c>
      <c r="T657" s="8">
        <f>613-1701</f>
        <v>-1088</v>
      </c>
      <c r="U657" s="8">
        <f t="shared" ca="1" si="30"/>
        <v>1701</v>
      </c>
      <c r="V657" s="8">
        <f t="shared" ca="1" si="31"/>
        <v>613</v>
      </c>
    </row>
    <row r="658" spans="1:31">
      <c r="A658" t="s">
        <v>670</v>
      </c>
      <c r="D658" s="3" t="s">
        <v>2164</v>
      </c>
      <c r="E658" s="3" t="s">
        <v>2163</v>
      </c>
      <c r="J658" s="8" t="s">
        <v>25</v>
      </c>
      <c r="L658" s="8">
        <v>1</v>
      </c>
      <c r="M658" s="8">
        <v>2</v>
      </c>
      <c r="N658" s="8" t="s">
        <v>3310</v>
      </c>
      <c r="O658" s="8" t="s">
        <v>3351</v>
      </c>
      <c r="S658" s="8">
        <v>2475</v>
      </c>
      <c r="U658" s="8" t="str">
        <f t="shared" ca="1" si="30"/>
        <v/>
      </c>
      <c r="V658" s="8" t="str">
        <f t="shared" ca="1" si="31"/>
        <v/>
      </c>
    </row>
    <row r="659" spans="1:31">
      <c r="A659" t="s">
        <v>671</v>
      </c>
      <c r="D659" s="3" t="s">
        <v>2166</v>
      </c>
      <c r="E659" s="3" t="s">
        <v>2165</v>
      </c>
      <c r="J659" s="8" t="s">
        <v>24</v>
      </c>
      <c r="L659" s="8">
        <v>1</v>
      </c>
      <c r="M659" s="8">
        <v>2</v>
      </c>
      <c r="N659" s="8" t="s">
        <v>3319</v>
      </c>
      <c r="O659" s="8" t="s">
        <v>3351</v>
      </c>
      <c r="S659" s="8">
        <v>171</v>
      </c>
      <c r="U659" s="8" t="str">
        <f t="shared" ca="1" si="30"/>
        <v/>
      </c>
      <c r="V659" s="8" t="str">
        <f t="shared" ca="1" si="31"/>
        <v/>
      </c>
    </row>
    <row r="660" spans="1:31">
      <c r="A660" t="s">
        <v>671</v>
      </c>
      <c r="D660" s="3" t="s">
        <v>2168</v>
      </c>
      <c r="E660" s="3" t="s">
        <v>2167</v>
      </c>
      <c r="J660" s="8" t="s">
        <v>3350</v>
      </c>
      <c r="T660" s="8">
        <f>743-312</f>
        <v>431</v>
      </c>
      <c r="U660" s="8">
        <f t="shared" ca="1" si="30"/>
        <v>312</v>
      </c>
      <c r="V660" s="8">
        <f t="shared" ca="1" si="31"/>
        <v>743</v>
      </c>
    </row>
    <row r="661" spans="1:31" ht="29">
      <c r="A661" t="s">
        <v>672</v>
      </c>
      <c r="D661" s="3" t="s">
        <v>3467</v>
      </c>
      <c r="E661" s="3" t="s">
        <v>3468</v>
      </c>
      <c r="J661" s="8" t="s">
        <v>3352</v>
      </c>
      <c r="U661" s="8" t="str">
        <f t="shared" ca="1" si="30"/>
        <v/>
      </c>
      <c r="V661" s="8" t="str">
        <f t="shared" ca="1" si="31"/>
        <v/>
      </c>
      <c r="AE661" s="8" t="s">
        <v>3309</v>
      </c>
    </row>
    <row r="662" spans="1:31">
      <c r="A662" t="s">
        <v>672</v>
      </c>
      <c r="D662" s="3" t="s">
        <v>2170</v>
      </c>
      <c r="E662" s="3" t="s">
        <v>2171</v>
      </c>
      <c r="J662" s="8" t="s">
        <v>3352</v>
      </c>
      <c r="U662" s="8" t="str">
        <f t="shared" ca="1" si="30"/>
        <v/>
      </c>
      <c r="V662" s="8" t="str">
        <f t="shared" ca="1" si="31"/>
        <v/>
      </c>
      <c r="AB662" s="8" t="s">
        <v>3314</v>
      </c>
      <c r="AD662" s="8" t="s">
        <v>19</v>
      </c>
    </row>
    <row r="663" spans="1:31">
      <c r="A663" t="s">
        <v>672</v>
      </c>
      <c r="D663" s="3" t="s">
        <v>2169</v>
      </c>
      <c r="E663" s="3" t="s">
        <v>2172</v>
      </c>
      <c r="J663" s="8" t="s">
        <v>24</v>
      </c>
      <c r="L663" s="8">
        <v>1</v>
      </c>
      <c r="M663" s="8">
        <v>2</v>
      </c>
      <c r="N663" s="8" t="s">
        <v>3328</v>
      </c>
      <c r="O663" s="8" t="s">
        <v>3351</v>
      </c>
      <c r="S663" s="8">
        <v>613</v>
      </c>
      <c r="U663" s="8" t="str">
        <f t="shared" ca="1" si="30"/>
        <v/>
      </c>
      <c r="V663" s="8" t="str">
        <f t="shared" ca="1" si="31"/>
        <v/>
      </c>
    </row>
    <row r="664" spans="1:31" ht="29">
      <c r="A664" t="s">
        <v>673</v>
      </c>
      <c r="D664" s="3" t="s">
        <v>2173</v>
      </c>
      <c r="E664" s="3" t="s">
        <v>2174</v>
      </c>
      <c r="J664" s="8" t="s">
        <v>3350</v>
      </c>
      <c r="T664" s="8">
        <f>10-63</f>
        <v>-53</v>
      </c>
      <c r="U664" s="8">
        <f t="shared" ca="1" si="30"/>
        <v>63</v>
      </c>
      <c r="V664" s="8">
        <f t="shared" ca="1" si="31"/>
        <v>10</v>
      </c>
    </row>
    <row r="665" spans="1:31" ht="29">
      <c r="A665" t="s">
        <v>673</v>
      </c>
      <c r="D665" s="3" t="s">
        <v>2176</v>
      </c>
      <c r="E665" s="3" t="s">
        <v>2175</v>
      </c>
      <c r="J665" s="8" t="s">
        <v>3352</v>
      </c>
      <c r="U665" s="8" t="str">
        <f t="shared" ca="1" si="30"/>
        <v/>
      </c>
      <c r="V665" s="8" t="str">
        <f t="shared" ca="1" si="31"/>
        <v/>
      </c>
    </row>
    <row r="666" spans="1:31" ht="29">
      <c r="A666" t="s">
        <v>673</v>
      </c>
      <c r="D666" s="3" t="s">
        <v>2177</v>
      </c>
      <c r="E666" s="3" t="s">
        <v>2178</v>
      </c>
      <c r="J666" s="8" t="s">
        <v>3350</v>
      </c>
      <c r="T666" s="8" t="s">
        <v>3371</v>
      </c>
      <c r="U666" s="8" t="str">
        <f t="shared" ca="1" si="30"/>
        <v/>
      </c>
      <c r="V666" s="8" t="str">
        <f t="shared" ca="1" si="31"/>
        <v/>
      </c>
      <c r="AC666" s="8" t="s">
        <v>3370</v>
      </c>
      <c r="AD666" s="8" t="s">
        <v>19</v>
      </c>
      <c r="AE666" s="8" t="s">
        <v>3318</v>
      </c>
    </row>
    <row r="667" spans="1:31" ht="29">
      <c r="A667" t="s">
        <v>673</v>
      </c>
      <c r="D667" s="3" t="s">
        <v>2180</v>
      </c>
      <c r="E667" s="3" t="s">
        <v>2179</v>
      </c>
      <c r="J667" s="8" t="s">
        <v>3352</v>
      </c>
      <c r="U667" s="8" t="str">
        <f t="shared" ca="1" si="30"/>
        <v/>
      </c>
      <c r="V667" s="8" t="str">
        <f t="shared" ca="1" si="31"/>
        <v/>
      </c>
    </row>
    <row r="668" spans="1:31">
      <c r="A668" t="s">
        <v>676</v>
      </c>
      <c r="D668" s="3" t="s">
        <v>2181</v>
      </c>
      <c r="E668" s="3" t="s">
        <v>2182</v>
      </c>
      <c r="J668" s="8" t="s">
        <v>3350</v>
      </c>
      <c r="T668" s="8">
        <f>10-166</f>
        <v>-156</v>
      </c>
      <c r="U668" s="8">
        <f t="shared" ca="1" si="30"/>
        <v>166</v>
      </c>
      <c r="V668" s="8">
        <f t="shared" ca="1" si="31"/>
        <v>10</v>
      </c>
    </row>
    <row r="669" spans="1:31">
      <c r="A669" t="s">
        <v>676</v>
      </c>
      <c r="D669" s="3" t="s">
        <v>2183</v>
      </c>
      <c r="E669" s="3" t="s">
        <v>2184</v>
      </c>
      <c r="J669" s="8" t="s">
        <v>3352</v>
      </c>
      <c r="U669" s="8" t="str">
        <f t="shared" ca="1" si="30"/>
        <v/>
      </c>
      <c r="V669" s="8" t="str">
        <f t="shared" ca="1" si="31"/>
        <v/>
      </c>
    </row>
    <row r="670" spans="1:31" ht="29">
      <c r="A670" t="s">
        <v>677</v>
      </c>
      <c r="D670" s="3" t="s">
        <v>2185</v>
      </c>
      <c r="E670" s="3" t="s">
        <v>2186</v>
      </c>
      <c r="J670" s="8" t="s">
        <v>25</v>
      </c>
      <c r="L670" s="8">
        <v>1</v>
      </c>
      <c r="M670" s="8">
        <v>3</v>
      </c>
      <c r="N670" s="8" t="s">
        <v>3326</v>
      </c>
      <c r="O670" s="8" t="s">
        <v>3311</v>
      </c>
      <c r="S670" s="8">
        <v>743</v>
      </c>
      <c r="U670" s="8" t="str">
        <f t="shared" ca="1" si="30"/>
        <v/>
      </c>
      <c r="V670" s="8" t="str">
        <f t="shared" ca="1" si="31"/>
        <v/>
      </c>
    </row>
    <row r="671" spans="1:31">
      <c r="A671" t="s">
        <v>678</v>
      </c>
      <c r="D671" s="3" t="s">
        <v>679</v>
      </c>
      <c r="E671" s="3" t="s">
        <v>2187</v>
      </c>
      <c r="J671" s="8" t="s">
        <v>3352</v>
      </c>
      <c r="U671" s="8" t="str">
        <f t="shared" ca="1" si="30"/>
        <v/>
      </c>
      <c r="V671" s="8" t="str">
        <f t="shared" ca="1" si="31"/>
        <v/>
      </c>
      <c r="AC671" s="8" t="s">
        <v>3365</v>
      </c>
      <c r="AD671" s="8" t="s">
        <v>19</v>
      </c>
      <c r="AE671" s="8" t="s">
        <v>3309</v>
      </c>
    </row>
    <row r="672" spans="1:31">
      <c r="A672" t="s">
        <v>680</v>
      </c>
      <c r="D672" s="3" t="s">
        <v>681</v>
      </c>
      <c r="E672" s="3" t="s">
        <v>682</v>
      </c>
      <c r="J672" s="8" t="s">
        <v>3352</v>
      </c>
      <c r="U672" s="8" t="str">
        <f t="shared" ca="1" si="30"/>
        <v/>
      </c>
      <c r="V672" s="8" t="str">
        <f t="shared" ca="1" si="31"/>
        <v/>
      </c>
      <c r="AC672" s="8" t="s">
        <v>3402</v>
      </c>
      <c r="AD672" s="8" t="s">
        <v>19</v>
      </c>
      <c r="AE672" s="8" t="s">
        <v>3318</v>
      </c>
    </row>
    <row r="673" spans="1:31" ht="29">
      <c r="A673" t="s">
        <v>680</v>
      </c>
      <c r="D673" s="3" t="s">
        <v>2189</v>
      </c>
      <c r="E673" s="3" t="s">
        <v>2190</v>
      </c>
      <c r="J673" s="8" t="s">
        <v>3352</v>
      </c>
      <c r="U673" s="8" t="str">
        <f t="shared" ca="1" si="30"/>
        <v/>
      </c>
      <c r="V673" s="8" t="str">
        <f t="shared" ca="1" si="31"/>
        <v/>
      </c>
    </row>
    <row r="674" spans="1:31" ht="29">
      <c r="A674" t="s">
        <v>680</v>
      </c>
      <c r="D674" s="3" t="s">
        <v>2191</v>
      </c>
      <c r="E674" s="3" t="s">
        <v>2188</v>
      </c>
      <c r="J674" s="8" t="s">
        <v>25</v>
      </c>
      <c r="L674" s="8">
        <v>1</v>
      </c>
      <c r="M674" s="8">
        <v>3</v>
      </c>
      <c r="N674" s="8" t="s">
        <v>3319</v>
      </c>
      <c r="O674" s="8" t="s">
        <v>3311</v>
      </c>
      <c r="S674" s="8">
        <v>1701</v>
      </c>
      <c r="U674" s="8" t="str">
        <f t="shared" ca="1" si="30"/>
        <v/>
      </c>
      <c r="V674" s="8" t="str">
        <f t="shared" ca="1" si="31"/>
        <v/>
      </c>
    </row>
    <row r="675" spans="1:31">
      <c r="A675" t="s">
        <v>683</v>
      </c>
      <c r="D675" s="3" t="s">
        <v>2193</v>
      </c>
      <c r="E675" s="3" t="s">
        <v>2192</v>
      </c>
      <c r="J675" s="8" t="s">
        <v>24</v>
      </c>
      <c r="L675" s="8">
        <v>1</v>
      </c>
      <c r="M675" s="8">
        <v>2</v>
      </c>
      <c r="N675" s="8" t="s">
        <v>3310</v>
      </c>
      <c r="O675" s="8" t="s">
        <v>3351</v>
      </c>
      <c r="S675" s="8">
        <v>2475</v>
      </c>
      <c r="U675" s="8" t="str">
        <f t="shared" ca="1" si="30"/>
        <v/>
      </c>
      <c r="V675" s="8" t="str">
        <f t="shared" ca="1" si="31"/>
        <v/>
      </c>
    </row>
    <row r="676" spans="1:31" ht="29">
      <c r="A676" t="s">
        <v>684</v>
      </c>
      <c r="D676" s="3" t="s">
        <v>2194</v>
      </c>
      <c r="E676" s="3" t="s">
        <v>2196</v>
      </c>
      <c r="I676" t="s">
        <v>3390</v>
      </c>
      <c r="J676" s="8" t="s">
        <v>26</v>
      </c>
      <c r="U676" s="8" t="str">
        <f t="shared" ca="1" si="30"/>
        <v/>
      </c>
      <c r="V676" s="8" t="str">
        <f t="shared" ca="1" si="31"/>
        <v/>
      </c>
    </row>
    <row r="677" spans="1:31" ht="29">
      <c r="A677" t="s">
        <v>684</v>
      </c>
      <c r="D677" s="3" t="s">
        <v>2195</v>
      </c>
      <c r="E677" s="3" t="s">
        <v>2197</v>
      </c>
      <c r="J677" s="8" t="s">
        <v>3352</v>
      </c>
      <c r="U677" s="8" t="str">
        <f t="shared" ca="1" si="30"/>
        <v/>
      </c>
      <c r="V677" s="8" t="str">
        <f t="shared" ca="1" si="31"/>
        <v/>
      </c>
    </row>
    <row r="678" spans="1:31">
      <c r="A678" t="s">
        <v>684</v>
      </c>
      <c r="D678" s="3" t="s">
        <v>2198</v>
      </c>
      <c r="E678" s="3" t="s">
        <v>2199</v>
      </c>
      <c r="H678" t="s">
        <v>19</v>
      </c>
      <c r="I678" t="s">
        <v>3469</v>
      </c>
      <c r="J678" s="8" t="s">
        <v>24</v>
      </c>
      <c r="L678" s="8">
        <v>1</v>
      </c>
      <c r="M678" s="8">
        <v>1</v>
      </c>
      <c r="N678" s="8" t="s">
        <v>3304</v>
      </c>
      <c r="O678" s="8" t="s">
        <v>3351</v>
      </c>
      <c r="R678" s="8" t="s">
        <v>3306</v>
      </c>
      <c r="S678" s="8">
        <v>1</v>
      </c>
      <c r="U678" s="8" t="str">
        <f t="shared" ca="1" si="30"/>
        <v/>
      </c>
      <c r="V678" s="8" t="str">
        <f t="shared" ca="1" si="31"/>
        <v/>
      </c>
      <c r="AE678" s="8" t="s">
        <v>3315</v>
      </c>
    </row>
    <row r="679" spans="1:31">
      <c r="A679" t="s">
        <v>684</v>
      </c>
      <c r="D679" s="3" t="s">
        <v>2201</v>
      </c>
      <c r="E679" s="3" t="s">
        <v>2200</v>
      </c>
      <c r="J679" s="8" t="s">
        <v>25</v>
      </c>
      <c r="L679" s="8">
        <v>1</v>
      </c>
      <c r="M679" s="8">
        <v>3</v>
      </c>
      <c r="N679" s="8" t="s">
        <v>3310</v>
      </c>
      <c r="O679" s="8" t="s">
        <v>3311</v>
      </c>
      <c r="S679" s="8">
        <v>2475</v>
      </c>
      <c r="U679" s="8" t="str">
        <f t="shared" ca="1" si="30"/>
        <v/>
      </c>
      <c r="V679" s="8" t="str">
        <f t="shared" ca="1" si="31"/>
        <v/>
      </c>
    </row>
    <row r="680" spans="1:31" ht="29">
      <c r="A680" t="s">
        <v>684</v>
      </c>
      <c r="D680" s="3" t="s">
        <v>2202</v>
      </c>
      <c r="E680" s="3" t="s">
        <v>2203</v>
      </c>
      <c r="J680" s="8" t="s">
        <v>3352</v>
      </c>
      <c r="U680" s="8" t="str">
        <f t="shared" ca="1" si="30"/>
        <v/>
      </c>
      <c r="V680" s="8" t="str">
        <f t="shared" ca="1" si="31"/>
        <v/>
      </c>
    </row>
    <row r="681" spans="1:31">
      <c r="A681" t="s">
        <v>685</v>
      </c>
      <c r="D681" s="3" t="s">
        <v>2204</v>
      </c>
      <c r="E681" s="3" t="s">
        <v>2205</v>
      </c>
      <c r="J681" s="8" t="s">
        <v>3352</v>
      </c>
      <c r="U681" s="8" t="str">
        <f t="shared" ca="1" si="30"/>
        <v/>
      </c>
      <c r="V681" s="8" t="str">
        <f t="shared" ca="1" si="31"/>
        <v/>
      </c>
      <c r="AC681" s="8" t="s">
        <v>3402</v>
      </c>
      <c r="AD681" s="8" t="s">
        <v>19</v>
      </c>
      <c r="AE681" s="8" t="s">
        <v>3315</v>
      </c>
    </row>
    <row r="682" spans="1:31">
      <c r="A682" t="s">
        <v>685</v>
      </c>
      <c r="D682" s="3" t="s">
        <v>2206</v>
      </c>
      <c r="E682" s="3" t="s">
        <v>2207</v>
      </c>
      <c r="J682" s="8" t="s">
        <v>3352</v>
      </c>
      <c r="U682" s="8" t="str">
        <f t="shared" ca="1" si="30"/>
        <v/>
      </c>
      <c r="V682" s="8" t="str">
        <f t="shared" ca="1" si="31"/>
        <v/>
      </c>
      <c r="AB682" s="8" t="s">
        <v>3314</v>
      </c>
      <c r="AD682" s="8" t="s">
        <v>19</v>
      </c>
    </row>
    <row r="683" spans="1:31">
      <c r="A683" t="s">
        <v>685</v>
      </c>
      <c r="D683" s="3" t="s">
        <v>2208</v>
      </c>
      <c r="E683" s="3" t="s">
        <v>2209</v>
      </c>
      <c r="J683" s="8" t="s">
        <v>3352</v>
      </c>
      <c r="U683" s="8" t="str">
        <f t="shared" ca="1" si="30"/>
        <v/>
      </c>
      <c r="V683" s="8" t="str">
        <f t="shared" ca="1" si="31"/>
        <v/>
      </c>
      <c r="AE683" s="8" t="s">
        <v>3315</v>
      </c>
    </row>
    <row r="684" spans="1:31">
      <c r="A684" t="s">
        <v>686</v>
      </c>
      <c r="D684" s="3" t="s">
        <v>2210</v>
      </c>
      <c r="E684" s="3" t="s">
        <v>2211</v>
      </c>
      <c r="J684" s="8" t="s">
        <v>3352</v>
      </c>
      <c r="U684" s="8" t="str">
        <f t="shared" ca="1" si="30"/>
        <v/>
      </c>
      <c r="V684" s="8" t="str">
        <f t="shared" ca="1" si="31"/>
        <v/>
      </c>
      <c r="AB684" s="8" t="s">
        <v>3314</v>
      </c>
      <c r="AD684" s="8" t="s">
        <v>19</v>
      </c>
    </row>
    <row r="685" spans="1:31">
      <c r="A685" t="s">
        <v>686</v>
      </c>
      <c r="D685" s="3" t="s">
        <v>3470</v>
      </c>
      <c r="E685" s="3" t="s">
        <v>3471</v>
      </c>
      <c r="J685" s="8" t="s">
        <v>3352</v>
      </c>
      <c r="U685" s="8" t="str">
        <f t="shared" ca="1" si="30"/>
        <v/>
      </c>
      <c r="V685" s="8" t="str">
        <f t="shared" ca="1" si="31"/>
        <v/>
      </c>
      <c r="AC685" s="8" t="s">
        <v>3372</v>
      </c>
      <c r="AD685" s="8" t="s">
        <v>19</v>
      </c>
      <c r="AE685" s="8" t="s">
        <v>3318</v>
      </c>
    </row>
    <row r="686" spans="1:31">
      <c r="A686" t="s">
        <v>689</v>
      </c>
      <c r="D686" s="3" t="s">
        <v>2212</v>
      </c>
      <c r="E686" s="3" t="s">
        <v>2213</v>
      </c>
      <c r="J686" s="8" t="s">
        <v>25</v>
      </c>
      <c r="L686" s="8">
        <v>1</v>
      </c>
      <c r="M686" s="8">
        <v>1</v>
      </c>
      <c r="N686" s="8" t="s">
        <v>3304</v>
      </c>
      <c r="O686" s="8" t="s">
        <v>3351</v>
      </c>
      <c r="S686" s="8">
        <v>5</v>
      </c>
      <c r="U686" s="8" t="str">
        <f t="shared" ca="1" si="30"/>
        <v/>
      </c>
      <c r="V686" s="8" t="str">
        <f t="shared" ca="1" si="31"/>
        <v/>
      </c>
    </row>
    <row r="687" spans="1:31">
      <c r="A687" t="s">
        <v>691</v>
      </c>
      <c r="D687" s="3" t="s">
        <v>2215</v>
      </c>
      <c r="E687" s="3" t="s">
        <v>2216</v>
      </c>
      <c r="H687" t="s">
        <v>19</v>
      </c>
      <c r="J687" s="8" t="s">
        <v>3350</v>
      </c>
      <c r="T687" s="8" t="s">
        <v>3371</v>
      </c>
      <c r="U687" s="8" t="str">
        <f t="shared" ca="1" si="30"/>
        <v/>
      </c>
      <c r="V687" s="8" t="str">
        <f t="shared" ca="1" si="31"/>
        <v/>
      </c>
      <c r="AE687" s="8" t="s">
        <v>3309</v>
      </c>
    </row>
    <row r="688" spans="1:31">
      <c r="A688" t="s">
        <v>691</v>
      </c>
      <c r="D688" s="3" t="s">
        <v>2214</v>
      </c>
      <c r="E688" s="3" t="s">
        <v>2217</v>
      </c>
      <c r="H688" t="s">
        <v>19</v>
      </c>
      <c r="J688" s="8" t="s">
        <v>24</v>
      </c>
      <c r="L688" s="8">
        <v>1</v>
      </c>
      <c r="M688" s="8">
        <v>1</v>
      </c>
      <c r="N688" s="8" t="s">
        <v>3304</v>
      </c>
      <c r="O688" s="8" t="s">
        <v>3351</v>
      </c>
      <c r="S688" s="8">
        <v>5</v>
      </c>
      <c r="U688" s="8" t="str">
        <f t="shared" ca="1" si="30"/>
        <v/>
      </c>
      <c r="V688" s="8" t="str">
        <f t="shared" ca="1" si="31"/>
        <v/>
      </c>
    </row>
    <row r="689" spans="1:31">
      <c r="A689" t="s">
        <v>692</v>
      </c>
      <c r="D689" s="3" t="s">
        <v>693</v>
      </c>
      <c r="E689" s="3" t="s">
        <v>694</v>
      </c>
      <c r="J689" s="8" t="s">
        <v>3350</v>
      </c>
      <c r="T689" s="8">
        <f>49-9</f>
        <v>40</v>
      </c>
      <c r="U689" s="8">
        <f t="shared" ca="1" si="30"/>
        <v>9</v>
      </c>
      <c r="V689" s="8">
        <f t="shared" ca="1" si="31"/>
        <v>49</v>
      </c>
      <c r="AC689" s="8" t="s">
        <v>3586</v>
      </c>
      <c r="AD689" s="8" t="s">
        <v>19</v>
      </c>
    </row>
    <row r="690" spans="1:31" ht="29">
      <c r="A690" t="s">
        <v>692</v>
      </c>
      <c r="D690" s="3" t="s">
        <v>2218</v>
      </c>
      <c r="E690" s="3" t="s">
        <v>2219</v>
      </c>
      <c r="J690" s="8" t="s">
        <v>3350</v>
      </c>
      <c r="T690" s="8">
        <f>280-31</f>
        <v>249</v>
      </c>
      <c r="U690" s="8">
        <f t="shared" ca="1" si="30"/>
        <v>31</v>
      </c>
      <c r="V690" s="8">
        <f t="shared" ca="1" si="31"/>
        <v>280</v>
      </c>
    </row>
    <row r="691" spans="1:31" ht="29">
      <c r="A691" t="s">
        <v>692</v>
      </c>
      <c r="D691" s="3" t="s">
        <v>2221</v>
      </c>
      <c r="E691" s="3" t="s">
        <v>2220</v>
      </c>
      <c r="J691" s="8" t="s">
        <v>3352</v>
      </c>
      <c r="U691" s="8" t="str">
        <f t="shared" ca="1" si="30"/>
        <v/>
      </c>
      <c r="V691" s="8" t="str">
        <f t="shared" ca="1" si="31"/>
        <v/>
      </c>
      <c r="AE691" s="8" t="s">
        <v>3321</v>
      </c>
    </row>
    <row r="692" spans="1:31">
      <c r="A692" t="s">
        <v>695</v>
      </c>
      <c r="D692" s="3" t="s">
        <v>2223</v>
      </c>
      <c r="E692" s="3" t="s">
        <v>2222</v>
      </c>
      <c r="J692" s="8" t="s">
        <v>25</v>
      </c>
      <c r="L692" s="8">
        <v>1</v>
      </c>
      <c r="M692" s="8">
        <v>3</v>
      </c>
      <c r="N692" s="8" t="s">
        <v>3326</v>
      </c>
      <c r="O692" s="8" t="s">
        <v>3311</v>
      </c>
      <c r="S692" s="8">
        <v>743</v>
      </c>
      <c r="U692" s="8" t="str">
        <f t="shared" ca="1" si="30"/>
        <v/>
      </c>
      <c r="V692" s="8" t="str">
        <f t="shared" ca="1" si="31"/>
        <v/>
      </c>
    </row>
    <row r="693" spans="1:31">
      <c r="A693" t="s">
        <v>696</v>
      </c>
      <c r="D693" s="3" t="s">
        <v>2225</v>
      </c>
      <c r="E693" s="3" t="s">
        <v>2224</v>
      </c>
      <c r="J693" s="8" t="s">
        <v>25</v>
      </c>
      <c r="L693" s="8">
        <v>1</v>
      </c>
      <c r="M693" s="8">
        <v>3</v>
      </c>
      <c r="N693" s="8" t="s">
        <v>3310</v>
      </c>
      <c r="O693" s="8" t="s">
        <v>3311</v>
      </c>
      <c r="S693" s="8">
        <v>2475</v>
      </c>
      <c r="U693" s="8" t="str">
        <f t="shared" ca="1" si="30"/>
        <v/>
      </c>
      <c r="V693" s="8" t="str">
        <f t="shared" ca="1" si="31"/>
        <v/>
      </c>
    </row>
    <row r="694" spans="1:31">
      <c r="A694" t="s">
        <v>697</v>
      </c>
      <c r="D694" s="3" t="s">
        <v>698</v>
      </c>
      <c r="E694" s="3" t="s">
        <v>699</v>
      </c>
      <c r="H694" t="s">
        <v>19</v>
      </c>
      <c r="J694" s="8" t="s">
        <v>3353</v>
      </c>
      <c r="T694" s="8" t="s">
        <v>3351</v>
      </c>
      <c r="U694" s="8" t="str">
        <f t="shared" ca="1" si="30"/>
        <v/>
      </c>
      <c r="V694" s="8" t="str">
        <f t="shared" ca="1" si="31"/>
        <v/>
      </c>
      <c r="AC694" s="8" t="s">
        <v>3365</v>
      </c>
      <c r="AD694" s="8" t="s">
        <v>20</v>
      </c>
      <c r="AE694" s="8" t="s">
        <v>3309</v>
      </c>
    </row>
    <row r="695" spans="1:31">
      <c r="A695" t="s">
        <v>697</v>
      </c>
      <c r="D695" s="3" t="s">
        <v>700</v>
      </c>
      <c r="E695" s="3" t="s">
        <v>701</v>
      </c>
      <c r="J695" s="8" t="s">
        <v>3352</v>
      </c>
      <c r="U695" s="8" t="str">
        <f t="shared" ca="1" si="30"/>
        <v/>
      </c>
      <c r="V695" s="8" t="str">
        <f t="shared" ca="1" si="31"/>
        <v/>
      </c>
      <c r="AE695" s="8" t="s">
        <v>3309</v>
      </c>
    </row>
    <row r="696" spans="1:31">
      <c r="A696" t="s">
        <v>697</v>
      </c>
      <c r="D696" s="3" t="s">
        <v>2226</v>
      </c>
      <c r="E696" s="3" t="s">
        <v>2227</v>
      </c>
      <c r="J696" s="8" t="s">
        <v>3352</v>
      </c>
      <c r="U696" s="8" t="str">
        <f t="shared" ca="1" si="30"/>
        <v/>
      </c>
      <c r="V696" s="8" t="str">
        <f t="shared" ca="1" si="31"/>
        <v/>
      </c>
    </row>
    <row r="697" spans="1:31">
      <c r="A697" t="s">
        <v>697</v>
      </c>
      <c r="D697" s="3" t="s">
        <v>702</v>
      </c>
      <c r="E697" s="3" t="s">
        <v>703</v>
      </c>
      <c r="J697" s="8" t="s">
        <v>3352</v>
      </c>
      <c r="U697" s="8" t="str">
        <f t="shared" ca="1" si="30"/>
        <v/>
      </c>
      <c r="V697" s="8" t="str">
        <f t="shared" ca="1" si="31"/>
        <v/>
      </c>
      <c r="AC697" s="8" t="s">
        <v>3375</v>
      </c>
      <c r="AD697" s="8" t="s">
        <v>19</v>
      </c>
      <c r="AE697" s="8" t="s">
        <v>3309</v>
      </c>
    </row>
    <row r="698" spans="1:31">
      <c r="A698" t="s">
        <v>704</v>
      </c>
      <c r="D698" s="3" t="s">
        <v>2228</v>
      </c>
      <c r="E698" s="3" t="s">
        <v>2229</v>
      </c>
      <c r="J698" s="8" t="s">
        <v>24</v>
      </c>
      <c r="L698" s="8">
        <v>1</v>
      </c>
      <c r="M698" s="8">
        <v>2</v>
      </c>
      <c r="N698" s="8" t="s">
        <v>3319</v>
      </c>
      <c r="O698" s="8" t="s">
        <v>3351</v>
      </c>
      <c r="S698" s="8">
        <v>171</v>
      </c>
      <c r="U698" s="8" t="str">
        <f t="shared" ca="1" si="30"/>
        <v/>
      </c>
      <c r="V698" s="8" t="str">
        <f t="shared" ca="1" si="31"/>
        <v/>
      </c>
    </row>
    <row r="699" spans="1:31">
      <c r="A699" t="s">
        <v>704</v>
      </c>
      <c r="D699" s="3" t="s">
        <v>705</v>
      </c>
      <c r="E699" s="3" t="s">
        <v>706</v>
      </c>
      <c r="H699" t="s">
        <v>22</v>
      </c>
      <c r="I699" t="s">
        <v>2230</v>
      </c>
      <c r="J699" s="8" t="s">
        <v>3353</v>
      </c>
      <c r="T699" s="8" t="s">
        <v>3371</v>
      </c>
      <c r="U699" s="8" t="str">
        <f t="shared" ca="1" si="30"/>
        <v/>
      </c>
      <c r="V699" s="8" t="str">
        <f t="shared" ca="1" si="31"/>
        <v/>
      </c>
      <c r="AC699" s="8" t="s">
        <v>3365</v>
      </c>
      <c r="AD699" s="8" t="s">
        <v>20</v>
      </c>
      <c r="AE699" s="8" t="s">
        <v>3309</v>
      </c>
    </row>
    <row r="700" spans="1:31">
      <c r="A700" t="s">
        <v>707</v>
      </c>
      <c r="D700" s="3" t="s">
        <v>2231</v>
      </c>
      <c r="E700" s="3" t="s">
        <v>2232</v>
      </c>
      <c r="J700" s="8" t="s">
        <v>3352</v>
      </c>
      <c r="U700" s="8" t="str">
        <f t="shared" ca="1" si="30"/>
        <v/>
      </c>
      <c r="V700" s="8" t="str">
        <f t="shared" ca="1" si="31"/>
        <v/>
      </c>
    </row>
    <row r="701" spans="1:31" ht="29">
      <c r="A701" t="s">
        <v>708</v>
      </c>
      <c r="D701" s="3" t="s">
        <v>2234</v>
      </c>
      <c r="E701" s="3" t="s">
        <v>2233</v>
      </c>
      <c r="J701" s="8" t="s">
        <v>25</v>
      </c>
      <c r="L701" s="8">
        <v>1</v>
      </c>
      <c r="M701" s="8">
        <v>2</v>
      </c>
      <c r="N701" s="8" t="s">
        <v>3310</v>
      </c>
      <c r="O701" s="8" t="s">
        <v>3351</v>
      </c>
      <c r="S701" s="8">
        <v>2475</v>
      </c>
      <c r="U701" s="8" t="str">
        <f t="shared" ca="1" si="30"/>
        <v/>
      </c>
      <c r="V701" s="8" t="str">
        <f t="shared" ca="1" si="31"/>
        <v/>
      </c>
    </row>
    <row r="702" spans="1:31">
      <c r="A702" t="s">
        <v>708</v>
      </c>
      <c r="D702" s="3" t="s">
        <v>1334</v>
      </c>
      <c r="E702" s="3" t="s">
        <v>2235</v>
      </c>
      <c r="J702" s="8" t="s">
        <v>3350</v>
      </c>
      <c r="T702" s="8">
        <f>312-743</f>
        <v>-431</v>
      </c>
      <c r="U702" s="8">
        <f t="shared" ca="1" si="30"/>
        <v>743</v>
      </c>
      <c r="V702" s="8">
        <f t="shared" ca="1" si="31"/>
        <v>312</v>
      </c>
    </row>
    <row r="703" spans="1:31">
      <c r="A703" t="s">
        <v>708</v>
      </c>
      <c r="D703" s="3" t="s">
        <v>709</v>
      </c>
      <c r="E703" s="3" t="s">
        <v>710</v>
      </c>
      <c r="J703" s="8" t="s">
        <v>3352</v>
      </c>
      <c r="U703" s="8" t="str">
        <f t="shared" ca="1" si="30"/>
        <v/>
      </c>
      <c r="V703" s="8" t="str">
        <f t="shared" ca="1" si="31"/>
        <v/>
      </c>
      <c r="AC703" s="8" t="s">
        <v>3375</v>
      </c>
      <c r="AD703" s="8" t="s">
        <v>19</v>
      </c>
    </row>
    <row r="704" spans="1:31">
      <c r="A704" t="s">
        <v>711</v>
      </c>
      <c r="D704" s="3" t="s">
        <v>2236</v>
      </c>
      <c r="E704" s="3" t="s">
        <v>3721</v>
      </c>
      <c r="J704" s="8" t="s">
        <v>25</v>
      </c>
      <c r="L704" s="8">
        <v>1</v>
      </c>
      <c r="M704" s="8">
        <v>3</v>
      </c>
      <c r="N704" s="8" t="s">
        <v>3319</v>
      </c>
      <c r="O704" s="8" t="s">
        <v>3311</v>
      </c>
      <c r="S704" s="8">
        <v>1701</v>
      </c>
      <c r="U704" s="8" t="str">
        <f t="shared" ca="1" si="30"/>
        <v/>
      </c>
      <c r="V704" s="8" t="str">
        <f t="shared" ca="1" si="31"/>
        <v/>
      </c>
    </row>
    <row r="705" spans="1:32">
      <c r="A705" t="s">
        <v>711</v>
      </c>
      <c r="D705" s="3" t="s">
        <v>712</v>
      </c>
      <c r="E705" s="3" t="s">
        <v>713</v>
      </c>
      <c r="J705" s="8" t="s">
        <v>3352</v>
      </c>
      <c r="U705" s="8" t="str">
        <f t="shared" ca="1" si="30"/>
        <v/>
      </c>
      <c r="V705" s="8" t="str">
        <f t="shared" ca="1" si="31"/>
        <v/>
      </c>
    </row>
    <row r="706" spans="1:32">
      <c r="A706" t="s">
        <v>714</v>
      </c>
      <c r="D706" s="3" t="s">
        <v>715</v>
      </c>
      <c r="E706" s="3" t="s">
        <v>715</v>
      </c>
      <c r="F706" t="s">
        <v>35</v>
      </c>
      <c r="I706" t="s">
        <v>2237</v>
      </c>
      <c r="Q706" s="8"/>
      <c r="U706" s="8" t="str">
        <f t="shared" ca="1" si="30"/>
        <v/>
      </c>
      <c r="V706" s="8" t="str">
        <f t="shared" ca="1" si="31"/>
        <v/>
      </c>
    </row>
    <row r="707" spans="1:32">
      <c r="A707" t="s">
        <v>714</v>
      </c>
      <c r="D707" s="3" t="s">
        <v>716</v>
      </c>
      <c r="E707" s="3" t="s">
        <v>717</v>
      </c>
      <c r="J707" s="8" t="s">
        <v>3352</v>
      </c>
      <c r="U707" s="8" t="str">
        <f t="shared" ca="1" si="30"/>
        <v/>
      </c>
      <c r="V707" s="8" t="str">
        <f t="shared" ca="1" si="31"/>
        <v/>
      </c>
      <c r="AC707" s="8" t="s">
        <v>3402</v>
      </c>
      <c r="AD707" s="8" t="s">
        <v>19</v>
      </c>
      <c r="AE707" s="8" t="s">
        <v>3309</v>
      </c>
    </row>
    <row r="708" spans="1:32">
      <c r="A708" t="s">
        <v>718</v>
      </c>
      <c r="D708" s="3" t="s">
        <v>2238</v>
      </c>
      <c r="E708" s="3" t="s">
        <v>2239</v>
      </c>
      <c r="J708" s="8" t="s">
        <v>3352</v>
      </c>
      <c r="U708" s="8" t="str">
        <f t="shared" ca="1" si="30"/>
        <v/>
      </c>
      <c r="V708" s="8" t="str">
        <f t="shared" ca="1" si="31"/>
        <v/>
      </c>
      <c r="AE708" s="8" t="s">
        <v>3318</v>
      </c>
    </row>
    <row r="709" spans="1:32">
      <c r="A709" t="s">
        <v>718</v>
      </c>
      <c r="D709" s="3" t="s">
        <v>719</v>
      </c>
      <c r="E709" s="3" t="s">
        <v>720</v>
      </c>
      <c r="J709" s="8" t="s">
        <v>3352</v>
      </c>
      <c r="U709" s="8" t="str">
        <f t="shared" ca="1" si="30"/>
        <v/>
      </c>
      <c r="V709" s="8" t="str">
        <f t="shared" ca="1" si="31"/>
        <v/>
      </c>
      <c r="AC709" s="8" t="s">
        <v>3375</v>
      </c>
      <c r="AD709" s="8" t="s">
        <v>19</v>
      </c>
      <c r="AE709" s="8" t="s">
        <v>3309</v>
      </c>
    </row>
    <row r="710" spans="1:32">
      <c r="A710" t="s">
        <v>718</v>
      </c>
      <c r="D710" s="3" t="s">
        <v>2241</v>
      </c>
      <c r="E710" s="3" t="s">
        <v>2240</v>
      </c>
      <c r="J710" s="8" t="s">
        <v>25</v>
      </c>
      <c r="L710" s="8">
        <v>1</v>
      </c>
      <c r="M710" s="8">
        <v>3</v>
      </c>
      <c r="N710" s="8" t="s">
        <v>3310</v>
      </c>
      <c r="O710" s="8" t="s">
        <v>3311</v>
      </c>
      <c r="S710" s="8">
        <v>2475</v>
      </c>
      <c r="U710" s="8" t="str">
        <f t="shared" ca="1" si="30"/>
        <v/>
      </c>
      <c r="V710" s="8" t="str">
        <f t="shared" ca="1" si="31"/>
        <v/>
      </c>
    </row>
    <row r="711" spans="1:32">
      <c r="A711" t="s">
        <v>721</v>
      </c>
      <c r="D711" s="3" t="s">
        <v>2242</v>
      </c>
      <c r="E711" s="3" t="s">
        <v>2243</v>
      </c>
      <c r="H711" t="s">
        <v>19</v>
      </c>
      <c r="J711" s="8" t="s">
        <v>3352</v>
      </c>
      <c r="U711" s="8" t="str">
        <f t="shared" ref="U711:U774" ca="1" si="32">IF(ISNUMBER(T711),VALUE(MID(_xlfn.FORMULATEXT(T711),SEARCH("-",_xlfn.FORMULATEXT(T711))+1,LEN(_xlfn.FORMULATEXT(T711))-SEARCH("-",_xlfn.FORMULATEXT(T711)))), "")</f>
        <v/>
      </c>
      <c r="V711" s="8" t="str">
        <f t="shared" ref="V711:V774" ca="1" si="33">IF(ISNUMBER(T711), VALUE(MID(_xlfn.FORMULATEXT(T711), 2, SEARCH("-", _xlfn.FORMULATEXT(T711)) - 2)), "")</f>
        <v/>
      </c>
      <c r="AB711" s="8" t="s">
        <v>3591</v>
      </c>
      <c r="AD711" s="8" t="s">
        <v>19</v>
      </c>
    </row>
    <row r="712" spans="1:32" ht="29">
      <c r="A712" t="s">
        <v>722</v>
      </c>
      <c r="D712" s="3" t="s">
        <v>2245</v>
      </c>
      <c r="E712" s="3" t="s">
        <v>2244</v>
      </c>
      <c r="J712" s="8" t="s">
        <v>25</v>
      </c>
      <c r="L712" s="8">
        <v>1</v>
      </c>
      <c r="M712" s="8">
        <v>3</v>
      </c>
      <c r="N712" s="8" t="s">
        <v>3310</v>
      </c>
      <c r="O712" s="8" t="s">
        <v>3311</v>
      </c>
      <c r="S712" s="8">
        <v>2475</v>
      </c>
      <c r="U712" s="8" t="str">
        <f t="shared" ca="1" si="32"/>
        <v/>
      </c>
      <c r="V712" s="8" t="str">
        <f t="shared" ca="1" si="33"/>
        <v/>
      </c>
    </row>
    <row r="713" spans="1:32" ht="29">
      <c r="A713" t="s">
        <v>722</v>
      </c>
      <c r="D713" s="3" t="s">
        <v>2246</v>
      </c>
      <c r="E713" s="3" t="s">
        <v>2244</v>
      </c>
      <c r="I713" t="s">
        <v>3390</v>
      </c>
      <c r="J713" s="8" t="s">
        <v>26</v>
      </c>
      <c r="U713" s="8" t="str">
        <f t="shared" ca="1" si="32"/>
        <v/>
      </c>
      <c r="V713" s="8" t="str">
        <f t="shared" ca="1" si="33"/>
        <v/>
      </c>
    </row>
    <row r="714" spans="1:32">
      <c r="A714" t="s">
        <v>722</v>
      </c>
      <c r="D714" s="3" t="s">
        <v>2247</v>
      </c>
      <c r="E714" s="3" t="s">
        <v>2248</v>
      </c>
      <c r="J714" s="8" t="s">
        <v>3352</v>
      </c>
      <c r="U714" s="8" t="str">
        <f t="shared" ca="1" si="32"/>
        <v/>
      </c>
      <c r="V714" s="8" t="str">
        <f t="shared" ca="1" si="33"/>
        <v/>
      </c>
    </row>
    <row r="715" spans="1:32" ht="43.5">
      <c r="A715" t="s">
        <v>723</v>
      </c>
      <c r="D715" s="3" t="s">
        <v>2249</v>
      </c>
      <c r="E715" s="3" t="s">
        <v>2250</v>
      </c>
      <c r="J715" s="8" t="s">
        <v>3350</v>
      </c>
      <c r="T715" s="8">
        <f>2475-99</f>
        <v>2376</v>
      </c>
      <c r="U715" s="8">
        <f t="shared" ca="1" si="32"/>
        <v>99</v>
      </c>
      <c r="V715" s="8">
        <f t="shared" ca="1" si="33"/>
        <v>2475</v>
      </c>
      <c r="AE715" s="8" t="s">
        <v>3315</v>
      </c>
    </row>
    <row r="716" spans="1:32" ht="43.5">
      <c r="A716" t="s">
        <v>723</v>
      </c>
      <c r="D716" s="3" t="s">
        <v>2251</v>
      </c>
      <c r="E716" s="3" t="s">
        <v>2252</v>
      </c>
      <c r="I716" t="s">
        <v>3421</v>
      </c>
      <c r="J716" s="8" t="s">
        <v>26</v>
      </c>
      <c r="U716" s="8" t="str">
        <f t="shared" ca="1" si="32"/>
        <v/>
      </c>
      <c r="V716" s="8" t="str">
        <f t="shared" ca="1" si="33"/>
        <v/>
      </c>
    </row>
    <row r="717" spans="1:32" ht="43.5">
      <c r="A717" t="s">
        <v>724</v>
      </c>
      <c r="D717" s="3" t="s">
        <v>2253</v>
      </c>
      <c r="E717" s="3" t="s">
        <v>2254</v>
      </c>
      <c r="I717" t="s">
        <v>3421</v>
      </c>
      <c r="J717" s="8" t="s">
        <v>26</v>
      </c>
      <c r="U717" s="8" t="str">
        <f t="shared" ca="1" si="32"/>
        <v/>
      </c>
      <c r="V717" s="8" t="str">
        <f t="shared" ca="1" si="33"/>
        <v/>
      </c>
    </row>
    <row r="718" spans="1:32" ht="43.5">
      <c r="A718" t="s">
        <v>725</v>
      </c>
      <c r="D718" s="3" t="s">
        <v>2257</v>
      </c>
      <c r="E718" s="3" t="s">
        <v>2256</v>
      </c>
      <c r="J718" s="8" t="s">
        <v>25</v>
      </c>
      <c r="L718" s="8">
        <v>1</v>
      </c>
      <c r="M718" s="8">
        <v>5</v>
      </c>
      <c r="N718" s="8" t="s">
        <v>3304</v>
      </c>
      <c r="O718" s="8" t="s">
        <v>3311</v>
      </c>
      <c r="S718" s="8">
        <v>15</v>
      </c>
      <c r="U718" s="8" t="str">
        <f t="shared" ca="1" si="32"/>
        <v/>
      </c>
      <c r="V718" s="8" t="str">
        <f t="shared" ca="1" si="33"/>
        <v/>
      </c>
      <c r="AF718" s="8" t="s">
        <v>19</v>
      </c>
    </row>
    <row r="719" spans="1:32" ht="43.5">
      <c r="A719" t="s">
        <v>725</v>
      </c>
      <c r="D719" s="3" t="s">
        <v>2258</v>
      </c>
      <c r="E719" s="3" t="s">
        <v>2259</v>
      </c>
      <c r="I719" t="s">
        <v>3401</v>
      </c>
      <c r="J719" s="8" t="s">
        <v>26</v>
      </c>
      <c r="U719" s="8" t="str">
        <f t="shared" ca="1" si="32"/>
        <v/>
      </c>
      <c r="V719" s="8" t="str">
        <f t="shared" ca="1" si="33"/>
        <v/>
      </c>
    </row>
    <row r="720" spans="1:32" ht="43.5">
      <c r="A720" t="s">
        <v>725</v>
      </c>
      <c r="D720" s="3" t="s">
        <v>2255</v>
      </c>
      <c r="E720" s="3" t="s">
        <v>2260</v>
      </c>
      <c r="J720" s="8" t="s">
        <v>24</v>
      </c>
      <c r="L720" s="8">
        <v>1</v>
      </c>
      <c r="M720" s="8">
        <v>3</v>
      </c>
      <c r="N720" s="8" t="s">
        <v>3319</v>
      </c>
      <c r="O720" s="8" t="s">
        <v>3311</v>
      </c>
      <c r="S720" s="8">
        <v>1701</v>
      </c>
      <c r="U720" s="8" t="str">
        <f t="shared" ca="1" si="32"/>
        <v/>
      </c>
      <c r="V720" s="8" t="str">
        <f t="shared" ca="1" si="33"/>
        <v/>
      </c>
    </row>
    <row r="721" spans="1:31" ht="72.5">
      <c r="A721" t="s">
        <v>727</v>
      </c>
      <c r="D721" s="3" t="s">
        <v>2262</v>
      </c>
      <c r="E721" s="3" t="s">
        <v>2263</v>
      </c>
      <c r="I721" t="s">
        <v>3472</v>
      </c>
      <c r="J721" s="8" t="s">
        <v>26</v>
      </c>
      <c r="U721" s="8" t="str">
        <f t="shared" ca="1" si="32"/>
        <v/>
      </c>
      <c r="V721" s="8" t="str">
        <f t="shared" ca="1" si="33"/>
        <v/>
      </c>
    </row>
    <row r="722" spans="1:31" ht="72.5">
      <c r="A722" t="s">
        <v>727</v>
      </c>
      <c r="D722" s="3" t="s">
        <v>2264</v>
      </c>
      <c r="E722" s="3" t="s">
        <v>2265</v>
      </c>
      <c r="J722" s="8" t="s">
        <v>3352</v>
      </c>
      <c r="U722" s="8" t="str">
        <f t="shared" ca="1" si="32"/>
        <v/>
      </c>
      <c r="V722" s="8" t="str">
        <f t="shared" ca="1" si="33"/>
        <v/>
      </c>
      <c r="AC722" s="8" t="s">
        <v>3402</v>
      </c>
      <c r="AD722" s="8" t="s">
        <v>19</v>
      </c>
    </row>
    <row r="723" spans="1:31" ht="72.5">
      <c r="A723" t="s">
        <v>727</v>
      </c>
      <c r="D723" s="3" t="s">
        <v>2267</v>
      </c>
      <c r="E723" s="3" t="s">
        <v>2266</v>
      </c>
      <c r="J723" s="8" t="s">
        <v>3353</v>
      </c>
      <c r="T723" s="8">
        <f>295-2475</f>
        <v>-2180</v>
      </c>
      <c r="U723" s="8">
        <f t="shared" ca="1" si="32"/>
        <v>2475</v>
      </c>
      <c r="V723" s="8">
        <f t="shared" ca="1" si="33"/>
        <v>295</v>
      </c>
    </row>
    <row r="724" spans="1:31" ht="72.5">
      <c r="A724" t="s">
        <v>727</v>
      </c>
      <c r="D724" s="3" t="s">
        <v>2261</v>
      </c>
      <c r="E724" s="3" t="s">
        <v>2268</v>
      </c>
      <c r="J724" s="8" t="s">
        <v>24</v>
      </c>
      <c r="L724" s="8">
        <v>1</v>
      </c>
      <c r="M724" s="8">
        <v>3</v>
      </c>
      <c r="N724" s="8" t="s">
        <v>3319</v>
      </c>
      <c r="O724" s="8" t="s">
        <v>3311</v>
      </c>
      <c r="S724" s="8">
        <v>1701</v>
      </c>
      <c r="U724" s="8" t="str">
        <f t="shared" ca="1" si="32"/>
        <v/>
      </c>
      <c r="V724" s="8" t="str">
        <f t="shared" ca="1" si="33"/>
        <v/>
      </c>
    </row>
    <row r="725" spans="1:31" ht="29">
      <c r="A725" t="s">
        <v>727</v>
      </c>
      <c r="D725" s="3" t="s">
        <v>2269</v>
      </c>
      <c r="E725" s="3" t="s">
        <v>2270</v>
      </c>
      <c r="J725" s="8" t="s">
        <v>3352</v>
      </c>
      <c r="T725" s="8">
        <f>3-2</f>
        <v>1</v>
      </c>
      <c r="U725" s="8">
        <f t="shared" ca="1" si="32"/>
        <v>2</v>
      </c>
      <c r="V725" s="8">
        <f t="shared" ca="1" si="33"/>
        <v>3</v>
      </c>
    </row>
    <row r="726" spans="1:31" ht="29">
      <c r="A726" t="s">
        <v>727</v>
      </c>
      <c r="D726" s="3" t="s">
        <v>2272</v>
      </c>
      <c r="E726" s="3" t="s">
        <v>2271</v>
      </c>
      <c r="J726" s="8" t="s">
        <v>3352</v>
      </c>
      <c r="U726" s="8" t="str">
        <f t="shared" ca="1" si="32"/>
        <v/>
      </c>
      <c r="V726" s="8" t="str">
        <f t="shared" ca="1" si="33"/>
        <v/>
      </c>
      <c r="AC726" s="8" t="s">
        <v>3373</v>
      </c>
      <c r="AD726" s="8" t="s">
        <v>19</v>
      </c>
    </row>
    <row r="727" spans="1:31">
      <c r="A727" t="s">
        <v>727</v>
      </c>
      <c r="D727" s="3" t="s">
        <v>2274</v>
      </c>
      <c r="E727" s="3" t="s">
        <v>2273</v>
      </c>
      <c r="J727" s="8" t="s">
        <v>3352</v>
      </c>
      <c r="U727" s="8" t="str">
        <f t="shared" ca="1" si="32"/>
        <v/>
      </c>
      <c r="V727" s="8" t="str">
        <f t="shared" ca="1" si="33"/>
        <v/>
      </c>
      <c r="AB727" s="8" t="s">
        <v>3314</v>
      </c>
      <c r="AD727" s="8" t="s">
        <v>19</v>
      </c>
    </row>
    <row r="728" spans="1:31" ht="29">
      <c r="A728" t="s">
        <v>727</v>
      </c>
      <c r="D728" s="3" t="s">
        <v>2275</v>
      </c>
      <c r="E728" s="3" t="s">
        <v>2276</v>
      </c>
      <c r="I728" t="s">
        <v>3473</v>
      </c>
      <c r="J728" s="8" t="s">
        <v>3350</v>
      </c>
      <c r="T728" s="8">
        <f>79-26</f>
        <v>53</v>
      </c>
      <c r="U728" s="8">
        <f t="shared" ca="1" si="32"/>
        <v>26</v>
      </c>
      <c r="V728" s="8">
        <f t="shared" ca="1" si="33"/>
        <v>79</v>
      </c>
      <c r="AC728" s="8" t="s">
        <v>3370</v>
      </c>
      <c r="AD728" s="8" t="s">
        <v>19</v>
      </c>
    </row>
    <row r="729" spans="1:31" ht="29">
      <c r="A729" t="s">
        <v>727</v>
      </c>
      <c r="D729" s="3" t="s">
        <v>2278</v>
      </c>
      <c r="E729" s="3" t="s">
        <v>2277</v>
      </c>
      <c r="J729" s="8" t="s">
        <v>3352</v>
      </c>
      <c r="U729" s="8" t="str">
        <f t="shared" ca="1" si="32"/>
        <v/>
      </c>
      <c r="V729" s="8" t="str">
        <f t="shared" ca="1" si="33"/>
        <v/>
      </c>
    </row>
    <row r="730" spans="1:31">
      <c r="A730" t="s">
        <v>728</v>
      </c>
      <c r="D730" s="3" t="s">
        <v>2279</v>
      </c>
      <c r="E730" s="3" t="s">
        <v>2280</v>
      </c>
      <c r="H730" t="s">
        <v>19</v>
      </c>
      <c r="J730" s="8" t="s">
        <v>3350</v>
      </c>
      <c r="T730" s="8" t="s">
        <v>3371</v>
      </c>
      <c r="U730" s="8" t="str">
        <f t="shared" ca="1" si="32"/>
        <v/>
      </c>
      <c r="V730" s="8" t="str">
        <f t="shared" ca="1" si="33"/>
        <v/>
      </c>
      <c r="AE730" s="8" t="s">
        <v>3309</v>
      </c>
    </row>
    <row r="731" spans="1:31" ht="29">
      <c r="A731" t="s">
        <v>728</v>
      </c>
      <c r="D731" s="3" t="s">
        <v>2282</v>
      </c>
      <c r="E731" s="3" t="s">
        <v>2281</v>
      </c>
      <c r="I731" t="s">
        <v>3401</v>
      </c>
      <c r="J731" s="8" t="s">
        <v>26</v>
      </c>
      <c r="U731" s="8" t="str">
        <f t="shared" ca="1" si="32"/>
        <v/>
      </c>
      <c r="V731" s="8" t="str">
        <f t="shared" ca="1" si="33"/>
        <v/>
      </c>
    </row>
    <row r="732" spans="1:31">
      <c r="A732" t="s">
        <v>728</v>
      </c>
      <c r="D732" s="3" t="s">
        <v>629</v>
      </c>
      <c r="E732" s="3" t="s">
        <v>729</v>
      </c>
      <c r="H732" t="s">
        <v>19</v>
      </c>
      <c r="J732" s="8" t="s">
        <v>3350</v>
      </c>
      <c r="T732" s="8" t="s">
        <v>3371</v>
      </c>
      <c r="U732" s="8" t="str">
        <f t="shared" ca="1" si="32"/>
        <v/>
      </c>
      <c r="V732" s="8" t="str">
        <f t="shared" ca="1" si="33"/>
        <v/>
      </c>
      <c r="AE732" s="8" t="s">
        <v>3309</v>
      </c>
    </row>
    <row r="733" spans="1:31">
      <c r="A733" t="s">
        <v>730</v>
      </c>
      <c r="D733" s="3" t="s">
        <v>2284</v>
      </c>
      <c r="E733" s="3" t="s">
        <v>2283</v>
      </c>
      <c r="J733" s="8" t="s">
        <v>3352</v>
      </c>
      <c r="U733" s="8" t="str">
        <f t="shared" ca="1" si="32"/>
        <v/>
      </c>
      <c r="V733" s="8" t="str">
        <f t="shared" ca="1" si="33"/>
        <v/>
      </c>
    </row>
    <row r="734" spans="1:31" ht="72.5">
      <c r="A734" t="s">
        <v>731</v>
      </c>
      <c r="D734" s="3" t="s">
        <v>2286</v>
      </c>
      <c r="E734" s="3" t="s">
        <v>2285</v>
      </c>
      <c r="I734" t="s">
        <v>3476</v>
      </c>
      <c r="J734" s="8" t="s">
        <v>25</v>
      </c>
      <c r="L734" s="8">
        <v>8</v>
      </c>
      <c r="M734" s="8">
        <v>45</v>
      </c>
      <c r="O734" s="8" t="s">
        <v>3305</v>
      </c>
      <c r="P734" s="8" t="s">
        <v>3414</v>
      </c>
      <c r="Q734" s="9" t="s">
        <v>3360</v>
      </c>
      <c r="S734" s="8">
        <v>1</v>
      </c>
      <c r="U734" s="8" t="str">
        <f t="shared" ca="1" si="32"/>
        <v/>
      </c>
      <c r="V734" s="8" t="str">
        <f t="shared" ca="1" si="33"/>
        <v/>
      </c>
    </row>
    <row r="735" spans="1:31">
      <c r="A735" t="s">
        <v>733</v>
      </c>
      <c r="D735" s="3" t="s">
        <v>732</v>
      </c>
      <c r="E735" s="3" t="s">
        <v>734</v>
      </c>
      <c r="H735" t="s">
        <v>19</v>
      </c>
      <c r="J735" s="8" t="s">
        <v>3350</v>
      </c>
      <c r="T735" s="8" t="s">
        <v>3371</v>
      </c>
      <c r="U735" s="8" t="str">
        <f t="shared" ca="1" si="32"/>
        <v/>
      </c>
      <c r="V735" s="8" t="str">
        <f t="shared" ca="1" si="33"/>
        <v/>
      </c>
      <c r="AE735" s="8" t="s">
        <v>3309</v>
      </c>
    </row>
    <row r="736" spans="1:31">
      <c r="A736" t="s">
        <v>733</v>
      </c>
      <c r="D736" s="3" t="s">
        <v>735</v>
      </c>
      <c r="E736" s="3" t="s">
        <v>736</v>
      </c>
      <c r="J736" s="8" t="s">
        <v>3350</v>
      </c>
      <c r="T736" s="8" t="s">
        <v>3371</v>
      </c>
      <c r="U736" s="8" t="str">
        <f t="shared" ca="1" si="32"/>
        <v/>
      </c>
      <c r="V736" s="8" t="str">
        <f t="shared" ca="1" si="33"/>
        <v/>
      </c>
      <c r="AE736" s="8" t="s">
        <v>3309</v>
      </c>
    </row>
    <row r="737" spans="1:31" ht="29">
      <c r="A737" t="s">
        <v>733</v>
      </c>
      <c r="D737" s="3" t="s">
        <v>2288</v>
      </c>
      <c r="E737" s="3" t="s">
        <v>2289</v>
      </c>
      <c r="J737" s="8" t="s">
        <v>3352</v>
      </c>
      <c r="U737" s="8" t="str">
        <f t="shared" ca="1" si="32"/>
        <v/>
      </c>
      <c r="V737" s="8" t="str">
        <f t="shared" ca="1" si="33"/>
        <v/>
      </c>
      <c r="AB737" s="8" t="s">
        <v>3317</v>
      </c>
      <c r="AD737" s="8" t="s">
        <v>19</v>
      </c>
    </row>
    <row r="738" spans="1:31" ht="29">
      <c r="A738" t="s">
        <v>733</v>
      </c>
      <c r="D738" s="3" t="s">
        <v>2290</v>
      </c>
      <c r="E738" s="3" t="s">
        <v>2287</v>
      </c>
      <c r="J738" s="8" t="s">
        <v>25</v>
      </c>
      <c r="L738" s="8">
        <v>1</v>
      </c>
      <c r="M738" s="8">
        <v>3</v>
      </c>
      <c r="N738" s="8" t="s">
        <v>3310</v>
      </c>
      <c r="O738" s="8" t="s">
        <v>3305</v>
      </c>
      <c r="P738" s="8" t="s">
        <v>3403</v>
      </c>
      <c r="Q738" s="9" t="s">
        <v>3404</v>
      </c>
      <c r="S738" s="8">
        <v>2475</v>
      </c>
      <c r="U738" s="8" t="str">
        <f t="shared" ca="1" si="32"/>
        <v/>
      </c>
      <c r="V738" s="8" t="str">
        <f t="shared" ca="1" si="33"/>
        <v/>
      </c>
    </row>
    <row r="739" spans="1:31">
      <c r="A739" t="s">
        <v>737</v>
      </c>
      <c r="D739" s="3" t="s">
        <v>2292</v>
      </c>
      <c r="E739" s="3" t="s">
        <v>2291</v>
      </c>
      <c r="I739" t="s">
        <v>3539</v>
      </c>
      <c r="J739" s="8" t="s">
        <v>25</v>
      </c>
      <c r="L739" s="8">
        <v>1</v>
      </c>
      <c r="M739" s="8">
        <v>3</v>
      </c>
      <c r="N739" s="8" t="s">
        <v>3304</v>
      </c>
      <c r="O739" s="8" t="s">
        <v>3311</v>
      </c>
      <c r="S739" s="8">
        <v>44</v>
      </c>
      <c r="U739" s="8" t="str">
        <f t="shared" ca="1" si="32"/>
        <v/>
      </c>
      <c r="V739" s="8" t="str">
        <f t="shared" ca="1" si="33"/>
        <v/>
      </c>
      <c r="W739" s="8" t="s">
        <v>3348</v>
      </c>
    </row>
    <row r="740" spans="1:31">
      <c r="A740" t="s">
        <v>737</v>
      </c>
      <c r="D740" s="3" t="s">
        <v>738</v>
      </c>
      <c r="E740" s="3" t="s">
        <v>739</v>
      </c>
      <c r="H740" t="s">
        <v>19</v>
      </c>
      <c r="J740" s="8" t="s">
        <v>3352</v>
      </c>
      <c r="U740" s="8" t="str">
        <f t="shared" ca="1" si="32"/>
        <v/>
      </c>
      <c r="V740" s="8" t="str">
        <f t="shared" ca="1" si="33"/>
        <v/>
      </c>
      <c r="AC740" s="8" t="s">
        <v>3365</v>
      </c>
      <c r="AD740" s="8" t="s">
        <v>19</v>
      </c>
      <c r="AE740" s="8" t="s">
        <v>3309</v>
      </c>
    </row>
    <row r="741" spans="1:31">
      <c r="A741" t="s">
        <v>740</v>
      </c>
      <c r="D741" s="3" t="s">
        <v>2293</v>
      </c>
      <c r="E741" s="3" t="s">
        <v>2294</v>
      </c>
      <c r="H741" t="s">
        <v>19</v>
      </c>
      <c r="J741" s="8" t="s">
        <v>3350</v>
      </c>
      <c r="T741" s="8">
        <f>2475-99</f>
        <v>2376</v>
      </c>
      <c r="U741" s="8">
        <f t="shared" ca="1" si="32"/>
        <v>99</v>
      </c>
      <c r="V741" s="8">
        <f t="shared" ca="1" si="33"/>
        <v>2475</v>
      </c>
      <c r="AE741" s="8" t="s">
        <v>3315</v>
      </c>
    </row>
    <row r="742" spans="1:31">
      <c r="A742" t="s">
        <v>741</v>
      </c>
      <c r="D742" s="3" t="s">
        <v>2295</v>
      </c>
      <c r="E742" s="3" t="s">
        <v>2296</v>
      </c>
      <c r="J742" s="8" t="s">
        <v>3352</v>
      </c>
      <c r="U742" s="8" t="str">
        <f t="shared" ca="1" si="32"/>
        <v/>
      </c>
      <c r="V742" s="8" t="str">
        <f t="shared" ca="1" si="33"/>
        <v/>
      </c>
    </row>
    <row r="743" spans="1:31">
      <c r="A743" t="s">
        <v>741</v>
      </c>
      <c r="D743" s="3" t="s">
        <v>2298</v>
      </c>
      <c r="E743" s="3" t="s">
        <v>2297</v>
      </c>
      <c r="J743" s="8" t="s">
        <v>3352</v>
      </c>
      <c r="U743" s="8" t="str">
        <f t="shared" ca="1" si="32"/>
        <v/>
      </c>
      <c r="V743" s="8" t="str">
        <f t="shared" ca="1" si="33"/>
        <v/>
      </c>
    </row>
    <row r="744" spans="1:31">
      <c r="A744" t="s">
        <v>741</v>
      </c>
      <c r="D744" s="3" t="s">
        <v>2299</v>
      </c>
      <c r="E744" s="3" t="s">
        <v>2300</v>
      </c>
      <c r="J744" s="8" t="s">
        <v>25</v>
      </c>
      <c r="L744" s="8">
        <v>1</v>
      </c>
      <c r="M744" s="8">
        <v>3</v>
      </c>
      <c r="N744" s="8" t="s">
        <v>3319</v>
      </c>
      <c r="O744" s="8" t="s">
        <v>3311</v>
      </c>
      <c r="S744" s="8">
        <v>186</v>
      </c>
      <c r="U744" s="8" t="str">
        <f t="shared" ca="1" si="32"/>
        <v/>
      </c>
      <c r="V744" s="8" t="str">
        <f t="shared" ca="1" si="33"/>
        <v/>
      </c>
    </row>
    <row r="745" spans="1:31">
      <c r="A745" t="s">
        <v>742</v>
      </c>
      <c r="D745" s="3" t="s">
        <v>2302</v>
      </c>
      <c r="E745" s="3" t="s">
        <v>2301</v>
      </c>
      <c r="J745" s="8" t="s">
        <v>24</v>
      </c>
      <c r="L745" s="8">
        <v>1</v>
      </c>
      <c r="M745" s="8">
        <v>1</v>
      </c>
      <c r="N745" s="8" t="s">
        <v>3310</v>
      </c>
      <c r="O745" s="8" t="s">
        <v>3351</v>
      </c>
      <c r="S745" s="8">
        <v>2475</v>
      </c>
      <c r="U745" s="8" t="str">
        <f t="shared" ca="1" si="32"/>
        <v/>
      </c>
      <c r="V745" s="8" t="str">
        <f t="shared" ca="1" si="33"/>
        <v/>
      </c>
    </row>
    <row r="746" spans="1:31">
      <c r="A746" t="s">
        <v>743</v>
      </c>
      <c r="D746" s="3" t="s">
        <v>744</v>
      </c>
      <c r="E746" s="3" t="s">
        <v>744</v>
      </c>
      <c r="F746" t="s">
        <v>35</v>
      </c>
      <c r="I746" t="s">
        <v>2303</v>
      </c>
      <c r="Q746" s="8"/>
      <c r="U746" s="8" t="str">
        <f t="shared" ca="1" si="32"/>
        <v/>
      </c>
      <c r="V746" s="8" t="str">
        <f t="shared" ca="1" si="33"/>
        <v/>
      </c>
    </row>
    <row r="747" spans="1:31">
      <c r="A747" t="s">
        <v>745</v>
      </c>
      <c r="D747" s="3" t="s">
        <v>746</v>
      </c>
      <c r="E747" s="3" t="s">
        <v>747</v>
      </c>
      <c r="J747" s="8" t="s">
        <v>3352</v>
      </c>
      <c r="U747" s="8" t="str">
        <f t="shared" ca="1" si="32"/>
        <v/>
      </c>
      <c r="V747" s="8" t="str">
        <f t="shared" ca="1" si="33"/>
        <v/>
      </c>
      <c r="AC747" s="8" t="s">
        <v>3373</v>
      </c>
      <c r="AD747" s="8" t="s">
        <v>19</v>
      </c>
    </row>
    <row r="748" spans="1:31">
      <c r="A748" t="s">
        <v>748</v>
      </c>
      <c r="D748" s="3" t="s">
        <v>2305</v>
      </c>
      <c r="E748" s="3" t="s">
        <v>2304</v>
      </c>
      <c r="J748" s="8" t="s">
        <v>25</v>
      </c>
      <c r="L748" s="8">
        <v>1</v>
      </c>
      <c r="M748" s="8">
        <v>5</v>
      </c>
      <c r="N748" s="8" t="s">
        <v>3326</v>
      </c>
      <c r="O748" s="8" t="s">
        <v>3311</v>
      </c>
      <c r="S748" s="8">
        <v>830</v>
      </c>
      <c r="U748" s="8" t="str">
        <f t="shared" ca="1" si="32"/>
        <v/>
      </c>
      <c r="V748" s="8" t="str">
        <f t="shared" ca="1" si="33"/>
        <v/>
      </c>
    </row>
    <row r="749" spans="1:31">
      <c r="A749" t="s">
        <v>749</v>
      </c>
      <c r="D749" s="3" t="s">
        <v>2307</v>
      </c>
      <c r="E749" s="3" t="s">
        <v>2306</v>
      </c>
      <c r="J749" s="8" t="s">
        <v>3352</v>
      </c>
      <c r="U749" s="8" t="str">
        <f t="shared" ca="1" si="32"/>
        <v/>
      </c>
      <c r="V749" s="8" t="str">
        <f t="shared" ca="1" si="33"/>
        <v/>
      </c>
    </row>
    <row r="750" spans="1:31">
      <c r="A750" t="s">
        <v>750</v>
      </c>
      <c r="D750" s="3" t="s">
        <v>2309</v>
      </c>
      <c r="E750" s="3" t="s">
        <v>2308</v>
      </c>
      <c r="J750" s="8" t="s">
        <v>3352</v>
      </c>
      <c r="U750" s="8" t="str">
        <f t="shared" ca="1" si="32"/>
        <v/>
      </c>
      <c r="V750" s="8" t="str">
        <f t="shared" ca="1" si="33"/>
        <v/>
      </c>
    </row>
    <row r="751" spans="1:31">
      <c r="A751" t="s">
        <v>751</v>
      </c>
      <c r="D751" s="3" t="s">
        <v>752</v>
      </c>
      <c r="E751" s="3" t="s">
        <v>753</v>
      </c>
      <c r="J751" s="8" t="s">
        <v>3352</v>
      </c>
      <c r="U751" s="8" t="str">
        <f t="shared" ca="1" si="32"/>
        <v/>
      </c>
      <c r="V751" s="8" t="str">
        <f t="shared" ca="1" si="33"/>
        <v/>
      </c>
      <c r="AC751" s="8" t="s">
        <v>3586</v>
      </c>
      <c r="AD751" s="8" t="s">
        <v>19</v>
      </c>
    </row>
    <row r="752" spans="1:31" ht="43.5">
      <c r="A752" t="s">
        <v>751</v>
      </c>
      <c r="D752" s="3" t="s">
        <v>2310</v>
      </c>
      <c r="E752" s="3" t="s">
        <v>2311</v>
      </c>
      <c r="I752" t="s">
        <v>3390</v>
      </c>
      <c r="J752" s="8" t="s">
        <v>26</v>
      </c>
      <c r="U752" s="8" t="str">
        <f t="shared" ca="1" si="32"/>
        <v/>
      </c>
      <c r="V752" s="8" t="str">
        <f t="shared" ca="1" si="33"/>
        <v/>
      </c>
    </row>
    <row r="753" spans="1:31" ht="43.5">
      <c r="A753" t="s">
        <v>751</v>
      </c>
      <c r="D753" s="3" t="s">
        <v>2312</v>
      </c>
      <c r="E753" s="3" t="s">
        <v>2313</v>
      </c>
      <c r="J753" s="8" t="s">
        <v>3350</v>
      </c>
      <c r="T753" s="8">
        <f>210-99</f>
        <v>111</v>
      </c>
      <c r="U753" s="8">
        <f t="shared" ca="1" si="32"/>
        <v>99</v>
      </c>
      <c r="V753" s="8">
        <f t="shared" ca="1" si="33"/>
        <v>210</v>
      </c>
    </row>
    <row r="754" spans="1:31">
      <c r="A754" t="s">
        <v>754</v>
      </c>
      <c r="D754" s="3" t="s">
        <v>2315</v>
      </c>
      <c r="E754" s="3" t="s">
        <v>2314</v>
      </c>
      <c r="H754" t="s">
        <v>19</v>
      </c>
      <c r="J754" s="8" t="s">
        <v>24</v>
      </c>
      <c r="L754" s="8">
        <v>1</v>
      </c>
      <c r="M754" s="8">
        <v>1</v>
      </c>
      <c r="N754" s="8" t="s">
        <v>3310</v>
      </c>
      <c r="O754" s="8" t="s">
        <v>3351</v>
      </c>
      <c r="S754" s="8">
        <v>2475</v>
      </c>
      <c r="U754" s="8" t="str">
        <f t="shared" ca="1" si="32"/>
        <v/>
      </c>
      <c r="V754" s="8" t="str">
        <f t="shared" ca="1" si="33"/>
        <v/>
      </c>
    </row>
    <row r="755" spans="1:31" ht="29">
      <c r="A755" t="s">
        <v>755</v>
      </c>
      <c r="D755" s="3" t="s">
        <v>3540</v>
      </c>
      <c r="E755" s="3" t="s">
        <v>3541</v>
      </c>
      <c r="I755" t="s">
        <v>3542</v>
      </c>
      <c r="J755" s="8" t="s">
        <v>24</v>
      </c>
      <c r="L755" s="8">
        <v>1</v>
      </c>
      <c r="M755" s="8">
        <v>4</v>
      </c>
      <c r="N755" s="8" t="s">
        <v>3310</v>
      </c>
      <c r="O755" s="8" t="s">
        <v>3305</v>
      </c>
      <c r="P755" s="8" t="s">
        <v>3403</v>
      </c>
      <c r="Q755" s="9" t="s">
        <v>3404</v>
      </c>
      <c r="S755" s="8">
        <v>2475</v>
      </c>
      <c r="U755" s="8" t="str">
        <f t="shared" ca="1" si="32"/>
        <v/>
      </c>
      <c r="V755" s="8" t="str">
        <f t="shared" ca="1" si="33"/>
        <v/>
      </c>
      <c r="W755" s="8" t="s">
        <v>3348</v>
      </c>
    </row>
    <row r="756" spans="1:31">
      <c r="A756" t="s">
        <v>755</v>
      </c>
      <c r="D756" s="3" t="s">
        <v>2317</v>
      </c>
      <c r="E756" s="3" t="s">
        <v>2316</v>
      </c>
      <c r="J756" s="8" t="s">
        <v>25</v>
      </c>
      <c r="L756" s="8">
        <v>1</v>
      </c>
      <c r="M756" s="8">
        <v>1</v>
      </c>
      <c r="N756" s="8" t="s">
        <v>3310</v>
      </c>
      <c r="O756" s="8" t="s">
        <v>3351</v>
      </c>
      <c r="S756" s="8">
        <v>2475</v>
      </c>
      <c r="U756" s="8" t="str">
        <f t="shared" ca="1" si="32"/>
        <v/>
      </c>
      <c r="V756" s="8" t="str">
        <f t="shared" ca="1" si="33"/>
        <v/>
      </c>
    </row>
    <row r="757" spans="1:31" ht="43.5">
      <c r="A757" t="s">
        <v>756</v>
      </c>
      <c r="D757" s="3" t="s">
        <v>2318</v>
      </c>
      <c r="E757" s="3" t="s">
        <v>2319</v>
      </c>
      <c r="I757" t="s">
        <v>3401</v>
      </c>
      <c r="J757" s="8" t="s">
        <v>26</v>
      </c>
      <c r="U757" s="8" t="str">
        <f t="shared" ca="1" si="32"/>
        <v/>
      </c>
      <c r="V757" s="8" t="str">
        <f t="shared" ca="1" si="33"/>
        <v/>
      </c>
    </row>
    <row r="758" spans="1:31" ht="43.5">
      <c r="A758" t="s">
        <v>756</v>
      </c>
      <c r="D758" s="3" t="s">
        <v>2320</v>
      </c>
      <c r="E758" s="3" t="s">
        <v>2321</v>
      </c>
      <c r="J758" s="8" t="s">
        <v>3352</v>
      </c>
      <c r="U758" s="8" t="str">
        <f t="shared" ca="1" si="32"/>
        <v/>
      </c>
      <c r="V758" s="8" t="str">
        <f t="shared" ca="1" si="33"/>
        <v/>
      </c>
    </row>
    <row r="759" spans="1:31" ht="43.5">
      <c r="A759" t="s">
        <v>756</v>
      </c>
      <c r="D759" s="3" t="s">
        <v>2322</v>
      </c>
      <c r="E759" s="3" t="s">
        <v>2323</v>
      </c>
      <c r="J759" s="8" t="s">
        <v>3352</v>
      </c>
      <c r="U759" s="8" t="str">
        <f t="shared" ca="1" si="32"/>
        <v/>
      </c>
      <c r="V759" s="8" t="str">
        <f t="shared" ca="1" si="33"/>
        <v/>
      </c>
      <c r="AE759" s="8" t="s">
        <v>3309</v>
      </c>
    </row>
    <row r="760" spans="1:31" ht="29">
      <c r="A760" t="s">
        <v>757</v>
      </c>
      <c r="D760" s="3" t="s">
        <v>3543</v>
      </c>
      <c r="E760" s="3" t="s">
        <v>3544</v>
      </c>
      <c r="J760" s="8" t="s">
        <v>3350</v>
      </c>
      <c r="T760" s="8">
        <f>5-2</f>
        <v>3</v>
      </c>
      <c r="U760" s="8">
        <f t="shared" ca="1" si="32"/>
        <v>2</v>
      </c>
      <c r="V760" s="8">
        <f t="shared" ca="1" si="33"/>
        <v>5</v>
      </c>
    </row>
    <row r="761" spans="1:31" ht="29">
      <c r="A761" t="s">
        <v>758</v>
      </c>
      <c r="D761" s="3" t="s">
        <v>2325</v>
      </c>
      <c r="E761" s="3" t="s">
        <v>2326</v>
      </c>
      <c r="I761" t="s">
        <v>3390</v>
      </c>
      <c r="J761" s="8" t="s">
        <v>26</v>
      </c>
      <c r="U761" s="8" t="str">
        <f t="shared" ca="1" si="32"/>
        <v/>
      </c>
      <c r="V761" s="8" t="str">
        <f t="shared" ca="1" si="33"/>
        <v/>
      </c>
    </row>
    <row r="762" spans="1:31" ht="29">
      <c r="A762" t="s">
        <v>758</v>
      </c>
      <c r="D762" s="3" t="s">
        <v>2324</v>
      </c>
      <c r="E762" s="3" t="s">
        <v>2327</v>
      </c>
      <c r="J762" s="8" t="s">
        <v>24</v>
      </c>
      <c r="L762" s="8">
        <v>1</v>
      </c>
      <c r="M762" s="8">
        <v>2</v>
      </c>
      <c r="N762" s="8" t="s">
        <v>3310</v>
      </c>
      <c r="O762" s="8" t="s">
        <v>3351</v>
      </c>
      <c r="S762" s="8">
        <v>2475</v>
      </c>
      <c r="U762" s="8" t="str">
        <f t="shared" ca="1" si="32"/>
        <v/>
      </c>
      <c r="V762" s="8" t="str">
        <f t="shared" ca="1" si="33"/>
        <v/>
      </c>
    </row>
    <row r="763" spans="1:31">
      <c r="A763" t="s">
        <v>759</v>
      </c>
      <c r="D763" s="3" t="s">
        <v>2329</v>
      </c>
      <c r="E763" s="3" t="s">
        <v>2328</v>
      </c>
      <c r="J763" s="8" t="s">
        <v>24</v>
      </c>
      <c r="L763" s="8">
        <v>1</v>
      </c>
      <c r="M763" s="8">
        <v>4</v>
      </c>
      <c r="N763" s="8" t="s">
        <v>3356</v>
      </c>
      <c r="O763" s="8" t="s">
        <v>3311</v>
      </c>
      <c r="S763" s="8">
        <v>295</v>
      </c>
      <c r="U763" s="8" t="str">
        <f t="shared" ca="1" si="32"/>
        <v/>
      </c>
      <c r="V763" s="8" t="str">
        <f t="shared" ca="1" si="33"/>
        <v/>
      </c>
    </row>
    <row r="764" spans="1:31">
      <c r="A764" t="s">
        <v>759</v>
      </c>
      <c r="D764" s="3" t="s">
        <v>2331</v>
      </c>
      <c r="E764" s="3" t="s">
        <v>2330</v>
      </c>
      <c r="J764" s="8" t="s">
        <v>25</v>
      </c>
      <c r="L764" s="8">
        <v>1</v>
      </c>
      <c r="M764" s="8">
        <v>3</v>
      </c>
      <c r="N764" s="8" t="s">
        <v>3310</v>
      </c>
      <c r="O764" s="8" t="s">
        <v>3311</v>
      </c>
      <c r="S764" s="8">
        <v>2475</v>
      </c>
      <c r="U764" s="8" t="str">
        <f t="shared" ca="1" si="32"/>
        <v/>
      </c>
      <c r="V764" s="8" t="str">
        <f t="shared" ca="1" si="33"/>
        <v/>
      </c>
    </row>
    <row r="765" spans="1:31">
      <c r="A765" t="s">
        <v>759</v>
      </c>
      <c r="D765" s="3" t="s">
        <v>760</v>
      </c>
      <c r="E765" s="3" t="s">
        <v>761</v>
      </c>
      <c r="J765" s="8" t="s">
        <v>3352</v>
      </c>
      <c r="U765" s="8" t="str">
        <f t="shared" ca="1" si="32"/>
        <v/>
      </c>
      <c r="V765" s="8" t="str">
        <f t="shared" ca="1" si="33"/>
        <v/>
      </c>
      <c r="AC765" s="8" t="s">
        <v>3373</v>
      </c>
      <c r="AD765" s="8" t="s">
        <v>19</v>
      </c>
      <c r="AE765" s="8" t="s">
        <v>3318</v>
      </c>
    </row>
    <row r="766" spans="1:31">
      <c r="A766" t="s">
        <v>762</v>
      </c>
      <c r="D766" s="3" t="s">
        <v>2333</v>
      </c>
      <c r="E766" s="3" t="s">
        <v>2332</v>
      </c>
      <c r="J766" s="8" t="s">
        <v>25</v>
      </c>
      <c r="L766" s="8">
        <v>1</v>
      </c>
      <c r="M766" s="8">
        <v>3</v>
      </c>
      <c r="N766" s="8" t="s">
        <v>3310</v>
      </c>
      <c r="O766" s="8" t="s">
        <v>3311</v>
      </c>
      <c r="S766" s="8">
        <v>2475</v>
      </c>
      <c r="U766" s="8" t="str">
        <f t="shared" ca="1" si="32"/>
        <v/>
      </c>
      <c r="V766" s="8" t="str">
        <f t="shared" ca="1" si="33"/>
        <v/>
      </c>
    </row>
    <row r="767" spans="1:31">
      <c r="A767" t="s">
        <v>763</v>
      </c>
      <c r="D767" s="3" t="s">
        <v>764</v>
      </c>
      <c r="E767" s="3" t="s">
        <v>765</v>
      </c>
      <c r="J767" s="8" t="s">
        <v>3350</v>
      </c>
      <c r="T767" s="8">
        <f>1-0</f>
        <v>1</v>
      </c>
      <c r="U767" s="8">
        <f t="shared" ca="1" si="32"/>
        <v>0</v>
      </c>
      <c r="V767" s="8">
        <f t="shared" ca="1" si="33"/>
        <v>1</v>
      </c>
    </row>
    <row r="768" spans="1:31">
      <c r="A768" t="s">
        <v>766</v>
      </c>
      <c r="D768" s="3" t="s">
        <v>767</v>
      </c>
      <c r="E768" s="3" t="s">
        <v>768</v>
      </c>
      <c r="J768" s="8" t="s">
        <v>3352</v>
      </c>
      <c r="U768" s="8" t="str">
        <f t="shared" ca="1" si="32"/>
        <v/>
      </c>
      <c r="V768" s="8" t="str">
        <f t="shared" ca="1" si="33"/>
        <v/>
      </c>
    </row>
    <row r="769" spans="1:31">
      <c r="A769" t="s">
        <v>769</v>
      </c>
      <c r="D769" s="3" t="s">
        <v>770</v>
      </c>
      <c r="E769" s="3" t="s">
        <v>771</v>
      </c>
      <c r="J769" s="8" t="s">
        <v>3353</v>
      </c>
      <c r="T769" s="8">
        <f>0-1</f>
        <v>-1</v>
      </c>
      <c r="U769" s="8">
        <f t="shared" ca="1" si="32"/>
        <v>1</v>
      </c>
      <c r="V769" s="8">
        <f t="shared" ca="1" si="33"/>
        <v>0</v>
      </c>
      <c r="AC769" s="8" t="s">
        <v>3402</v>
      </c>
      <c r="AD769" s="8" t="s">
        <v>20</v>
      </c>
      <c r="AE769" s="8" t="s">
        <v>3315</v>
      </c>
    </row>
    <row r="770" spans="1:31">
      <c r="A770" t="s">
        <v>772</v>
      </c>
      <c r="D770" s="3" t="s">
        <v>2334</v>
      </c>
      <c r="E770" s="3" t="s">
        <v>2335</v>
      </c>
      <c r="H770" t="s">
        <v>19</v>
      </c>
      <c r="J770" s="8" t="s">
        <v>3350</v>
      </c>
      <c r="T770" s="8">
        <f>0-6</f>
        <v>-6</v>
      </c>
      <c r="U770" s="8">
        <f t="shared" ca="1" si="32"/>
        <v>6</v>
      </c>
      <c r="V770" s="8">
        <f t="shared" ca="1" si="33"/>
        <v>0</v>
      </c>
      <c r="AE770" s="8" t="s">
        <v>3315</v>
      </c>
    </row>
    <row r="771" spans="1:31">
      <c r="A771" t="s">
        <v>773</v>
      </c>
      <c r="D771" s="3" t="s">
        <v>2336</v>
      </c>
      <c r="E771" s="3" t="s">
        <v>2337</v>
      </c>
      <c r="G771" t="s">
        <v>19</v>
      </c>
      <c r="J771" s="8" t="s">
        <v>3352</v>
      </c>
      <c r="U771" s="8" t="str">
        <f t="shared" ca="1" si="32"/>
        <v/>
      </c>
      <c r="V771" s="8" t="str">
        <f t="shared" ca="1" si="33"/>
        <v/>
      </c>
      <c r="AE771" s="8" t="s">
        <v>3321</v>
      </c>
    </row>
    <row r="772" spans="1:31">
      <c r="A772" t="s">
        <v>774</v>
      </c>
      <c r="D772" s="3" t="s">
        <v>726</v>
      </c>
      <c r="E772" s="3" t="s">
        <v>775</v>
      </c>
      <c r="H772" t="s">
        <v>19</v>
      </c>
      <c r="J772" s="8" t="s">
        <v>3350</v>
      </c>
      <c r="T772" s="8">
        <f>0-24</f>
        <v>-24</v>
      </c>
      <c r="U772" s="8">
        <f t="shared" ca="1" si="32"/>
        <v>24</v>
      </c>
      <c r="V772" s="8">
        <f t="shared" ca="1" si="33"/>
        <v>0</v>
      </c>
    </row>
    <row r="773" spans="1:31">
      <c r="A773" t="s">
        <v>776</v>
      </c>
      <c r="D773" s="3" t="s">
        <v>2338</v>
      </c>
      <c r="E773" s="3" t="s">
        <v>2339</v>
      </c>
      <c r="H773" t="s">
        <v>19</v>
      </c>
      <c r="J773" s="8" t="s">
        <v>3352</v>
      </c>
      <c r="U773" s="8" t="str">
        <f t="shared" ca="1" si="32"/>
        <v/>
      </c>
      <c r="V773" s="8" t="str">
        <f t="shared" ca="1" si="33"/>
        <v/>
      </c>
      <c r="AE773" s="8" t="s">
        <v>3315</v>
      </c>
    </row>
    <row r="774" spans="1:31" ht="29">
      <c r="A774" t="s">
        <v>776</v>
      </c>
      <c r="D774" s="3" t="s">
        <v>2341</v>
      </c>
      <c r="E774" s="3" t="s">
        <v>2342</v>
      </c>
      <c r="J774" s="8" t="s">
        <v>3352</v>
      </c>
      <c r="U774" s="8" t="str">
        <f t="shared" ca="1" si="32"/>
        <v/>
      </c>
      <c r="V774" s="8" t="str">
        <f t="shared" ca="1" si="33"/>
        <v/>
      </c>
    </row>
    <row r="775" spans="1:31" ht="29">
      <c r="A775" t="s">
        <v>776</v>
      </c>
      <c r="D775" s="3" t="s">
        <v>2343</v>
      </c>
      <c r="E775" s="3" t="s">
        <v>2340</v>
      </c>
      <c r="J775" s="8" t="s">
        <v>25</v>
      </c>
      <c r="L775" s="8">
        <v>1</v>
      </c>
      <c r="M775" s="8">
        <v>3</v>
      </c>
      <c r="N775" s="8" t="s">
        <v>3310</v>
      </c>
      <c r="O775" s="8" t="s">
        <v>3311</v>
      </c>
      <c r="S775" s="8">
        <v>2475</v>
      </c>
      <c r="U775" s="8" t="str">
        <f t="shared" ref="U775:U838" ca="1" si="34">IF(ISNUMBER(T775),VALUE(MID(_xlfn.FORMULATEXT(T775),SEARCH("-",_xlfn.FORMULATEXT(T775))+1,LEN(_xlfn.FORMULATEXT(T775))-SEARCH("-",_xlfn.FORMULATEXT(T775)))), "")</f>
        <v/>
      </c>
      <c r="V775" s="8" t="str">
        <f t="shared" ref="V775:V838" ca="1" si="35">IF(ISNUMBER(T775), VALUE(MID(_xlfn.FORMULATEXT(T775), 2, SEARCH("-", _xlfn.FORMULATEXT(T775)) - 2)), "")</f>
        <v/>
      </c>
    </row>
    <row r="776" spans="1:31">
      <c r="A776" t="s">
        <v>776</v>
      </c>
      <c r="D776" s="3" t="s">
        <v>2344</v>
      </c>
      <c r="E776" s="3" t="s">
        <v>2345</v>
      </c>
      <c r="H776" t="s">
        <v>19</v>
      </c>
      <c r="J776" s="8" t="s">
        <v>3352</v>
      </c>
      <c r="U776" s="8" t="str">
        <f t="shared" ca="1" si="34"/>
        <v/>
      </c>
      <c r="V776" s="8" t="str">
        <f t="shared" ca="1" si="35"/>
        <v/>
      </c>
      <c r="AE776" s="8" t="s">
        <v>3315</v>
      </c>
    </row>
    <row r="777" spans="1:31">
      <c r="A777" t="s">
        <v>777</v>
      </c>
      <c r="D777" s="3" t="s">
        <v>2346</v>
      </c>
      <c r="E777" s="3" t="s">
        <v>2347</v>
      </c>
      <c r="H777" t="s">
        <v>19</v>
      </c>
      <c r="J777" s="8" t="s">
        <v>3352</v>
      </c>
      <c r="U777" s="8" t="str">
        <f t="shared" ca="1" si="34"/>
        <v/>
      </c>
      <c r="V777" s="8" t="str">
        <f t="shared" ca="1" si="35"/>
        <v/>
      </c>
      <c r="AC777" s="8" t="s">
        <v>3402</v>
      </c>
      <c r="AD777" s="8" t="s">
        <v>19</v>
      </c>
      <c r="AE777" s="8" t="s">
        <v>3315</v>
      </c>
    </row>
    <row r="778" spans="1:31">
      <c r="A778" t="s">
        <v>778</v>
      </c>
      <c r="D778" s="3" t="s">
        <v>2349</v>
      </c>
      <c r="E778" s="3" t="s">
        <v>2350</v>
      </c>
      <c r="J778" s="8" t="s">
        <v>3352</v>
      </c>
      <c r="U778" s="8" t="str">
        <f t="shared" ca="1" si="34"/>
        <v/>
      </c>
      <c r="V778" s="8" t="str">
        <f t="shared" ca="1" si="35"/>
        <v/>
      </c>
      <c r="AB778" s="8" t="s">
        <v>3314</v>
      </c>
      <c r="AD778" s="8" t="s">
        <v>19</v>
      </c>
    </row>
    <row r="779" spans="1:31">
      <c r="A779" t="s">
        <v>778</v>
      </c>
      <c r="D779" s="3" t="s">
        <v>2351</v>
      </c>
      <c r="E779" s="3" t="s">
        <v>2348</v>
      </c>
      <c r="J779" s="8" t="s">
        <v>25</v>
      </c>
      <c r="L779" s="8">
        <v>1</v>
      </c>
      <c r="M779" s="8">
        <v>1</v>
      </c>
      <c r="N779" s="8" t="s">
        <v>3310</v>
      </c>
      <c r="O779" s="8" t="s">
        <v>3351</v>
      </c>
      <c r="S779" s="8">
        <v>2475</v>
      </c>
      <c r="U779" s="8" t="str">
        <f t="shared" ca="1" si="34"/>
        <v/>
      </c>
      <c r="V779" s="8" t="str">
        <f t="shared" ca="1" si="35"/>
        <v/>
      </c>
    </row>
    <row r="780" spans="1:31" ht="29">
      <c r="A780" t="s">
        <v>778</v>
      </c>
      <c r="D780" s="3" t="s">
        <v>2353</v>
      </c>
      <c r="E780" s="3" t="s">
        <v>2352</v>
      </c>
      <c r="I780" t="s">
        <v>3401</v>
      </c>
      <c r="J780" s="8" t="s">
        <v>26</v>
      </c>
      <c r="U780" s="8" t="str">
        <f t="shared" ca="1" si="34"/>
        <v/>
      </c>
      <c r="V780" s="8" t="str">
        <f t="shared" ca="1" si="35"/>
        <v/>
      </c>
    </row>
    <row r="781" spans="1:31">
      <c r="A781" t="s">
        <v>778</v>
      </c>
      <c r="D781" s="3" t="s">
        <v>2355</v>
      </c>
      <c r="E781" s="3" t="s">
        <v>2354</v>
      </c>
      <c r="J781" s="8" t="s">
        <v>25</v>
      </c>
      <c r="L781" s="8">
        <v>1</v>
      </c>
      <c r="M781" s="8">
        <v>2</v>
      </c>
      <c r="N781" s="8" t="s">
        <v>3310</v>
      </c>
      <c r="O781" s="8" t="s">
        <v>3351</v>
      </c>
      <c r="S781" s="8">
        <v>2475</v>
      </c>
      <c r="U781" s="8" t="str">
        <f t="shared" ca="1" si="34"/>
        <v/>
      </c>
      <c r="V781" s="8" t="str">
        <f t="shared" ca="1" si="35"/>
        <v/>
      </c>
    </row>
    <row r="782" spans="1:31">
      <c r="A782" t="s">
        <v>778</v>
      </c>
      <c r="D782" s="3" t="s">
        <v>2356</v>
      </c>
      <c r="E782" s="3" t="s">
        <v>2354</v>
      </c>
      <c r="J782" s="8" t="s">
        <v>25</v>
      </c>
      <c r="L782" s="8">
        <v>1</v>
      </c>
      <c r="M782" s="8">
        <v>2</v>
      </c>
      <c r="N782" s="8" t="s">
        <v>3310</v>
      </c>
      <c r="O782" s="8" t="s">
        <v>3351</v>
      </c>
      <c r="S782" s="8">
        <v>2475</v>
      </c>
      <c r="U782" s="8" t="str">
        <f t="shared" ca="1" si="34"/>
        <v/>
      </c>
      <c r="V782" s="8" t="str">
        <f t="shared" ca="1" si="35"/>
        <v/>
      </c>
    </row>
    <row r="783" spans="1:31">
      <c r="A783" t="s">
        <v>779</v>
      </c>
      <c r="D783" s="3" t="s">
        <v>2357</v>
      </c>
      <c r="E783" s="3" t="s">
        <v>2358</v>
      </c>
      <c r="J783" s="8" t="s">
        <v>3352</v>
      </c>
      <c r="U783" s="8" t="str">
        <f t="shared" ca="1" si="34"/>
        <v/>
      </c>
      <c r="V783" s="8" t="str">
        <f t="shared" ca="1" si="35"/>
        <v/>
      </c>
    </row>
    <row r="784" spans="1:31">
      <c r="A784" t="s">
        <v>779</v>
      </c>
      <c r="D784" s="3" t="s">
        <v>2360</v>
      </c>
      <c r="E784" s="3" t="s">
        <v>2359</v>
      </c>
      <c r="J784" s="8" t="s">
        <v>3352</v>
      </c>
      <c r="U784" s="8" t="str">
        <f t="shared" ca="1" si="34"/>
        <v/>
      </c>
      <c r="V784" s="8" t="str">
        <f t="shared" ca="1" si="35"/>
        <v/>
      </c>
      <c r="AB784" s="8" t="s">
        <v>3314</v>
      </c>
      <c r="AD784" s="8" t="s">
        <v>19</v>
      </c>
    </row>
    <row r="785" spans="1:31" ht="29">
      <c r="A785" t="s">
        <v>780</v>
      </c>
      <c r="D785" s="3" t="s">
        <v>2362</v>
      </c>
      <c r="E785" s="3" t="s">
        <v>2361</v>
      </c>
      <c r="J785" s="8" t="s">
        <v>25</v>
      </c>
      <c r="L785" s="8">
        <v>1</v>
      </c>
      <c r="M785" s="8">
        <v>4</v>
      </c>
      <c r="N785" s="8" t="s">
        <v>3310</v>
      </c>
      <c r="O785" s="8" t="s">
        <v>3311</v>
      </c>
      <c r="S785" s="8">
        <v>2475</v>
      </c>
      <c r="U785" s="8" t="str">
        <f t="shared" ca="1" si="34"/>
        <v/>
      </c>
      <c r="V785" s="8" t="str">
        <f t="shared" ca="1" si="35"/>
        <v/>
      </c>
    </row>
    <row r="786" spans="1:31" ht="29">
      <c r="A786" t="s">
        <v>780</v>
      </c>
      <c r="D786" s="3" t="s">
        <v>2363</v>
      </c>
      <c r="E786" s="3" t="s">
        <v>2364</v>
      </c>
      <c r="J786" s="8" t="s">
        <v>3352</v>
      </c>
      <c r="U786" s="8" t="str">
        <f t="shared" ca="1" si="34"/>
        <v/>
      </c>
      <c r="V786" s="8" t="str">
        <f t="shared" ca="1" si="35"/>
        <v/>
      </c>
      <c r="AB786" s="8" t="s">
        <v>3314</v>
      </c>
      <c r="AD786" s="8" t="s">
        <v>19</v>
      </c>
    </row>
    <row r="787" spans="1:31">
      <c r="A787" t="s">
        <v>780</v>
      </c>
      <c r="D787" s="3" t="s">
        <v>2365</v>
      </c>
      <c r="E787" s="3" t="s">
        <v>2366</v>
      </c>
      <c r="J787" s="8" t="s">
        <v>3352</v>
      </c>
      <c r="U787" s="8" t="str">
        <f t="shared" ca="1" si="34"/>
        <v/>
      </c>
      <c r="V787" s="8" t="str">
        <f t="shared" ca="1" si="35"/>
        <v/>
      </c>
    </row>
    <row r="788" spans="1:31">
      <c r="A788" t="s">
        <v>781</v>
      </c>
      <c r="D788" s="3" t="s">
        <v>2368</v>
      </c>
      <c r="E788" s="3" t="s">
        <v>2367</v>
      </c>
      <c r="J788" s="8" t="s">
        <v>3352</v>
      </c>
      <c r="U788" s="8" t="str">
        <f t="shared" ca="1" si="34"/>
        <v/>
      </c>
      <c r="V788" s="8" t="str">
        <f t="shared" ca="1" si="35"/>
        <v/>
      </c>
      <c r="AE788" s="8" t="s">
        <v>3315</v>
      </c>
    </row>
    <row r="789" spans="1:31">
      <c r="A789" t="s">
        <v>781</v>
      </c>
      <c r="D789" s="3" t="s">
        <v>2370</v>
      </c>
      <c r="E789" s="3" t="s">
        <v>2369</v>
      </c>
      <c r="J789" s="8" t="s">
        <v>24</v>
      </c>
      <c r="L789" s="8">
        <v>1</v>
      </c>
      <c r="M789" s="8">
        <v>4</v>
      </c>
      <c r="N789" s="8" t="s">
        <v>3310</v>
      </c>
      <c r="O789" s="8" t="s">
        <v>3305</v>
      </c>
      <c r="P789" s="8" t="s">
        <v>3359</v>
      </c>
      <c r="Q789" s="9" t="s">
        <v>3404</v>
      </c>
      <c r="S789" s="8">
        <v>2475</v>
      </c>
      <c r="U789" s="8" t="str">
        <f t="shared" ca="1" si="34"/>
        <v/>
      </c>
      <c r="V789" s="8" t="str">
        <f t="shared" ca="1" si="35"/>
        <v/>
      </c>
    </row>
    <row r="790" spans="1:31">
      <c r="A790" t="s">
        <v>782</v>
      </c>
      <c r="D790" s="3" t="s">
        <v>2372</v>
      </c>
      <c r="E790" s="3" t="s">
        <v>2371</v>
      </c>
      <c r="J790" s="8" t="s">
        <v>25</v>
      </c>
      <c r="L790" s="8">
        <v>1</v>
      </c>
      <c r="M790" s="8">
        <v>1</v>
      </c>
      <c r="N790" s="8" t="s">
        <v>3310</v>
      </c>
      <c r="O790" s="8" t="s">
        <v>3351</v>
      </c>
      <c r="S790" s="8">
        <v>2475</v>
      </c>
      <c r="U790" s="8" t="str">
        <f t="shared" ca="1" si="34"/>
        <v/>
      </c>
      <c r="V790" s="8" t="str">
        <f t="shared" ca="1" si="35"/>
        <v/>
      </c>
    </row>
    <row r="791" spans="1:31">
      <c r="A791" t="s">
        <v>782</v>
      </c>
      <c r="D791" s="3" t="s">
        <v>3689</v>
      </c>
      <c r="E791" s="3" t="s">
        <v>2373</v>
      </c>
      <c r="J791" s="8" t="s">
        <v>3352</v>
      </c>
      <c r="U791" s="8" t="str">
        <f t="shared" ca="1" si="34"/>
        <v/>
      </c>
      <c r="V791" s="8" t="str">
        <f t="shared" ca="1" si="35"/>
        <v/>
      </c>
    </row>
    <row r="792" spans="1:31">
      <c r="A792" t="s">
        <v>782</v>
      </c>
      <c r="D792" s="3" t="s">
        <v>349</v>
      </c>
      <c r="E792" s="3" t="s">
        <v>783</v>
      </c>
      <c r="J792" s="8" t="s">
        <v>3352</v>
      </c>
      <c r="U792" s="8" t="str">
        <f t="shared" ca="1" si="34"/>
        <v/>
      </c>
      <c r="V792" s="8" t="str">
        <f t="shared" ca="1" si="35"/>
        <v/>
      </c>
      <c r="AC792" s="8" t="s">
        <v>3365</v>
      </c>
      <c r="AD792" s="8" t="s">
        <v>19</v>
      </c>
    </row>
    <row r="793" spans="1:31">
      <c r="A793" t="s">
        <v>784</v>
      </c>
      <c r="D793" s="3" t="s">
        <v>785</v>
      </c>
      <c r="E793" s="3" t="s">
        <v>786</v>
      </c>
      <c r="J793" s="8" t="s">
        <v>3350</v>
      </c>
      <c r="T793" s="8" t="s">
        <v>3371</v>
      </c>
      <c r="U793" s="8" t="str">
        <f t="shared" ca="1" si="34"/>
        <v/>
      </c>
      <c r="V793" s="8" t="str">
        <f t="shared" ca="1" si="35"/>
        <v/>
      </c>
      <c r="AC793" s="8" t="s">
        <v>3588</v>
      </c>
      <c r="AD793" s="8" t="s">
        <v>19</v>
      </c>
      <c r="AE793" s="8" t="s">
        <v>3318</v>
      </c>
    </row>
    <row r="794" spans="1:31">
      <c r="A794" t="s">
        <v>787</v>
      </c>
      <c r="D794" s="3" t="s">
        <v>2375</v>
      </c>
      <c r="E794" s="3" t="s">
        <v>2374</v>
      </c>
      <c r="G794" t="s">
        <v>19</v>
      </c>
      <c r="J794" s="8" t="s">
        <v>24</v>
      </c>
      <c r="L794" s="8">
        <v>1</v>
      </c>
      <c r="M794" s="8">
        <v>2</v>
      </c>
      <c r="N794" s="8" t="s">
        <v>3355</v>
      </c>
      <c r="O794" s="8" t="s">
        <v>3351</v>
      </c>
      <c r="S794" s="8">
        <v>124</v>
      </c>
      <c r="U794" s="8" t="str">
        <f t="shared" ca="1" si="34"/>
        <v/>
      </c>
      <c r="V794" s="8" t="str">
        <f t="shared" ca="1" si="35"/>
        <v/>
      </c>
    </row>
    <row r="795" spans="1:31">
      <c r="A795" t="s">
        <v>788</v>
      </c>
      <c r="D795" s="3" t="s">
        <v>3690</v>
      </c>
      <c r="E795" s="3" t="s">
        <v>3691</v>
      </c>
      <c r="J795" s="8" t="s">
        <v>3352</v>
      </c>
      <c r="U795" s="8" t="str">
        <f t="shared" ca="1" si="34"/>
        <v/>
      </c>
      <c r="V795" s="8" t="str">
        <f t="shared" ca="1" si="35"/>
        <v/>
      </c>
      <c r="AB795" s="8" t="s">
        <v>3591</v>
      </c>
      <c r="AD795" s="8" t="s">
        <v>19</v>
      </c>
    </row>
    <row r="796" spans="1:31">
      <c r="A796" t="s">
        <v>788</v>
      </c>
      <c r="D796" s="3" t="s">
        <v>3692</v>
      </c>
      <c r="E796" s="3" t="s">
        <v>3693</v>
      </c>
      <c r="J796" s="8" t="s">
        <v>3352</v>
      </c>
      <c r="U796" s="8" t="str">
        <f t="shared" ca="1" si="34"/>
        <v/>
      </c>
      <c r="V796" s="8" t="str">
        <f t="shared" ca="1" si="35"/>
        <v/>
      </c>
      <c r="AB796" s="8" t="s">
        <v>3591</v>
      </c>
      <c r="AD796" s="8" t="s">
        <v>19</v>
      </c>
    </row>
    <row r="797" spans="1:31">
      <c r="A797" t="s">
        <v>788</v>
      </c>
      <c r="D797" s="3" t="s">
        <v>3694</v>
      </c>
      <c r="E797" s="3" t="s">
        <v>3695</v>
      </c>
      <c r="J797" s="8" t="s">
        <v>3352</v>
      </c>
      <c r="U797" s="8" t="str">
        <f t="shared" ca="1" si="34"/>
        <v/>
      </c>
      <c r="V797" s="8" t="str">
        <f t="shared" ca="1" si="35"/>
        <v/>
      </c>
      <c r="AB797" s="8" t="s">
        <v>3591</v>
      </c>
      <c r="AD797" s="8" t="s">
        <v>19</v>
      </c>
    </row>
    <row r="798" spans="1:31">
      <c r="A798" t="s">
        <v>789</v>
      </c>
      <c r="D798" s="3" t="s">
        <v>3478</v>
      </c>
      <c r="E798" s="3" t="s">
        <v>3479</v>
      </c>
      <c r="J798" s="8" t="s">
        <v>3350</v>
      </c>
      <c r="T798" s="8">
        <f>5-10</f>
        <v>-5</v>
      </c>
      <c r="U798" s="8">
        <f t="shared" ca="1" si="34"/>
        <v>10</v>
      </c>
      <c r="V798" s="8">
        <f t="shared" ca="1" si="35"/>
        <v>5</v>
      </c>
      <c r="AC798" s="8" t="s">
        <v>3372</v>
      </c>
      <c r="AD798" s="8" t="s">
        <v>19</v>
      </c>
      <c r="AE798" s="8" t="s">
        <v>3315</v>
      </c>
    </row>
    <row r="799" spans="1:31">
      <c r="A799" t="s">
        <v>789</v>
      </c>
      <c r="D799" s="3" t="s">
        <v>2377</v>
      </c>
      <c r="E799" s="3" t="s">
        <v>2376</v>
      </c>
      <c r="J799" s="8" t="s">
        <v>25</v>
      </c>
      <c r="L799" s="8">
        <v>1</v>
      </c>
      <c r="M799" s="8">
        <v>3</v>
      </c>
      <c r="N799" s="8" t="s">
        <v>3310</v>
      </c>
      <c r="O799" s="8" t="s">
        <v>3311</v>
      </c>
      <c r="S799" s="8">
        <v>2475</v>
      </c>
      <c r="U799" s="8" t="str">
        <f t="shared" ca="1" si="34"/>
        <v/>
      </c>
      <c r="V799" s="8" t="str">
        <f t="shared" ca="1" si="35"/>
        <v/>
      </c>
    </row>
    <row r="800" spans="1:31">
      <c r="A800" t="s">
        <v>790</v>
      </c>
      <c r="D800" s="3" t="s">
        <v>791</v>
      </c>
      <c r="E800" s="3" t="s">
        <v>792</v>
      </c>
      <c r="J800" s="8" t="s">
        <v>3352</v>
      </c>
      <c r="U800" s="8" t="str">
        <f t="shared" ca="1" si="34"/>
        <v/>
      </c>
      <c r="V800" s="8" t="str">
        <f t="shared" ca="1" si="35"/>
        <v/>
      </c>
      <c r="AE800" s="8" t="s">
        <v>3315</v>
      </c>
    </row>
    <row r="801" spans="1:31">
      <c r="A801" t="s">
        <v>793</v>
      </c>
      <c r="D801" s="3" t="s">
        <v>180</v>
      </c>
      <c r="E801" s="3" t="s">
        <v>794</v>
      </c>
      <c r="H801" t="s">
        <v>19</v>
      </c>
      <c r="J801" s="8" t="s">
        <v>3350</v>
      </c>
      <c r="T801" s="8" t="s">
        <v>3371</v>
      </c>
      <c r="U801" s="8" t="str">
        <f t="shared" ca="1" si="34"/>
        <v/>
      </c>
      <c r="V801" s="8" t="str">
        <f t="shared" ca="1" si="35"/>
        <v/>
      </c>
      <c r="AE801" s="8" t="s">
        <v>3309</v>
      </c>
    </row>
    <row r="802" spans="1:31">
      <c r="A802" t="s">
        <v>793</v>
      </c>
      <c r="D802" s="3" t="s">
        <v>2378</v>
      </c>
      <c r="E802" s="3" t="s">
        <v>2379</v>
      </c>
      <c r="J802" s="8" t="s">
        <v>25</v>
      </c>
      <c r="L802" s="8">
        <v>1</v>
      </c>
      <c r="M802" s="8">
        <v>3</v>
      </c>
      <c r="N802" s="8" t="s">
        <v>3310</v>
      </c>
      <c r="O802" s="8" t="s">
        <v>3305</v>
      </c>
      <c r="P802" s="8" t="s">
        <v>3359</v>
      </c>
      <c r="Q802" s="9" t="s">
        <v>3404</v>
      </c>
      <c r="R802" s="8" t="s">
        <v>3306</v>
      </c>
      <c r="S802" s="8">
        <v>2475</v>
      </c>
      <c r="U802" s="8" t="str">
        <f t="shared" ca="1" si="34"/>
        <v/>
      </c>
      <c r="V802" s="8" t="str">
        <f t="shared" ca="1" si="35"/>
        <v/>
      </c>
    </row>
    <row r="803" spans="1:31">
      <c r="A803" t="s">
        <v>795</v>
      </c>
      <c r="D803" s="3" t="s">
        <v>2380</v>
      </c>
      <c r="E803" s="3" t="s">
        <v>2381</v>
      </c>
      <c r="J803" s="8" t="s">
        <v>25</v>
      </c>
      <c r="L803" s="8">
        <v>1</v>
      </c>
      <c r="M803" s="8">
        <v>3</v>
      </c>
      <c r="N803" s="8" t="s">
        <v>3310</v>
      </c>
      <c r="O803" s="8" t="s">
        <v>3311</v>
      </c>
      <c r="S803" s="8">
        <v>2475</v>
      </c>
      <c r="U803" s="8" t="str">
        <f t="shared" ca="1" si="34"/>
        <v/>
      </c>
      <c r="V803" s="8" t="str">
        <f t="shared" ca="1" si="35"/>
        <v/>
      </c>
    </row>
    <row r="804" spans="1:31">
      <c r="A804" t="s">
        <v>796</v>
      </c>
      <c r="D804" s="3" t="s">
        <v>797</v>
      </c>
      <c r="E804" s="3" t="s">
        <v>798</v>
      </c>
      <c r="H804" t="s">
        <v>19</v>
      </c>
      <c r="J804" s="8" t="s">
        <v>3352</v>
      </c>
      <c r="U804" s="8" t="str">
        <f t="shared" ca="1" si="34"/>
        <v/>
      </c>
      <c r="V804" s="8" t="str">
        <f t="shared" ca="1" si="35"/>
        <v/>
      </c>
    </row>
    <row r="805" spans="1:31" ht="29">
      <c r="A805" t="s">
        <v>796</v>
      </c>
      <c r="D805" s="3" t="s">
        <v>2383</v>
      </c>
      <c r="E805" s="3" t="s">
        <v>2382</v>
      </c>
      <c r="I805" t="s">
        <v>3401</v>
      </c>
      <c r="J805" s="8" t="s">
        <v>26</v>
      </c>
      <c r="U805" s="8" t="str">
        <f t="shared" ca="1" si="34"/>
        <v/>
      </c>
      <c r="V805" s="8" t="str">
        <f t="shared" ca="1" si="35"/>
        <v/>
      </c>
    </row>
    <row r="806" spans="1:31">
      <c r="A806" t="s">
        <v>796</v>
      </c>
      <c r="D806" s="3" t="s">
        <v>2384</v>
      </c>
      <c r="E806" s="3" t="s">
        <v>2385</v>
      </c>
      <c r="J806" s="8" t="s">
        <v>3352</v>
      </c>
      <c r="U806" s="8" t="str">
        <f t="shared" ca="1" si="34"/>
        <v/>
      </c>
      <c r="V806" s="8" t="str">
        <f t="shared" ca="1" si="35"/>
        <v/>
      </c>
      <c r="AC806" s="8" t="s">
        <v>3402</v>
      </c>
      <c r="AD806" s="8" t="s">
        <v>19</v>
      </c>
    </row>
    <row r="807" spans="1:31">
      <c r="A807" t="s">
        <v>799</v>
      </c>
      <c r="D807" s="3" t="s">
        <v>800</v>
      </c>
      <c r="E807" s="3" t="s">
        <v>801</v>
      </c>
      <c r="J807" s="8" t="s">
        <v>3352</v>
      </c>
      <c r="U807" s="8" t="str">
        <f t="shared" ca="1" si="34"/>
        <v/>
      </c>
      <c r="V807" s="8" t="str">
        <f t="shared" ca="1" si="35"/>
        <v/>
      </c>
      <c r="AC807" s="8" t="s">
        <v>3373</v>
      </c>
      <c r="AD807" s="8" t="s">
        <v>19</v>
      </c>
      <c r="AE807" s="8" t="s">
        <v>3318</v>
      </c>
    </row>
    <row r="808" spans="1:31" ht="29">
      <c r="A808" t="s">
        <v>799</v>
      </c>
      <c r="D808" s="3" t="s">
        <v>2386</v>
      </c>
      <c r="E808" s="3" t="s">
        <v>2387</v>
      </c>
      <c r="J808" s="8" t="s">
        <v>24</v>
      </c>
      <c r="L808" s="8">
        <v>1</v>
      </c>
      <c r="M808" s="8">
        <v>3</v>
      </c>
      <c r="N808" s="8" t="s">
        <v>3310</v>
      </c>
      <c r="O808" s="8" t="s">
        <v>3311</v>
      </c>
      <c r="S808" s="8">
        <v>2475</v>
      </c>
      <c r="U808" s="8" t="str">
        <f t="shared" ca="1" si="34"/>
        <v/>
      </c>
      <c r="V808" s="8" t="str">
        <f t="shared" ca="1" si="35"/>
        <v/>
      </c>
    </row>
    <row r="809" spans="1:31" ht="29">
      <c r="A809" t="s">
        <v>799</v>
      </c>
      <c r="D809" s="3" t="s">
        <v>2386</v>
      </c>
      <c r="E809" s="3" t="s">
        <v>2388</v>
      </c>
      <c r="J809" s="8" t="s">
        <v>24</v>
      </c>
      <c r="L809" s="8">
        <v>1</v>
      </c>
      <c r="M809" s="8">
        <v>3</v>
      </c>
      <c r="N809" s="8" t="s">
        <v>3310</v>
      </c>
      <c r="O809" s="8" t="s">
        <v>3311</v>
      </c>
      <c r="S809" s="8">
        <v>2475</v>
      </c>
      <c r="U809" s="8" t="str">
        <f t="shared" ca="1" si="34"/>
        <v/>
      </c>
      <c r="V809" s="8" t="str">
        <f t="shared" ca="1" si="35"/>
        <v/>
      </c>
    </row>
    <row r="810" spans="1:31" ht="29">
      <c r="A810" t="s">
        <v>799</v>
      </c>
      <c r="D810" s="3" t="s">
        <v>2390</v>
      </c>
      <c r="E810" s="3" t="s">
        <v>2389</v>
      </c>
      <c r="I810" t="s">
        <v>3412</v>
      </c>
      <c r="J810" s="8" t="s">
        <v>26</v>
      </c>
      <c r="U810" s="8" t="str">
        <f t="shared" ca="1" si="34"/>
        <v/>
      </c>
      <c r="V810" s="8" t="str">
        <f t="shared" ca="1" si="35"/>
        <v/>
      </c>
    </row>
    <row r="811" spans="1:31">
      <c r="A811" t="s">
        <v>802</v>
      </c>
      <c r="D811" s="3" t="s">
        <v>2391</v>
      </c>
      <c r="E811" s="3" t="s">
        <v>2392</v>
      </c>
      <c r="J811" s="8" t="s">
        <v>3352</v>
      </c>
      <c r="U811" s="8" t="str">
        <f t="shared" ca="1" si="34"/>
        <v/>
      </c>
      <c r="V811" s="8" t="str">
        <f t="shared" ca="1" si="35"/>
        <v/>
      </c>
    </row>
    <row r="812" spans="1:31">
      <c r="A812" t="s">
        <v>803</v>
      </c>
      <c r="D812" s="3" t="s">
        <v>2394</v>
      </c>
      <c r="E812" s="3" t="s">
        <v>2393</v>
      </c>
      <c r="J812" s="8" t="s">
        <v>3350</v>
      </c>
      <c r="T812" s="8">
        <f>79-31</f>
        <v>48</v>
      </c>
      <c r="U812" s="8">
        <f t="shared" ca="1" si="34"/>
        <v>31</v>
      </c>
      <c r="V812" s="8">
        <f t="shared" ca="1" si="35"/>
        <v>79</v>
      </c>
    </row>
    <row r="813" spans="1:31">
      <c r="A813" t="s">
        <v>803</v>
      </c>
      <c r="D813" s="3" t="s">
        <v>804</v>
      </c>
      <c r="E813" s="3" t="s">
        <v>805</v>
      </c>
      <c r="J813" s="8" t="s">
        <v>3352</v>
      </c>
      <c r="U813" s="8" t="str">
        <f t="shared" ca="1" si="34"/>
        <v/>
      </c>
      <c r="V813" s="8" t="str">
        <f t="shared" ca="1" si="35"/>
        <v/>
      </c>
      <c r="AC813" s="8" t="s">
        <v>3365</v>
      </c>
      <c r="AD813" s="8" t="s">
        <v>19</v>
      </c>
    </row>
    <row r="814" spans="1:31">
      <c r="A814" t="s">
        <v>803</v>
      </c>
      <c r="D814" s="3" t="s">
        <v>806</v>
      </c>
      <c r="E814" s="3" t="s">
        <v>807</v>
      </c>
      <c r="J814" s="8" t="s">
        <v>3352</v>
      </c>
      <c r="U814" s="8" t="str">
        <f t="shared" ca="1" si="34"/>
        <v/>
      </c>
      <c r="V814" s="8" t="str">
        <f t="shared" ca="1" si="35"/>
        <v/>
      </c>
      <c r="AC814" s="8" t="s">
        <v>3373</v>
      </c>
      <c r="AD814" s="8" t="s">
        <v>19</v>
      </c>
      <c r="AE814" s="8" t="s">
        <v>3321</v>
      </c>
    </row>
    <row r="815" spans="1:31">
      <c r="A815" t="s">
        <v>808</v>
      </c>
      <c r="D815" s="3" t="s">
        <v>2395</v>
      </c>
      <c r="E815" s="3" t="s">
        <v>2396</v>
      </c>
      <c r="H815" t="s">
        <v>19</v>
      </c>
      <c r="J815" s="8" t="s">
        <v>25</v>
      </c>
      <c r="L815" s="8">
        <v>1</v>
      </c>
      <c r="M815" s="8">
        <v>2</v>
      </c>
      <c r="N815" s="8" t="s">
        <v>3310</v>
      </c>
      <c r="O815" s="8" t="s">
        <v>3351</v>
      </c>
      <c r="S815" s="8">
        <v>2475</v>
      </c>
      <c r="U815" s="8" t="str">
        <f t="shared" ca="1" si="34"/>
        <v/>
      </c>
      <c r="V815" s="8" t="str">
        <f t="shared" ca="1" si="35"/>
        <v/>
      </c>
    </row>
    <row r="816" spans="1:31">
      <c r="A816" t="s">
        <v>808</v>
      </c>
      <c r="D816" s="3" t="s">
        <v>809</v>
      </c>
      <c r="E816" s="3" t="s">
        <v>810</v>
      </c>
      <c r="J816" s="8" t="s">
        <v>3350</v>
      </c>
      <c r="T816" s="8" t="s">
        <v>3371</v>
      </c>
      <c r="U816" s="8" t="str">
        <f t="shared" ca="1" si="34"/>
        <v/>
      </c>
      <c r="V816" s="8" t="str">
        <f t="shared" ca="1" si="35"/>
        <v/>
      </c>
      <c r="AE816" s="8" t="s">
        <v>3309</v>
      </c>
    </row>
    <row r="817" spans="1:31">
      <c r="A817" t="s">
        <v>808</v>
      </c>
      <c r="D817" s="3" t="s">
        <v>2397</v>
      </c>
      <c r="E817" s="3" t="s">
        <v>2398</v>
      </c>
      <c r="J817" s="8" t="s">
        <v>3352</v>
      </c>
      <c r="U817" s="8" t="str">
        <f t="shared" ca="1" si="34"/>
        <v/>
      </c>
      <c r="V817" s="8" t="str">
        <f t="shared" ca="1" si="35"/>
        <v/>
      </c>
    </row>
    <row r="818" spans="1:31">
      <c r="A818" t="s">
        <v>808</v>
      </c>
      <c r="D818" s="3" t="s">
        <v>811</v>
      </c>
      <c r="E818" s="3" t="s">
        <v>812</v>
      </c>
      <c r="J818" s="8" t="s">
        <v>3352</v>
      </c>
      <c r="U818" s="8" t="str">
        <f t="shared" ca="1" si="34"/>
        <v/>
      </c>
      <c r="V818" s="8" t="str">
        <f t="shared" ca="1" si="35"/>
        <v/>
      </c>
      <c r="AE818" s="8" t="s">
        <v>3318</v>
      </c>
    </row>
    <row r="819" spans="1:31" ht="29">
      <c r="A819" t="s">
        <v>813</v>
      </c>
      <c r="D819" s="3" t="s">
        <v>2400</v>
      </c>
      <c r="E819" s="3" t="s">
        <v>2399</v>
      </c>
      <c r="J819" s="8" t="s">
        <v>3352</v>
      </c>
      <c r="U819" s="8" t="str">
        <f t="shared" ca="1" si="34"/>
        <v/>
      </c>
      <c r="V819" s="8" t="str">
        <f t="shared" ca="1" si="35"/>
        <v/>
      </c>
    </row>
    <row r="820" spans="1:31" ht="29">
      <c r="A820" t="s">
        <v>813</v>
      </c>
      <c r="D820" s="3" t="s">
        <v>2401</v>
      </c>
      <c r="E820" s="3" t="s">
        <v>2402</v>
      </c>
      <c r="I820" t="s">
        <v>3390</v>
      </c>
      <c r="J820" s="8" t="s">
        <v>26</v>
      </c>
      <c r="U820" s="8" t="str">
        <f t="shared" ca="1" si="34"/>
        <v/>
      </c>
      <c r="V820" s="8" t="str">
        <f t="shared" ca="1" si="35"/>
        <v/>
      </c>
    </row>
    <row r="821" spans="1:31" ht="29">
      <c r="A821" t="s">
        <v>813</v>
      </c>
      <c r="D821" s="3" t="s">
        <v>2403</v>
      </c>
      <c r="E821" s="3" t="s">
        <v>2404</v>
      </c>
      <c r="F821" t="s">
        <v>11</v>
      </c>
      <c r="Q821" s="8"/>
      <c r="U821" s="8" t="str">
        <f t="shared" ca="1" si="34"/>
        <v/>
      </c>
      <c r="V821" s="8" t="str">
        <f t="shared" ca="1" si="35"/>
        <v/>
      </c>
    </row>
    <row r="822" spans="1:31">
      <c r="A822" t="s">
        <v>813</v>
      </c>
      <c r="D822" s="3" t="s">
        <v>2405</v>
      </c>
      <c r="E822" s="3" t="s">
        <v>2406</v>
      </c>
      <c r="H822" t="s">
        <v>19</v>
      </c>
      <c r="J822" s="8" t="s">
        <v>3352</v>
      </c>
      <c r="U822" s="8" t="str">
        <f t="shared" ca="1" si="34"/>
        <v/>
      </c>
      <c r="V822" s="8" t="str">
        <f t="shared" ca="1" si="35"/>
        <v/>
      </c>
      <c r="AC822" s="8" t="s">
        <v>3398</v>
      </c>
      <c r="AD822" s="8" t="s">
        <v>19</v>
      </c>
      <c r="AE822" s="8" t="s">
        <v>3309</v>
      </c>
    </row>
    <row r="823" spans="1:31">
      <c r="A823" t="s">
        <v>814</v>
      </c>
      <c r="D823" s="3" t="s">
        <v>2407</v>
      </c>
      <c r="E823" s="3" t="s">
        <v>2408</v>
      </c>
      <c r="J823" s="8" t="s">
        <v>3350</v>
      </c>
      <c r="T823" s="8">
        <f>30-3</f>
        <v>27</v>
      </c>
      <c r="U823" s="8">
        <f t="shared" ca="1" si="34"/>
        <v>3</v>
      </c>
      <c r="V823" s="8">
        <f t="shared" ca="1" si="35"/>
        <v>30</v>
      </c>
    </row>
    <row r="824" spans="1:31">
      <c r="A824" t="s">
        <v>814</v>
      </c>
      <c r="D824" s="3" t="s">
        <v>815</v>
      </c>
      <c r="E824" s="3" t="s">
        <v>816</v>
      </c>
      <c r="J824" s="8" t="s">
        <v>3352</v>
      </c>
      <c r="U824" s="8" t="str">
        <f t="shared" ca="1" si="34"/>
        <v/>
      </c>
      <c r="V824" s="8" t="str">
        <f t="shared" ca="1" si="35"/>
        <v/>
      </c>
      <c r="AE824" s="8" t="s">
        <v>3315</v>
      </c>
    </row>
    <row r="825" spans="1:31">
      <c r="A825" t="s">
        <v>817</v>
      </c>
      <c r="D825" s="3" t="s">
        <v>2409</v>
      </c>
      <c r="E825" s="3" t="s">
        <v>2410</v>
      </c>
      <c r="J825" s="8" t="s">
        <v>3350</v>
      </c>
      <c r="T825" s="8">
        <f>830-17</f>
        <v>813</v>
      </c>
      <c r="U825" s="8">
        <f t="shared" ca="1" si="34"/>
        <v>17</v>
      </c>
      <c r="V825" s="8">
        <f t="shared" ca="1" si="35"/>
        <v>830</v>
      </c>
    </row>
    <row r="826" spans="1:31">
      <c r="A826" t="s">
        <v>817</v>
      </c>
      <c r="D826" s="3" t="s">
        <v>2411</v>
      </c>
      <c r="E826" s="3" t="s">
        <v>2412</v>
      </c>
      <c r="H826" t="s">
        <v>19</v>
      </c>
      <c r="J826" s="8" t="s">
        <v>3352</v>
      </c>
      <c r="U826" s="8" t="str">
        <f t="shared" ca="1" si="34"/>
        <v/>
      </c>
      <c r="V826" s="8" t="str">
        <f t="shared" ca="1" si="35"/>
        <v/>
      </c>
    </row>
    <row r="827" spans="1:31" ht="29">
      <c r="A827" t="s">
        <v>818</v>
      </c>
      <c r="D827" s="3" t="s">
        <v>2414</v>
      </c>
      <c r="E827" s="3" t="s">
        <v>2413</v>
      </c>
      <c r="J827" s="8" t="s">
        <v>24</v>
      </c>
      <c r="L827" s="8">
        <v>1</v>
      </c>
      <c r="M827" s="8">
        <v>5</v>
      </c>
      <c r="N827" s="8" t="s">
        <v>3326</v>
      </c>
      <c r="O827" s="8" t="s">
        <v>3305</v>
      </c>
      <c r="P827" s="8" t="s">
        <v>3359</v>
      </c>
      <c r="Q827" s="9" t="s">
        <v>3404</v>
      </c>
      <c r="S827" s="8">
        <v>830</v>
      </c>
      <c r="U827" s="8" t="str">
        <f t="shared" ca="1" si="34"/>
        <v/>
      </c>
      <c r="V827" s="8" t="str">
        <f t="shared" ca="1" si="35"/>
        <v/>
      </c>
    </row>
    <row r="828" spans="1:31">
      <c r="A828" t="s">
        <v>819</v>
      </c>
      <c r="D828" s="3" t="s">
        <v>2415</v>
      </c>
      <c r="E828" s="3" t="s">
        <v>2416</v>
      </c>
      <c r="H828" t="s">
        <v>19</v>
      </c>
      <c r="J828" s="8" t="s">
        <v>3350</v>
      </c>
      <c r="T828" s="8">
        <f>613-63</f>
        <v>550</v>
      </c>
      <c r="U828" s="8">
        <f t="shared" ca="1" si="34"/>
        <v>63</v>
      </c>
      <c r="V828" s="8">
        <f t="shared" ca="1" si="35"/>
        <v>613</v>
      </c>
      <c r="AE828" s="8" t="s">
        <v>3315</v>
      </c>
    </row>
    <row r="829" spans="1:31" ht="29">
      <c r="A829" t="s">
        <v>819</v>
      </c>
      <c r="D829" s="3" t="s">
        <v>3546</v>
      </c>
      <c r="E829" s="3" t="s">
        <v>3547</v>
      </c>
      <c r="I829" t="s">
        <v>3545</v>
      </c>
      <c r="J829" s="8" t="s">
        <v>25</v>
      </c>
      <c r="L829" s="8">
        <v>1</v>
      </c>
      <c r="M829" s="8">
        <v>3</v>
      </c>
      <c r="N829" s="8" t="s">
        <v>3310</v>
      </c>
      <c r="O829" s="8" t="s">
        <v>3311</v>
      </c>
      <c r="S829" s="8">
        <v>2475</v>
      </c>
      <c r="U829" s="8" t="str">
        <f t="shared" ca="1" si="34"/>
        <v/>
      </c>
      <c r="V829" s="8" t="str">
        <f t="shared" ca="1" si="35"/>
        <v/>
      </c>
      <c r="W829" s="8" t="s">
        <v>3348</v>
      </c>
    </row>
    <row r="830" spans="1:31">
      <c r="A830" t="s">
        <v>819</v>
      </c>
      <c r="D830" s="3" t="s">
        <v>820</v>
      </c>
      <c r="E830" s="3" t="s">
        <v>821</v>
      </c>
      <c r="J830" s="8" t="s">
        <v>3352</v>
      </c>
      <c r="U830" s="8" t="str">
        <f t="shared" ca="1" si="34"/>
        <v/>
      </c>
      <c r="V830" s="8" t="str">
        <f t="shared" ca="1" si="35"/>
        <v/>
      </c>
    </row>
    <row r="831" spans="1:31">
      <c r="A831" t="s">
        <v>819</v>
      </c>
      <c r="D831" s="3" t="s">
        <v>822</v>
      </c>
      <c r="E831" s="3" t="s">
        <v>823</v>
      </c>
      <c r="H831" t="s">
        <v>19</v>
      </c>
      <c r="J831" s="8" t="s">
        <v>3350</v>
      </c>
      <c r="T831" s="8" t="s">
        <v>3371</v>
      </c>
      <c r="U831" s="8" t="str">
        <f t="shared" ca="1" si="34"/>
        <v/>
      </c>
      <c r="V831" s="8" t="str">
        <f t="shared" ca="1" si="35"/>
        <v/>
      </c>
      <c r="AE831" s="8" t="s">
        <v>3309</v>
      </c>
    </row>
    <row r="832" spans="1:31">
      <c r="A832" t="s">
        <v>824</v>
      </c>
      <c r="D832" s="3" t="s">
        <v>2417</v>
      </c>
      <c r="E832" s="3" t="s">
        <v>2418</v>
      </c>
      <c r="J832" s="8" t="s">
        <v>25</v>
      </c>
      <c r="L832" s="8">
        <v>1</v>
      </c>
      <c r="M832" s="8">
        <v>3</v>
      </c>
      <c r="N832" s="8" t="s">
        <v>3310</v>
      </c>
      <c r="O832" s="8" t="s">
        <v>3311</v>
      </c>
      <c r="S832" s="8">
        <v>2475</v>
      </c>
      <c r="U832" s="8" t="str">
        <f t="shared" ca="1" si="34"/>
        <v/>
      </c>
      <c r="V832" s="8" t="str">
        <f t="shared" ca="1" si="35"/>
        <v/>
      </c>
    </row>
    <row r="833" spans="1:31">
      <c r="A833" t="s">
        <v>825</v>
      </c>
      <c r="D833" s="3" t="s">
        <v>826</v>
      </c>
      <c r="E833" s="3" t="s">
        <v>827</v>
      </c>
      <c r="J833" s="8" t="s">
        <v>3350</v>
      </c>
      <c r="T833" s="8" t="s">
        <v>3371</v>
      </c>
      <c r="U833" s="8" t="str">
        <f t="shared" ca="1" si="34"/>
        <v/>
      </c>
      <c r="V833" s="8" t="str">
        <f t="shared" ca="1" si="35"/>
        <v/>
      </c>
      <c r="AE833" s="8" t="s">
        <v>3309</v>
      </c>
    </row>
    <row r="834" spans="1:31">
      <c r="A834" t="s">
        <v>828</v>
      </c>
      <c r="D834" s="3" t="s">
        <v>829</v>
      </c>
      <c r="E834" s="3" t="s">
        <v>830</v>
      </c>
      <c r="J834" s="8" t="s">
        <v>3352</v>
      </c>
      <c r="U834" s="8" t="str">
        <f t="shared" ca="1" si="34"/>
        <v/>
      </c>
      <c r="V834" s="8" t="str">
        <f t="shared" ca="1" si="35"/>
        <v/>
      </c>
    </row>
    <row r="835" spans="1:31">
      <c r="A835" t="s">
        <v>831</v>
      </c>
      <c r="D835" s="3" t="s">
        <v>832</v>
      </c>
      <c r="E835" s="3" t="s">
        <v>833</v>
      </c>
      <c r="J835" s="8" t="s">
        <v>3350</v>
      </c>
      <c r="T835" s="8" t="s">
        <v>3371</v>
      </c>
      <c r="U835" s="8" t="str">
        <f t="shared" ca="1" si="34"/>
        <v/>
      </c>
      <c r="V835" s="8" t="str">
        <f t="shared" ca="1" si="35"/>
        <v/>
      </c>
      <c r="AE835" s="8" t="s">
        <v>3318</v>
      </c>
    </row>
    <row r="836" spans="1:31">
      <c r="A836" t="s">
        <v>834</v>
      </c>
      <c r="D836" s="3" t="s">
        <v>2420</v>
      </c>
      <c r="E836" s="3" t="s">
        <v>2419</v>
      </c>
      <c r="J836" s="8" t="s">
        <v>24</v>
      </c>
      <c r="L836" s="8">
        <v>1</v>
      </c>
      <c r="M836" s="8">
        <v>2</v>
      </c>
      <c r="N836" s="8" t="s">
        <v>3355</v>
      </c>
      <c r="O836" s="8" t="s">
        <v>3351</v>
      </c>
      <c r="S836" s="8">
        <v>124</v>
      </c>
      <c r="U836" s="8" t="str">
        <f t="shared" ca="1" si="34"/>
        <v/>
      </c>
      <c r="V836" s="8" t="str">
        <f t="shared" ca="1" si="35"/>
        <v/>
      </c>
    </row>
    <row r="837" spans="1:31" ht="29">
      <c r="A837" t="s">
        <v>834</v>
      </c>
      <c r="D837" s="3" t="s">
        <v>2421</v>
      </c>
      <c r="E837" s="3" t="s">
        <v>2422</v>
      </c>
      <c r="J837" s="8" t="s">
        <v>3350</v>
      </c>
      <c r="T837" s="8">
        <f>7-10</f>
        <v>-3</v>
      </c>
      <c r="U837" s="8">
        <f t="shared" ca="1" si="34"/>
        <v>10</v>
      </c>
      <c r="V837" s="8">
        <f t="shared" ca="1" si="35"/>
        <v>7</v>
      </c>
    </row>
    <row r="838" spans="1:31">
      <c r="A838" t="s">
        <v>834</v>
      </c>
      <c r="D838" s="3" t="s">
        <v>2423</v>
      </c>
      <c r="E838" s="3" t="s">
        <v>3722</v>
      </c>
      <c r="I838" t="s">
        <v>3480</v>
      </c>
      <c r="J838" s="8" t="s">
        <v>3350</v>
      </c>
      <c r="T838" s="8">
        <f>0-0</f>
        <v>0</v>
      </c>
      <c r="U838" s="8">
        <f t="shared" ca="1" si="34"/>
        <v>0</v>
      </c>
      <c r="V838" s="8">
        <f t="shared" ca="1" si="35"/>
        <v>0</v>
      </c>
    </row>
    <row r="839" spans="1:31">
      <c r="A839" t="s">
        <v>835</v>
      </c>
      <c r="D839" s="3" t="s">
        <v>2424</v>
      </c>
      <c r="E839" s="3" t="s">
        <v>2425</v>
      </c>
      <c r="J839" s="8" t="s">
        <v>24</v>
      </c>
      <c r="L839" s="8">
        <v>1</v>
      </c>
      <c r="M839" s="8">
        <v>2</v>
      </c>
      <c r="N839" s="8" t="s">
        <v>3319</v>
      </c>
      <c r="O839" s="8" t="s">
        <v>3351</v>
      </c>
      <c r="S839" s="8">
        <v>171</v>
      </c>
      <c r="U839" s="8" t="str">
        <f t="shared" ref="U839:U902" ca="1" si="36">IF(ISNUMBER(T839),VALUE(MID(_xlfn.FORMULATEXT(T839),SEARCH("-",_xlfn.FORMULATEXT(T839))+1,LEN(_xlfn.FORMULATEXT(T839))-SEARCH("-",_xlfn.FORMULATEXT(T839)))), "")</f>
        <v/>
      </c>
      <c r="V839" s="8" t="str">
        <f t="shared" ref="V839:V902" ca="1" si="37">IF(ISNUMBER(T839), VALUE(MID(_xlfn.FORMULATEXT(T839), 2, SEARCH("-", _xlfn.FORMULATEXT(T839)) - 2)), "")</f>
        <v/>
      </c>
    </row>
    <row r="840" spans="1:31">
      <c r="A840" t="s">
        <v>835</v>
      </c>
      <c r="D840" s="3" t="s">
        <v>2427</v>
      </c>
      <c r="E840" s="3" t="s">
        <v>2426</v>
      </c>
      <c r="J840" s="8" t="s">
        <v>3350</v>
      </c>
      <c r="T840" s="8">
        <f>43-63</f>
        <v>-20</v>
      </c>
      <c r="U840" s="8">
        <f t="shared" ca="1" si="36"/>
        <v>63</v>
      </c>
      <c r="V840" s="8">
        <f t="shared" ca="1" si="37"/>
        <v>43</v>
      </c>
    </row>
    <row r="841" spans="1:31">
      <c r="A841" t="s">
        <v>835</v>
      </c>
      <c r="D841" s="3" t="s">
        <v>2429</v>
      </c>
      <c r="E841" s="3" t="s">
        <v>2428</v>
      </c>
      <c r="J841" s="8" t="s">
        <v>25</v>
      </c>
      <c r="L841" s="8">
        <v>1</v>
      </c>
      <c r="M841" s="8">
        <v>3</v>
      </c>
      <c r="N841" s="8" t="s">
        <v>3326</v>
      </c>
      <c r="O841" s="8" t="s">
        <v>3351</v>
      </c>
      <c r="S841" s="8">
        <v>743</v>
      </c>
      <c r="U841" s="8" t="str">
        <f t="shared" ca="1" si="36"/>
        <v/>
      </c>
      <c r="V841" s="8" t="str">
        <f t="shared" ca="1" si="37"/>
        <v/>
      </c>
    </row>
    <row r="842" spans="1:31">
      <c r="A842" t="s">
        <v>835</v>
      </c>
      <c r="D842" s="3" t="s">
        <v>836</v>
      </c>
      <c r="E842" s="3" t="s">
        <v>837</v>
      </c>
      <c r="H842" t="s">
        <v>19</v>
      </c>
      <c r="J842" s="8" t="s">
        <v>3352</v>
      </c>
      <c r="U842" s="8" t="str">
        <f t="shared" ca="1" si="36"/>
        <v/>
      </c>
      <c r="V842" s="8" t="str">
        <f t="shared" ca="1" si="37"/>
        <v/>
      </c>
      <c r="AE842" s="8" t="s">
        <v>3309</v>
      </c>
    </row>
    <row r="843" spans="1:31">
      <c r="A843" t="s">
        <v>838</v>
      </c>
      <c r="D843" s="3" t="s">
        <v>2431</v>
      </c>
      <c r="E843" s="3" t="s">
        <v>2430</v>
      </c>
      <c r="J843" s="8" t="s">
        <v>24</v>
      </c>
      <c r="L843" s="8">
        <v>1</v>
      </c>
      <c r="M843" s="8">
        <v>2</v>
      </c>
      <c r="N843" s="8" t="s">
        <v>3319</v>
      </c>
      <c r="O843" s="8" t="s">
        <v>3351</v>
      </c>
      <c r="S843" s="8">
        <v>171</v>
      </c>
      <c r="U843" s="8" t="str">
        <f t="shared" ca="1" si="36"/>
        <v/>
      </c>
      <c r="V843" s="8" t="str">
        <f t="shared" ca="1" si="37"/>
        <v/>
      </c>
    </row>
    <row r="844" spans="1:31" ht="29">
      <c r="A844" t="s">
        <v>839</v>
      </c>
      <c r="D844" s="3" t="s">
        <v>2433</v>
      </c>
      <c r="E844" s="3" t="s">
        <v>2434</v>
      </c>
      <c r="J844" s="8" t="s">
        <v>3352</v>
      </c>
      <c r="U844" s="8" t="str">
        <f t="shared" ca="1" si="36"/>
        <v/>
      </c>
      <c r="V844" s="8" t="str">
        <f t="shared" ca="1" si="37"/>
        <v/>
      </c>
    </row>
    <row r="845" spans="1:31" ht="29">
      <c r="A845" t="s">
        <v>839</v>
      </c>
      <c r="D845" s="3" t="s">
        <v>2435</v>
      </c>
      <c r="E845" s="3" t="s">
        <v>2432</v>
      </c>
      <c r="J845" s="8" t="s">
        <v>25</v>
      </c>
      <c r="L845" s="8">
        <v>2</v>
      </c>
      <c r="M845" s="8">
        <v>8</v>
      </c>
      <c r="O845" s="8" t="s">
        <v>3311</v>
      </c>
      <c r="S845" s="8">
        <v>115</v>
      </c>
      <c r="U845" s="8" t="str">
        <f t="shared" ca="1" si="36"/>
        <v/>
      </c>
      <c r="V845" s="8" t="str">
        <f t="shared" ca="1" si="37"/>
        <v/>
      </c>
    </row>
    <row r="846" spans="1:31" ht="29">
      <c r="A846" t="s">
        <v>839</v>
      </c>
      <c r="D846" s="3" t="s">
        <v>2436</v>
      </c>
      <c r="E846" s="3" t="s">
        <v>2437</v>
      </c>
      <c r="J846" s="8" t="s">
        <v>3352</v>
      </c>
      <c r="U846" s="8" t="str">
        <f t="shared" ca="1" si="36"/>
        <v/>
      </c>
      <c r="V846" s="8" t="str">
        <f t="shared" ca="1" si="37"/>
        <v/>
      </c>
    </row>
    <row r="847" spans="1:31" ht="43.5">
      <c r="A847" t="s">
        <v>839</v>
      </c>
      <c r="D847" s="3" t="s">
        <v>2439</v>
      </c>
      <c r="E847" s="3" t="s">
        <v>2438</v>
      </c>
      <c r="I847" t="s">
        <v>3481</v>
      </c>
      <c r="J847" s="8" t="s">
        <v>25</v>
      </c>
      <c r="L847" s="8">
        <v>6</v>
      </c>
      <c r="M847" s="8">
        <v>20</v>
      </c>
      <c r="O847" s="8" t="s">
        <v>3311</v>
      </c>
      <c r="S847" s="8">
        <v>12</v>
      </c>
      <c r="U847" s="8" t="str">
        <f t="shared" ca="1" si="36"/>
        <v/>
      </c>
      <c r="V847" s="8" t="str">
        <f t="shared" ca="1" si="37"/>
        <v/>
      </c>
    </row>
    <row r="848" spans="1:31" ht="29">
      <c r="A848" t="s">
        <v>840</v>
      </c>
      <c r="D848" s="3" t="s">
        <v>2441</v>
      </c>
      <c r="E848" s="3" t="s">
        <v>2440</v>
      </c>
      <c r="J848" s="8" t="s">
        <v>3350</v>
      </c>
      <c r="T848" s="8">
        <f>12-1</f>
        <v>11</v>
      </c>
      <c r="U848" s="8">
        <f t="shared" ca="1" si="36"/>
        <v>1</v>
      </c>
      <c r="V848" s="8">
        <f t="shared" ca="1" si="37"/>
        <v>12</v>
      </c>
    </row>
    <row r="849" spans="1:31">
      <c r="A849" t="s">
        <v>840</v>
      </c>
      <c r="D849" s="3" t="s">
        <v>2443</v>
      </c>
      <c r="E849" s="3" t="s">
        <v>2442</v>
      </c>
      <c r="J849" s="8" t="s">
        <v>3350</v>
      </c>
      <c r="T849" s="8">
        <f>0-5</f>
        <v>-5</v>
      </c>
      <c r="U849" s="8">
        <f t="shared" ca="1" si="36"/>
        <v>5</v>
      </c>
      <c r="V849" s="8">
        <f t="shared" ca="1" si="37"/>
        <v>0</v>
      </c>
    </row>
    <row r="850" spans="1:31">
      <c r="A850" t="s">
        <v>841</v>
      </c>
      <c r="D850" s="3" t="s">
        <v>2444</v>
      </c>
      <c r="E850" s="3" t="s">
        <v>2445</v>
      </c>
      <c r="J850" s="8" t="s">
        <v>3352</v>
      </c>
      <c r="U850" s="8" t="str">
        <f t="shared" ca="1" si="36"/>
        <v/>
      </c>
      <c r="V850" s="8" t="str">
        <f t="shared" ca="1" si="37"/>
        <v/>
      </c>
      <c r="AC850" s="8" t="s">
        <v>3375</v>
      </c>
      <c r="AD850" s="8" t="s">
        <v>19</v>
      </c>
      <c r="AE850" s="8" t="s">
        <v>3309</v>
      </c>
    </row>
    <row r="851" spans="1:31">
      <c r="A851" t="s">
        <v>841</v>
      </c>
      <c r="D851" s="3" t="s">
        <v>2446</v>
      </c>
      <c r="E851" s="3" t="s">
        <v>2447</v>
      </c>
      <c r="J851" s="8" t="s">
        <v>3352</v>
      </c>
      <c r="U851" s="8" t="str">
        <f t="shared" ca="1" si="36"/>
        <v/>
      </c>
      <c r="V851" s="8" t="str">
        <f t="shared" ca="1" si="37"/>
        <v/>
      </c>
    </row>
    <row r="852" spans="1:31" ht="29">
      <c r="A852" t="s">
        <v>843</v>
      </c>
      <c r="D852" s="3" t="s">
        <v>2449</v>
      </c>
      <c r="E852" s="3" t="s">
        <v>2448</v>
      </c>
      <c r="J852" s="8" t="s">
        <v>24</v>
      </c>
      <c r="L852" s="8">
        <v>1</v>
      </c>
      <c r="M852" s="8">
        <v>2</v>
      </c>
      <c r="N852" s="8" t="s">
        <v>3310</v>
      </c>
      <c r="O852" s="8" t="s">
        <v>3351</v>
      </c>
      <c r="R852" s="8" t="s">
        <v>3306</v>
      </c>
      <c r="S852" s="8">
        <v>2475</v>
      </c>
      <c r="U852" s="8" t="str">
        <f t="shared" ca="1" si="36"/>
        <v/>
      </c>
      <c r="V852" s="8" t="str">
        <f t="shared" ca="1" si="37"/>
        <v/>
      </c>
    </row>
    <row r="853" spans="1:31">
      <c r="A853" t="s">
        <v>843</v>
      </c>
      <c r="D853" s="3" t="s">
        <v>58</v>
      </c>
      <c r="E853" s="3" t="s">
        <v>57</v>
      </c>
      <c r="J853" s="8" t="s">
        <v>3352</v>
      </c>
      <c r="U853" s="8" t="str">
        <f t="shared" ca="1" si="36"/>
        <v/>
      </c>
      <c r="V853" s="8" t="str">
        <f t="shared" ca="1" si="37"/>
        <v/>
      </c>
      <c r="AC853" s="8" t="s">
        <v>3372</v>
      </c>
      <c r="AD853" s="8" t="s">
        <v>19</v>
      </c>
    </row>
    <row r="854" spans="1:31">
      <c r="A854" t="s">
        <v>843</v>
      </c>
      <c r="D854" s="3" t="s">
        <v>844</v>
      </c>
      <c r="E854" s="3" t="s">
        <v>845</v>
      </c>
      <c r="J854" s="8" t="s">
        <v>3352</v>
      </c>
      <c r="U854" s="8" t="str">
        <f t="shared" ca="1" si="36"/>
        <v/>
      </c>
      <c r="V854" s="8" t="str">
        <f t="shared" ca="1" si="37"/>
        <v/>
      </c>
    </row>
    <row r="855" spans="1:31">
      <c r="A855" t="s">
        <v>846</v>
      </c>
      <c r="D855" s="3" t="s">
        <v>847</v>
      </c>
      <c r="E855" s="3" t="s">
        <v>848</v>
      </c>
      <c r="H855" t="s">
        <v>19</v>
      </c>
      <c r="J855" s="8" t="s">
        <v>3350</v>
      </c>
      <c r="T855" s="8" t="s">
        <v>3371</v>
      </c>
      <c r="U855" s="8" t="str">
        <f t="shared" ca="1" si="36"/>
        <v/>
      </c>
      <c r="V855" s="8" t="str">
        <f t="shared" ca="1" si="37"/>
        <v/>
      </c>
      <c r="AE855" s="8" t="s">
        <v>3309</v>
      </c>
    </row>
    <row r="856" spans="1:31">
      <c r="A856" t="s">
        <v>849</v>
      </c>
      <c r="D856" s="3" t="s">
        <v>2450</v>
      </c>
      <c r="E856" s="3" t="s">
        <v>2450</v>
      </c>
      <c r="G856" t="s">
        <v>20</v>
      </c>
      <c r="I856" t="s">
        <v>2451</v>
      </c>
      <c r="U856" s="8" t="str">
        <f t="shared" ca="1" si="36"/>
        <v/>
      </c>
      <c r="V856" s="8" t="str">
        <f t="shared" ca="1" si="37"/>
        <v/>
      </c>
    </row>
    <row r="857" spans="1:31">
      <c r="A857" t="s">
        <v>850</v>
      </c>
      <c r="D857" s="3" t="s">
        <v>2453</v>
      </c>
      <c r="E857" s="3" t="s">
        <v>2452</v>
      </c>
      <c r="J857" s="8" t="s">
        <v>25</v>
      </c>
      <c r="L857" s="8">
        <v>1</v>
      </c>
      <c r="M857" s="8">
        <v>2</v>
      </c>
      <c r="N857" s="8" t="s">
        <v>3319</v>
      </c>
      <c r="O857" s="8" t="s">
        <v>3351</v>
      </c>
      <c r="S857" s="8">
        <v>171</v>
      </c>
      <c r="U857" s="8" t="str">
        <f t="shared" ca="1" si="36"/>
        <v/>
      </c>
      <c r="V857" s="8" t="str">
        <f t="shared" ca="1" si="37"/>
        <v/>
      </c>
    </row>
    <row r="858" spans="1:31">
      <c r="A858" t="s">
        <v>851</v>
      </c>
      <c r="D858" s="3" t="s">
        <v>852</v>
      </c>
      <c r="E858" s="3" t="s">
        <v>853</v>
      </c>
      <c r="J858" s="8" t="s">
        <v>3353</v>
      </c>
      <c r="T858" s="8">
        <f>9-4</f>
        <v>5</v>
      </c>
      <c r="U858" s="8">
        <f t="shared" ca="1" si="36"/>
        <v>4</v>
      </c>
      <c r="V858" s="8">
        <f t="shared" ca="1" si="37"/>
        <v>9</v>
      </c>
    </row>
    <row r="859" spans="1:31">
      <c r="A859" t="s">
        <v>854</v>
      </c>
      <c r="D859" s="3" t="s">
        <v>2454</v>
      </c>
      <c r="E859" s="3" t="s">
        <v>2455</v>
      </c>
      <c r="J859" s="8" t="s">
        <v>24</v>
      </c>
      <c r="L859" s="8">
        <v>1</v>
      </c>
      <c r="M859" s="8">
        <v>3</v>
      </c>
      <c r="N859" s="8" t="s">
        <v>3310</v>
      </c>
      <c r="O859" s="8" t="s">
        <v>3311</v>
      </c>
      <c r="S859" s="8">
        <v>2475</v>
      </c>
      <c r="U859" s="8" t="str">
        <f t="shared" ca="1" si="36"/>
        <v/>
      </c>
      <c r="V859" s="8" t="str">
        <f t="shared" ca="1" si="37"/>
        <v/>
      </c>
    </row>
    <row r="860" spans="1:31">
      <c r="A860" t="s">
        <v>854</v>
      </c>
      <c r="D860" s="3" t="s">
        <v>2457</v>
      </c>
      <c r="E860" s="3" t="s">
        <v>2456</v>
      </c>
      <c r="J860" s="8" t="s">
        <v>3350</v>
      </c>
      <c r="T860" s="8">
        <f>132-250</f>
        <v>-118</v>
      </c>
      <c r="U860" s="8">
        <f t="shared" ca="1" si="36"/>
        <v>250</v>
      </c>
      <c r="V860" s="8">
        <f t="shared" ca="1" si="37"/>
        <v>132</v>
      </c>
    </row>
    <row r="861" spans="1:31">
      <c r="A861" t="s">
        <v>855</v>
      </c>
      <c r="D861" s="3" t="s">
        <v>174</v>
      </c>
      <c r="E861" s="3" t="s">
        <v>175</v>
      </c>
      <c r="J861" s="8" t="s">
        <v>3352</v>
      </c>
      <c r="U861" s="8" t="str">
        <f t="shared" ca="1" si="36"/>
        <v/>
      </c>
      <c r="V861" s="8" t="str">
        <f t="shared" ca="1" si="37"/>
        <v/>
      </c>
      <c r="AC861" s="8" t="s">
        <v>3365</v>
      </c>
      <c r="AD861" s="8" t="s">
        <v>19</v>
      </c>
      <c r="AE861" s="8" t="s">
        <v>3309</v>
      </c>
    </row>
    <row r="862" spans="1:31" ht="29">
      <c r="A862" t="s">
        <v>856</v>
      </c>
      <c r="D862" s="3" t="s">
        <v>2458</v>
      </c>
      <c r="E862" s="3" t="s">
        <v>2459</v>
      </c>
      <c r="J862" s="8" t="s">
        <v>3352</v>
      </c>
      <c r="U862" s="8" t="str">
        <f t="shared" ca="1" si="36"/>
        <v/>
      </c>
      <c r="V862" s="8" t="str">
        <f t="shared" ca="1" si="37"/>
        <v/>
      </c>
      <c r="AE862" s="8" t="s">
        <v>3321</v>
      </c>
    </row>
    <row r="863" spans="1:31" ht="29">
      <c r="A863" t="s">
        <v>856</v>
      </c>
      <c r="D863" s="3" t="s">
        <v>2461</v>
      </c>
      <c r="E863" s="3" t="s">
        <v>2460</v>
      </c>
      <c r="F863" t="s">
        <v>32</v>
      </c>
      <c r="H863" t="s">
        <v>19</v>
      </c>
      <c r="I863" t="s">
        <v>3723</v>
      </c>
      <c r="J863" s="8" t="s">
        <v>3352</v>
      </c>
      <c r="U863" s="8" t="str">
        <f t="shared" ca="1" si="36"/>
        <v/>
      </c>
      <c r="V863" s="8" t="str">
        <f t="shared" ca="1" si="37"/>
        <v/>
      </c>
      <c r="AE863" s="8" t="s">
        <v>3309</v>
      </c>
    </row>
    <row r="864" spans="1:31" ht="43.5">
      <c r="A864" t="s">
        <v>856</v>
      </c>
      <c r="D864" s="3" t="s">
        <v>2463</v>
      </c>
      <c r="E864" s="3" t="s">
        <v>2462</v>
      </c>
      <c r="J864" s="8" t="s">
        <v>25</v>
      </c>
      <c r="L864" s="8">
        <v>1</v>
      </c>
      <c r="M864" s="8">
        <v>7</v>
      </c>
      <c r="N864" s="8" t="s">
        <v>3304</v>
      </c>
      <c r="O864" s="8" t="s">
        <v>3311</v>
      </c>
      <c r="S864" s="8">
        <v>13</v>
      </c>
      <c r="U864" s="8" t="str">
        <f t="shared" ca="1" si="36"/>
        <v/>
      </c>
      <c r="V864" s="8" t="str">
        <f t="shared" ca="1" si="37"/>
        <v/>
      </c>
    </row>
    <row r="865" spans="1:30" ht="43.5">
      <c r="A865" t="s">
        <v>856</v>
      </c>
      <c r="D865" s="3" t="s">
        <v>2464</v>
      </c>
      <c r="E865" s="3" t="s">
        <v>2462</v>
      </c>
      <c r="J865" s="8" t="s">
        <v>25</v>
      </c>
      <c r="L865" s="8">
        <v>1</v>
      </c>
      <c r="M865" s="8">
        <v>3</v>
      </c>
      <c r="N865" s="8" t="s">
        <v>3310</v>
      </c>
      <c r="O865" s="8" t="s">
        <v>3311</v>
      </c>
      <c r="S865" s="8">
        <v>2475</v>
      </c>
      <c r="U865" s="8" t="str">
        <f t="shared" ca="1" si="36"/>
        <v/>
      </c>
      <c r="V865" s="8" t="str">
        <f t="shared" ca="1" si="37"/>
        <v/>
      </c>
    </row>
    <row r="866" spans="1:30">
      <c r="A866" t="s">
        <v>857</v>
      </c>
      <c r="D866" s="3" t="s">
        <v>2465</v>
      </c>
      <c r="E866" s="3" t="s">
        <v>2466</v>
      </c>
      <c r="J866" s="8" t="s">
        <v>3352</v>
      </c>
      <c r="U866" s="8" t="str">
        <f t="shared" ca="1" si="36"/>
        <v/>
      </c>
      <c r="V866" s="8" t="str">
        <f t="shared" ca="1" si="37"/>
        <v/>
      </c>
    </row>
    <row r="867" spans="1:30">
      <c r="A867" t="s">
        <v>858</v>
      </c>
      <c r="D867" s="3" t="s">
        <v>2467</v>
      </c>
      <c r="E867" s="3" t="s">
        <v>2468</v>
      </c>
      <c r="J867" s="8" t="s">
        <v>3352</v>
      </c>
      <c r="U867" s="8" t="str">
        <f t="shared" ca="1" si="36"/>
        <v/>
      </c>
      <c r="V867" s="8" t="str">
        <f t="shared" ca="1" si="37"/>
        <v/>
      </c>
    </row>
    <row r="868" spans="1:30">
      <c r="A868" t="s">
        <v>859</v>
      </c>
      <c r="D868" s="3" t="s">
        <v>123</v>
      </c>
      <c r="E868" s="3" t="s">
        <v>124</v>
      </c>
      <c r="J868" s="8" t="s">
        <v>3350</v>
      </c>
      <c r="T868" s="8">
        <f>49-9</f>
        <v>40</v>
      </c>
      <c r="U868" s="8">
        <f t="shared" ca="1" si="36"/>
        <v>9</v>
      </c>
      <c r="V868" s="8">
        <f t="shared" ca="1" si="37"/>
        <v>49</v>
      </c>
      <c r="AC868" s="8" t="s">
        <v>3586</v>
      </c>
      <c r="AD868" s="8" t="s">
        <v>19</v>
      </c>
    </row>
    <row r="869" spans="1:30">
      <c r="A869" t="s">
        <v>859</v>
      </c>
      <c r="D869" s="3" t="s">
        <v>2470</v>
      </c>
      <c r="E869" s="3" t="s">
        <v>2471</v>
      </c>
      <c r="J869" s="8" t="s">
        <v>3352</v>
      </c>
      <c r="U869" s="8" t="str">
        <f t="shared" ca="1" si="36"/>
        <v/>
      </c>
      <c r="V869" s="8" t="str">
        <f t="shared" ca="1" si="37"/>
        <v/>
      </c>
      <c r="AB869" s="8" t="s">
        <v>3314</v>
      </c>
      <c r="AD869" s="8" t="s">
        <v>19</v>
      </c>
    </row>
    <row r="870" spans="1:30">
      <c r="A870" t="s">
        <v>859</v>
      </c>
      <c r="D870" s="3" t="s">
        <v>2469</v>
      </c>
      <c r="E870" s="3" t="s">
        <v>2472</v>
      </c>
      <c r="J870" s="8" t="s">
        <v>24</v>
      </c>
      <c r="L870" s="8">
        <v>1</v>
      </c>
      <c r="M870" s="8">
        <v>1</v>
      </c>
      <c r="N870" s="8" t="s">
        <v>3310</v>
      </c>
      <c r="O870" s="8" t="s">
        <v>3351</v>
      </c>
      <c r="S870" s="8">
        <v>2475</v>
      </c>
      <c r="U870" s="8" t="str">
        <f t="shared" ca="1" si="36"/>
        <v/>
      </c>
      <c r="V870" s="8" t="str">
        <f t="shared" ca="1" si="37"/>
        <v/>
      </c>
    </row>
    <row r="871" spans="1:30">
      <c r="A871" t="s">
        <v>859</v>
      </c>
      <c r="D871" s="3" t="s">
        <v>2473</v>
      </c>
      <c r="E871" s="3" t="s">
        <v>2474</v>
      </c>
      <c r="J871" s="8" t="s">
        <v>3352</v>
      </c>
      <c r="U871" s="8" t="str">
        <f t="shared" ca="1" si="36"/>
        <v/>
      </c>
      <c r="V871" s="8" t="str">
        <f t="shared" ca="1" si="37"/>
        <v/>
      </c>
      <c r="AB871" s="8" t="s">
        <v>3591</v>
      </c>
      <c r="AD871" s="8" t="s">
        <v>19</v>
      </c>
    </row>
    <row r="872" spans="1:30">
      <c r="A872" t="s">
        <v>859</v>
      </c>
      <c r="D872" s="3" t="s">
        <v>2476</v>
      </c>
      <c r="E872" s="3" t="s">
        <v>2475</v>
      </c>
      <c r="J872" s="8" t="s">
        <v>3350</v>
      </c>
      <c r="T872" s="8">
        <f>830-17</f>
        <v>813</v>
      </c>
      <c r="U872" s="8">
        <f t="shared" ca="1" si="36"/>
        <v>17</v>
      </c>
      <c r="V872" s="8">
        <f t="shared" ca="1" si="37"/>
        <v>830</v>
      </c>
    </row>
    <row r="873" spans="1:30">
      <c r="A873" t="s">
        <v>859</v>
      </c>
      <c r="D873" s="3" t="s">
        <v>860</v>
      </c>
      <c r="E873" s="3" t="s">
        <v>860</v>
      </c>
      <c r="F873" t="s">
        <v>35</v>
      </c>
      <c r="I873" t="s">
        <v>2477</v>
      </c>
      <c r="Q873" s="8"/>
      <c r="U873" s="8" t="str">
        <f t="shared" ca="1" si="36"/>
        <v/>
      </c>
      <c r="V873" s="8" t="str">
        <f t="shared" ca="1" si="37"/>
        <v/>
      </c>
    </row>
    <row r="874" spans="1:30">
      <c r="A874" t="s">
        <v>861</v>
      </c>
      <c r="D874" s="3" t="s">
        <v>123</v>
      </c>
      <c r="E874" s="3" t="s">
        <v>124</v>
      </c>
      <c r="J874" s="8" t="s">
        <v>3350</v>
      </c>
      <c r="T874" s="8">
        <f>49-9</f>
        <v>40</v>
      </c>
      <c r="U874" s="8">
        <f t="shared" ca="1" si="36"/>
        <v>9</v>
      </c>
      <c r="V874" s="8">
        <f t="shared" ca="1" si="37"/>
        <v>49</v>
      </c>
      <c r="AC874" s="8" t="s">
        <v>3586</v>
      </c>
      <c r="AD874" s="8" t="s">
        <v>19</v>
      </c>
    </row>
    <row r="875" spans="1:30">
      <c r="A875" t="s">
        <v>861</v>
      </c>
      <c r="D875" s="3" t="s">
        <v>2479</v>
      </c>
      <c r="E875" s="3" t="s">
        <v>2478</v>
      </c>
      <c r="J875" s="8" t="s">
        <v>24</v>
      </c>
      <c r="L875" s="8">
        <v>1</v>
      </c>
      <c r="M875" s="8">
        <v>3</v>
      </c>
      <c r="N875" s="8" t="s">
        <v>3319</v>
      </c>
      <c r="O875" s="8" t="s">
        <v>3311</v>
      </c>
      <c r="S875" s="8">
        <v>1701</v>
      </c>
      <c r="U875" s="8" t="str">
        <f t="shared" ca="1" si="36"/>
        <v/>
      </c>
      <c r="V875" s="8" t="str">
        <f t="shared" ca="1" si="37"/>
        <v/>
      </c>
    </row>
    <row r="876" spans="1:30">
      <c r="A876" t="s">
        <v>862</v>
      </c>
      <c r="D876" s="3" t="s">
        <v>2480</v>
      </c>
      <c r="E876" s="3" t="s">
        <v>2481</v>
      </c>
      <c r="J876" s="8" t="s">
        <v>25</v>
      </c>
      <c r="L876" s="8">
        <v>1</v>
      </c>
      <c r="M876" s="8">
        <v>1</v>
      </c>
      <c r="N876" s="8" t="s">
        <v>3310</v>
      </c>
      <c r="O876" s="8" t="s">
        <v>3351</v>
      </c>
      <c r="S876" s="8">
        <v>2475</v>
      </c>
      <c r="U876" s="8" t="str">
        <f t="shared" ca="1" si="36"/>
        <v/>
      </c>
      <c r="V876" s="8" t="str">
        <f t="shared" ca="1" si="37"/>
        <v/>
      </c>
    </row>
    <row r="877" spans="1:30">
      <c r="A877" t="s">
        <v>863</v>
      </c>
      <c r="D877" s="3" t="s">
        <v>864</v>
      </c>
      <c r="E877" s="3" t="s">
        <v>865</v>
      </c>
      <c r="J877" s="8" t="s">
        <v>3350</v>
      </c>
      <c r="T877" s="8" t="s">
        <v>3371</v>
      </c>
      <c r="U877" s="8" t="str">
        <f t="shared" ca="1" si="36"/>
        <v/>
      </c>
      <c r="V877" s="8" t="str">
        <f t="shared" ca="1" si="37"/>
        <v/>
      </c>
      <c r="AB877" s="8" t="s">
        <v>3405</v>
      </c>
      <c r="AD877" s="8" t="s">
        <v>19</v>
      </c>
    </row>
    <row r="878" spans="1:30">
      <c r="A878" t="s">
        <v>863</v>
      </c>
      <c r="D878" s="3" t="s">
        <v>2483</v>
      </c>
      <c r="E878" s="3" t="s">
        <v>2482</v>
      </c>
      <c r="J878" s="8" t="s">
        <v>25</v>
      </c>
      <c r="L878" s="8">
        <v>1</v>
      </c>
      <c r="M878" s="8">
        <v>1</v>
      </c>
      <c r="N878" s="8" t="s">
        <v>3310</v>
      </c>
      <c r="O878" s="8" t="s">
        <v>3351</v>
      </c>
      <c r="S878" s="8">
        <v>2475</v>
      </c>
      <c r="U878" s="8" t="str">
        <f t="shared" ca="1" si="36"/>
        <v/>
      </c>
      <c r="V878" s="8" t="str">
        <f t="shared" ca="1" si="37"/>
        <v/>
      </c>
    </row>
    <row r="879" spans="1:30">
      <c r="A879" t="s">
        <v>866</v>
      </c>
      <c r="D879" s="3" t="s">
        <v>867</v>
      </c>
      <c r="E879" s="3" t="s">
        <v>868</v>
      </c>
      <c r="J879" s="8" t="s">
        <v>3350</v>
      </c>
      <c r="T879" s="8" t="s">
        <v>3371</v>
      </c>
      <c r="U879" s="8" t="str">
        <f t="shared" ca="1" si="36"/>
        <v/>
      </c>
      <c r="V879" s="8" t="str">
        <f t="shared" ca="1" si="37"/>
        <v/>
      </c>
      <c r="AB879" s="8" t="s">
        <v>3405</v>
      </c>
      <c r="AD879" s="8" t="s">
        <v>19</v>
      </c>
    </row>
    <row r="880" spans="1:30">
      <c r="A880" t="s">
        <v>866</v>
      </c>
      <c r="D880" s="3" t="s">
        <v>2485</v>
      </c>
      <c r="E880" s="3" t="s">
        <v>2484</v>
      </c>
      <c r="J880" s="8" t="s">
        <v>25</v>
      </c>
      <c r="L880" s="8">
        <v>1</v>
      </c>
      <c r="M880" s="8">
        <v>2</v>
      </c>
      <c r="N880" s="8" t="s">
        <v>3356</v>
      </c>
      <c r="O880" s="8" t="s">
        <v>3351</v>
      </c>
      <c r="S880" s="8">
        <v>295</v>
      </c>
      <c r="U880" s="8" t="str">
        <f t="shared" ca="1" si="36"/>
        <v/>
      </c>
      <c r="V880" s="8" t="str">
        <f t="shared" ca="1" si="37"/>
        <v/>
      </c>
    </row>
    <row r="881" spans="1:31">
      <c r="A881" t="s">
        <v>869</v>
      </c>
      <c r="D881" s="3" t="s">
        <v>110</v>
      </c>
      <c r="E881" s="3" t="s">
        <v>870</v>
      </c>
      <c r="J881" s="8" t="s">
        <v>3352</v>
      </c>
      <c r="U881" s="8" t="str">
        <f t="shared" ca="1" si="36"/>
        <v/>
      </c>
      <c r="V881" s="8" t="str">
        <f t="shared" ca="1" si="37"/>
        <v/>
      </c>
    </row>
    <row r="882" spans="1:31">
      <c r="A882" t="s">
        <v>869</v>
      </c>
      <c r="D882" s="3" t="s">
        <v>2487</v>
      </c>
      <c r="E882" s="3" t="s">
        <v>2486</v>
      </c>
      <c r="J882" s="8" t="s">
        <v>25</v>
      </c>
      <c r="L882" s="8">
        <v>1</v>
      </c>
      <c r="M882" s="8">
        <v>3</v>
      </c>
      <c r="N882" s="8" t="s">
        <v>3328</v>
      </c>
      <c r="O882" s="8" t="s">
        <v>3311</v>
      </c>
      <c r="S882" s="8">
        <v>210</v>
      </c>
      <c r="U882" s="8" t="str">
        <f t="shared" ca="1" si="36"/>
        <v/>
      </c>
      <c r="V882" s="8" t="str">
        <f t="shared" ca="1" si="37"/>
        <v/>
      </c>
    </row>
    <row r="883" spans="1:31" ht="29">
      <c r="A883" t="s">
        <v>871</v>
      </c>
      <c r="D883" s="3" t="s">
        <v>2488</v>
      </c>
      <c r="E883" s="3" t="s">
        <v>2489</v>
      </c>
      <c r="J883" s="8" t="s">
        <v>24</v>
      </c>
      <c r="L883" s="8">
        <v>1</v>
      </c>
      <c r="M883" s="8">
        <v>3</v>
      </c>
      <c r="N883" s="8" t="s">
        <v>3319</v>
      </c>
      <c r="O883" s="8" t="s">
        <v>3311</v>
      </c>
      <c r="S883" s="8">
        <v>1701</v>
      </c>
      <c r="U883" s="8" t="str">
        <f t="shared" ca="1" si="36"/>
        <v/>
      </c>
      <c r="V883" s="8" t="str">
        <f t="shared" ca="1" si="37"/>
        <v/>
      </c>
    </row>
    <row r="884" spans="1:31">
      <c r="A884" t="s">
        <v>872</v>
      </c>
      <c r="D884" s="3" t="s">
        <v>2490</v>
      </c>
      <c r="E884" s="3" t="s">
        <v>2491</v>
      </c>
      <c r="J884" s="8" t="s">
        <v>3350</v>
      </c>
      <c r="T884" s="8">
        <f>0-8</f>
        <v>-8</v>
      </c>
      <c r="U884" s="8">
        <f t="shared" ca="1" si="36"/>
        <v>8</v>
      </c>
      <c r="V884" s="8">
        <f t="shared" ca="1" si="37"/>
        <v>0</v>
      </c>
      <c r="AC884" s="8" t="s">
        <v>3365</v>
      </c>
      <c r="AD884" s="8" t="s">
        <v>19</v>
      </c>
    </row>
    <row r="885" spans="1:31" ht="29">
      <c r="A885" t="s">
        <v>872</v>
      </c>
      <c r="D885" s="3" t="s">
        <v>2493</v>
      </c>
      <c r="E885" s="3" t="s">
        <v>2494</v>
      </c>
      <c r="J885" s="8" t="s">
        <v>3352</v>
      </c>
      <c r="U885" s="8" t="str">
        <f t="shared" ca="1" si="36"/>
        <v/>
      </c>
      <c r="V885" s="8" t="str">
        <f t="shared" ca="1" si="37"/>
        <v/>
      </c>
      <c r="AB885" s="8" t="s">
        <v>3314</v>
      </c>
      <c r="AD885" s="8" t="s">
        <v>19</v>
      </c>
    </row>
    <row r="886" spans="1:31" ht="29">
      <c r="A886" t="s">
        <v>872</v>
      </c>
      <c r="D886" s="3" t="s">
        <v>2495</v>
      </c>
      <c r="E886" s="3" t="s">
        <v>2492</v>
      </c>
      <c r="J886" s="8" t="s">
        <v>25</v>
      </c>
      <c r="L886" s="8">
        <v>1</v>
      </c>
      <c r="M886" s="8">
        <v>3</v>
      </c>
      <c r="N886" s="8" t="s">
        <v>3326</v>
      </c>
      <c r="O886" s="8" t="s">
        <v>3311</v>
      </c>
      <c r="S886" s="8">
        <v>743</v>
      </c>
      <c r="U886" s="8" t="str">
        <f t="shared" ca="1" si="36"/>
        <v/>
      </c>
      <c r="V886" s="8" t="str">
        <f t="shared" ca="1" si="37"/>
        <v/>
      </c>
    </row>
    <row r="887" spans="1:31">
      <c r="A887" t="s">
        <v>873</v>
      </c>
      <c r="D887" s="3" t="s">
        <v>2497</v>
      </c>
      <c r="E887" s="3" t="s">
        <v>2496</v>
      </c>
      <c r="J887" s="8" t="s">
        <v>24</v>
      </c>
      <c r="L887" s="8">
        <v>1</v>
      </c>
      <c r="M887" s="8">
        <v>3</v>
      </c>
      <c r="N887" s="8" t="s">
        <v>3310</v>
      </c>
      <c r="O887" s="8" t="s">
        <v>3311</v>
      </c>
      <c r="S887" s="8">
        <v>2475</v>
      </c>
      <c r="U887" s="8" t="str">
        <f t="shared" ca="1" si="36"/>
        <v/>
      </c>
      <c r="V887" s="8" t="str">
        <f t="shared" ca="1" si="37"/>
        <v/>
      </c>
    </row>
    <row r="888" spans="1:31">
      <c r="A888" t="s">
        <v>874</v>
      </c>
      <c r="D888" s="3" t="s">
        <v>875</v>
      </c>
      <c r="E888" s="3" t="s">
        <v>876</v>
      </c>
      <c r="J888" s="8" t="s">
        <v>3350</v>
      </c>
      <c r="T888" s="8" t="s">
        <v>3371</v>
      </c>
      <c r="U888" s="8" t="str">
        <f t="shared" ca="1" si="36"/>
        <v/>
      </c>
      <c r="V888" s="8" t="str">
        <f t="shared" ca="1" si="37"/>
        <v/>
      </c>
      <c r="AE888" s="8" t="s">
        <v>3309</v>
      </c>
    </row>
    <row r="889" spans="1:31">
      <c r="A889" t="s">
        <v>877</v>
      </c>
      <c r="D889" s="3" t="s">
        <v>2498</v>
      </c>
      <c r="E889" s="3" t="s">
        <v>2499</v>
      </c>
      <c r="I889" t="s">
        <v>3548</v>
      </c>
      <c r="J889" s="8" t="s">
        <v>3352</v>
      </c>
      <c r="U889" s="8" t="str">
        <f t="shared" ca="1" si="36"/>
        <v/>
      </c>
      <c r="V889" s="8" t="str">
        <f t="shared" ca="1" si="37"/>
        <v/>
      </c>
      <c r="W889" s="8" t="s">
        <v>3348</v>
      </c>
      <c r="AB889" s="8" t="s">
        <v>3591</v>
      </c>
      <c r="AD889" s="8" t="s">
        <v>19</v>
      </c>
    </row>
    <row r="890" spans="1:31">
      <c r="A890" t="s">
        <v>877</v>
      </c>
      <c r="D890" s="3" t="s">
        <v>2500</v>
      </c>
      <c r="E890" s="3" t="s">
        <v>2501</v>
      </c>
      <c r="J890" s="8" t="s">
        <v>3352</v>
      </c>
      <c r="U890" s="8" t="str">
        <f t="shared" ca="1" si="36"/>
        <v/>
      </c>
      <c r="V890" s="8" t="str">
        <f t="shared" ca="1" si="37"/>
        <v/>
      </c>
      <c r="AE890" s="8" t="s">
        <v>3309</v>
      </c>
    </row>
    <row r="891" spans="1:31" ht="29">
      <c r="A891" t="s">
        <v>878</v>
      </c>
      <c r="D891" s="3" t="s">
        <v>2503</v>
      </c>
      <c r="E891" s="3" t="s">
        <v>2502</v>
      </c>
      <c r="I891" t="s">
        <v>3483</v>
      </c>
      <c r="J891" s="8" t="s">
        <v>25</v>
      </c>
      <c r="L891" s="8">
        <v>4</v>
      </c>
      <c r="M891" s="8">
        <v>12</v>
      </c>
      <c r="O891" s="8" t="s">
        <v>3305</v>
      </c>
      <c r="P891" s="8" t="s">
        <v>3414</v>
      </c>
      <c r="Q891" s="9" t="s">
        <v>3482</v>
      </c>
      <c r="S891" s="8">
        <v>54</v>
      </c>
      <c r="U891" s="8" t="str">
        <f t="shared" ca="1" si="36"/>
        <v/>
      </c>
      <c r="V891" s="8" t="str">
        <f t="shared" ca="1" si="37"/>
        <v/>
      </c>
    </row>
    <row r="892" spans="1:31">
      <c r="A892" t="s">
        <v>879</v>
      </c>
      <c r="D892" s="3" t="s">
        <v>880</v>
      </c>
      <c r="E892" s="3" t="s">
        <v>881</v>
      </c>
      <c r="J892" s="8" t="s">
        <v>3350</v>
      </c>
      <c r="T892" s="8">
        <f>1-168</f>
        <v>-167</v>
      </c>
      <c r="U892" s="8">
        <f t="shared" ca="1" si="36"/>
        <v>168</v>
      </c>
      <c r="V892" s="8">
        <f t="shared" ca="1" si="37"/>
        <v>1</v>
      </c>
      <c r="AE892" s="8" t="s">
        <v>3315</v>
      </c>
    </row>
    <row r="893" spans="1:31">
      <c r="A893" t="s">
        <v>879</v>
      </c>
      <c r="D893" s="3" t="s">
        <v>2505</v>
      </c>
      <c r="E893" s="3" t="s">
        <v>2504</v>
      </c>
      <c r="J893" s="8" t="s">
        <v>3352</v>
      </c>
      <c r="U893" s="8" t="str">
        <f t="shared" ca="1" si="36"/>
        <v/>
      </c>
      <c r="V893" s="8" t="str">
        <f t="shared" ca="1" si="37"/>
        <v/>
      </c>
      <c r="AC893" s="8" t="s">
        <v>3373</v>
      </c>
      <c r="AD893" s="8" t="s">
        <v>19</v>
      </c>
      <c r="AE893" s="8" t="s">
        <v>3315</v>
      </c>
    </row>
    <row r="894" spans="1:31" ht="29">
      <c r="A894" t="s">
        <v>879</v>
      </c>
      <c r="D894" s="3" t="s">
        <v>2507</v>
      </c>
      <c r="E894" s="3" t="s">
        <v>2506</v>
      </c>
      <c r="H894" t="s">
        <v>19</v>
      </c>
      <c r="J894" s="8" t="s">
        <v>3350</v>
      </c>
      <c r="T894" s="8">
        <f>1701-43</f>
        <v>1658</v>
      </c>
      <c r="U894" s="8">
        <f t="shared" ca="1" si="36"/>
        <v>43</v>
      </c>
      <c r="V894" s="8">
        <f t="shared" ca="1" si="37"/>
        <v>1701</v>
      </c>
    </row>
    <row r="895" spans="1:31">
      <c r="A895" t="s">
        <v>882</v>
      </c>
      <c r="D895" s="3" t="s">
        <v>2509</v>
      </c>
      <c r="E895" s="3" t="s">
        <v>2508</v>
      </c>
      <c r="J895" s="8" t="s">
        <v>25</v>
      </c>
      <c r="L895" s="8">
        <v>1</v>
      </c>
      <c r="M895" s="8">
        <v>2</v>
      </c>
      <c r="N895" s="8" t="s">
        <v>3328</v>
      </c>
      <c r="O895" s="8" t="s">
        <v>3351</v>
      </c>
      <c r="S895" s="8">
        <v>613</v>
      </c>
      <c r="U895" s="8" t="str">
        <f t="shared" ca="1" si="36"/>
        <v/>
      </c>
      <c r="V895" s="8" t="str">
        <f t="shared" ca="1" si="37"/>
        <v/>
      </c>
    </row>
    <row r="896" spans="1:31">
      <c r="A896" t="s">
        <v>882</v>
      </c>
      <c r="D896" s="3" t="s">
        <v>883</v>
      </c>
      <c r="E896" s="3" t="s">
        <v>884</v>
      </c>
      <c r="H896" t="s">
        <v>19</v>
      </c>
      <c r="J896" s="8" t="s">
        <v>3350</v>
      </c>
      <c r="R896" s="8" t="s">
        <v>3306</v>
      </c>
      <c r="T896" s="8" t="s">
        <v>3371</v>
      </c>
      <c r="U896" s="8" t="str">
        <f t="shared" ca="1" si="36"/>
        <v/>
      </c>
      <c r="V896" s="8" t="str">
        <f t="shared" ca="1" si="37"/>
        <v/>
      </c>
      <c r="AE896" s="8" t="s">
        <v>3309</v>
      </c>
    </row>
    <row r="897" spans="1:31">
      <c r="A897" t="s">
        <v>882</v>
      </c>
      <c r="D897" s="3" t="s">
        <v>2511</v>
      </c>
      <c r="E897" s="3" t="s">
        <v>2510</v>
      </c>
      <c r="J897" s="8" t="s">
        <v>3350</v>
      </c>
      <c r="T897" s="8">
        <f>79-210</f>
        <v>-131</v>
      </c>
      <c r="U897" s="8">
        <f t="shared" ca="1" si="36"/>
        <v>210</v>
      </c>
      <c r="V897" s="8">
        <f t="shared" ca="1" si="37"/>
        <v>79</v>
      </c>
      <c r="AE897" s="8" t="s">
        <v>3315</v>
      </c>
    </row>
    <row r="898" spans="1:31">
      <c r="A898" t="s">
        <v>882</v>
      </c>
      <c r="D898" s="3" t="s">
        <v>885</v>
      </c>
      <c r="E898" s="3" t="s">
        <v>886</v>
      </c>
      <c r="J898" s="8" t="s">
        <v>3350</v>
      </c>
      <c r="T898" s="8">
        <f>0-1</f>
        <v>-1</v>
      </c>
      <c r="U898" s="8">
        <f t="shared" ca="1" si="36"/>
        <v>1</v>
      </c>
      <c r="V898" s="8">
        <f t="shared" ca="1" si="37"/>
        <v>0</v>
      </c>
    </row>
    <row r="899" spans="1:31" ht="58">
      <c r="A899" t="s">
        <v>887</v>
      </c>
      <c r="D899" s="3" t="s">
        <v>2514</v>
      </c>
      <c r="E899" s="3" t="s">
        <v>2513</v>
      </c>
      <c r="I899" t="s">
        <v>3484</v>
      </c>
      <c r="J899" s="8" t="s">
        <v>26</v>
      </c>
      <c r="U899" s="8" t="str">
        <f t="shared" ca="1" si="36"/>
        <v/>
      </c>
      <c r="V899" s="8" t="str">
        <f t="shared" ca="1" si="37"/>
        <v/>
      </c>
    </row>
    <row r="900" spans="1:31" ht="58">
      <c r="A900" t="s">
        <v>887</v>
      </c>
      <c r="D900" s="3" t="s">
        <v>2512</v>
      </c>
      <c r="E900" s="3" t="s">
        <v>2515</v>
      </c>
      <c r="J900" s="8" t="s">
        <v>24</v>
      </c>
      <c r="L900" s="8">
        <v>1</v>
      </c>
      <c r="M900" s="8">
        <v>3</v>
      </c>
      <c r="N900" s="8" t="s">
        <v>3319</v>
      </c>
      <c r="O900" s="8" t="s">
        <v>3311</v>
      </c>
      <c r="S900" s="8">
        <v>86</v>
      </c>
      <c r="U900" s="8" t="str">
        <f t="shared" ca="1" si="36"/>
        <v/>
      </c>
      <c r="V900" s="8" t="str">
        <f t="shared" ca="1" si="37"/>
        <v/>
      </c>
    </row>
    <row r="901" spans="1:31" ht="29">
      <c r="A901" t="s">
        <v>887</v>
      </c>
      <c r="D901" s="3" t="s">
        <v>2517</v>
      </c>
      <c r="E901" s="3" t="s">
        <v>2516</v>
      </c>
      <c r="J901" s="8" t="s">
        <v>25</v>
      </c>
      <c r="L901" s="8">
        <v>1</v>
      </c>
      <c r="M901" s="8">
        <v>9</v>
      </c>
      <c r="N901" s="8" t="s">
        <v>3356</v>
      </c>
      <c r="O901" s="8" t="s">
        <v>3311</v>
      </c>
      <c r="S901" s="8">
        <v>18</v>
      </c>
      <c r="U901" s="8" t="str">
        <f t="shared" ca="1" si="36"/>
        <v/>
      </c>
      <c r="V901" s="8" t="str">
        <f t="shared" ca="1" si="37"/>
        <v/>
      </c>
    </row>
    <row r="902" spans="1:31" ht="29">
      <c r="A902" t="s">
        <v>887</v>
      </c>
      <c r="D902" s="3" t="s">
        <v>2518</v>
      </c>
      <c r="E902" s="3" t="s">
        <v>2519</v>
      </c>
      <c r="J902" s="8" t="s">
        <v>3352</v>
      </c>
      <c r="U902" s="8" t="str">
        <f t="shared" ca="1" si="36"/>
        <v/>
      </c>
      <c r="V902" s="8" t="str">
        <f t="shared" ca="1" si="37"/>
        <v/>
      </c>
    </row>
    <row r="903" spans="1:31">
      <c r="A903" t="s">
        <v>888</v>
      </c>
      <c r="D903" s="3" t="s">
        <v>889</v>
      </c>
      <c r="E903" s="3" t="s">
        <v>2520</v>
      </c>
      <c r="G903" t="s">
        <v>19</v>
      </c>
      <c r="J903" s="8" t="s">
        <v>3352</v>
      </c>
      <c r="U903" s="8" t="str">
        <f t="shared" ref="U903:U966" ca="1" si="38">IF(ISNUMBER(T903),VALUE(MID(_xlfn.FORMULATEXT(T903),SEARCH("-",_xlfn.FORMULATEXT(T903))+1,LEN(_xlfn.FORMULATEXT(T903))-SEARCH("-",_xlfn.FORMULATEXT(T903)))), "")</f>
        <v/>
      </c>
      <c r="V903" s="8" t="str">
        <f t="shared" ref="V903:V966" ca="1" si="39">IF(ISNUMBER(T903), VALUE(MID(_xlfn.FORMULATEXT(T903), 2, SEARCH("-", _xlfn.FORMULATEXT(T903)) - 2)), "")</f>
        <v/>
      </c>
    </row>
    <row r="904" spans="1:31">
      <c r="A904" t="s">
        <v>890</v>
      </c>
      <c r="D904" s="3" t="s">
        <v>891</v>
      </c>
      <c r="E904" s="3" t="s">
        <v>892</v>
      </c>
      <c r="J904" s="8" t="s">
        <v>3352</v>
      </c>
      <c r="U904" s="8" t="str">
        <f t="shared" ca="1" si="38"/>
        <v/>
      </c>
      <c r="V904" s="8" t="str">
        <f t="shared" ca="1" si="39"/>
        <v/>
      </c>
      <c r="AC904" s="8" t="s">
        <v>3375</v>
      </c>
      <c r="AD904" s="8" t="s">
        <v>19</v>
      </c>
    </row>
    <row r="905" spans="1:31">
      <c r="A905" t="s">
        <v>893</v>
      </c>
      <c r="D905" s="3" t="s">
        <v>2522</v>
      </c>
      <c r="E905" s="3" t="s">
        <v>2521</v>
      </c>
      <c r="J905" s="8" t="s">
        <v>25</v>
      </c>
      <c r="L905" s="8">
        <v>1</v>
      </c>
      <c r="M905" s="8">
        <v>3</v>
      </c>
      <c r="N905" s="8" t="s">
        <v>3310</v>
      </c>
      <c r="O905" s="8" t="s">
        <v>3311</v>
      </c>
      <c r="S905" s="8">
        <v>2475</v>
      </c>
      <c r="U905" s="8" t="str">
        <f t="shared" ca="1" si="38"/>
        <v/>
      </c>
      <c r="V905" s="8" t="str">
        <f t="shared" ca="1" si="39"/>
        <v/>
      </c>
    </row>
    <row r="906" spans="1:31">
      <c r="A906" t="s">
        <v>894</v>
      </c>
      <c r="D906" s="3" t="s">
        <v>2524</v>
      </c>
      <c r="E906" s="3" t="s">
        <v>2523</v>
      </c>
      <c r="J906" s="8" t="s">
        <v>25</v>
      </c>
      <c r="L906" s="8">
        <v>1</v>
      </c>
      <c r="M906" s="8">
        <v>2</v>
      </c>
      <c r="N906" s="8" t="s">
        <v>3319</v>
      </c>
      <c r="O906" s="8" t="s">
        <v>3351</v>
      </c>
      <c r="S906" s="8">
        <v>171</v>
      </c>
      <c r="U906" s="8" t="str">
        <f t="shared" ca="1" si="38"/>
        <v/>
      </c>
      <c r="V906" s="8" t="str">
        <f t="shared" ca="1" si="39"/>
        <v/>
      </c>
    </row>
    <row r="907" spans="1:31">
      <c r="A907" t="s">
        <v>894</v>
      </c>
      <c r="D907" s="3" t="s">
        <v>2526</v>
      </c>
      <c r="E907" s="3" t="s">
        <v>2525</v>
      </c>
      <c r="J907" s="8" t="s">
        <v>25</v>
      </c>
      <c r="L907" s="8">
        <v>1</v>
      </c>
      <c r="M907" s="8">
        <v>2</v>
      </c>
      <c r="N907" s="8" t="s">
        <v>3328</v>
      </c>
      <c r="O907" s="8" t="s">
        <v>3351</v>
      </c>
      <c r="S907" s="8">
        <v>613</v>
      </c>
      <c r="U907" s="8" t="str">
        <f t="shared" ca="1" si="38"/>
        <v/>
      </c>
      <c r="V907" s="8" t="str">
        <f t="shared" ca="1" si="39"/>
        <v/>
      </c>
    </row>
    <row r="908" spans="1:31">
      <c r="A908" t="s">
        <v>894</v>
      </c>
      <c r="D908" s="3" t="s">
        <v>2528</v>
      </c>
      <c r="E908" s="3" t="s">
        <v>2527</v>
      </c>
      <c r="J908" s="8" t="s">
        <v>3350</v>
      </c>
      <c r="T908" s="8">
        <f>2475-150</f>
        <v>2325</v>
      </c>
      <c r="U908" s="8">
        <f t="shared" ca="1" si="38"/>
        <v>150</v>
      </c>
      <c r="V908" s="8">
        <f t="shared" ca="1" si="39"/>
        <v>2475</v>
      </c>
    </row>
    <row r="909" spans="1:31">
      <c r="A909" t="s">
        <v>895</v>
      </c>
      <c r="D909" s="3" t="s">
        <v>94</v>
      </c>
      <c r="E909" s="3" t="s">
        <v>95</v>
      </c>
      <c r="J909" s="8" t="s">
        <v>3350</v>
      </c>
      <c r="T909" s="8" t="s">
        <v>3371</v>
      </c>
      <c r="U909" s="8" t="str">
        <f t="shared" ca="1" si="38"/>
        <v/>
      </c>
      <c r="V909" s="8" t="str">
        <f t="shared" ca="1" si="39"/>
        <v/>
      </c>
      <c r="AC909" s="8" t="s">
        <v>3586</v>
      </c>
      <c r="AD909" s="8" t="s">
        <v>19</v>
      </c>
    </row>
    <row r="910" spans="1:31" ht="29">
      <c r="A910" t="s">
        <v>895</v>
      </c>
      <c r="D910" s="3" t="s">
        <v>2530</v>
      </c>
      <c r="E910" s="3" t="s">
        <v>2529</v>
      </c>
      <c r="J910" s="8" t="s">
        <v>25</v>
      </c>
      <c r="L910" s="8">
        <v>1</v>
      </c>
      <c r="M910" s="8">
        <v>3</v>
      </c>
      <c r="N910" s="8" t="s">
        <v>3319</v>
      </c>
      <c r="O910" s="8" t="s">
        <v>3311</v>
      </c>
      <c r="S910" s="8">
        <v>1701</v>
      </c>
      <c r="U910" s="8" t="str">
        <f t="shared" ca="1" si="38"/>
        <v/>
      </c>
      <c r="V910" s="8" t="str">
        <f t="shared" ca="1" si="39"/>
        <v/>
      </c>
    </row>
    <row r="911" spans="1:31">
      <c r="A911" t="s">
        <v>896</v>
      </c>
      <c r="D911" s="3" t="s">
        <v>2531</v>
      </c>
      <c r="E911" s="3" t="s">
        <v>2532</v>
      </c>
      <c r="J911" s="8" t="s">
        <v>3350</v>
      </c>
      <c r="T911" s="8">
        <f>31-5</f>
        <v>26</v>
      </c>
      <c r="U911" s="8">
        <f t="shared" ca="1" si="38"/>
        <v>5</v>
      </c>
      <c r="V911" s="8">
        <f t="shared" ca="1" si="39"/>
        <v>31</v>
      </c>
    </row>
    <row r="912" spans="1:31">
      <c r="A912" t="s">
        <v>896</v>
      </c>
      <c r="D912" s="3" t="s">
        <v>2534</v>
      </c>
      <c r="E912" s="3" t="s">
        <v>2533</v>
      </c>
      <c r="J912" s="8" t="s">
        <v>25</v>
      </c>
      <c r="L912" s="8">
        <v>1</v>
      </c>
      <c r="M912" s="8">
        <v>3</v>
      </c>
      <c r="N912" s="8" t="s">
        <v>3319</v>
      </c>
      <c r="O912" s="8" t="s">
        <v>3311</v>
      </c>
      <c r="S912" s="8">
        <v>1701</v>
      </c>
      <c r="U912" s="8" t="str">
        <f t="shared" ca="1" si="38"/>
        <v/>
      </c>
      <c r="V912" s="8" t="str">
        <f t="shared" ca="1" si="39"/>
        <v/>
      </c>
    </row>
    <row r="913" spans="1:31">
      <c r="A913" t="s">
        <v>897</v>
      </c>
      <c r="D913" s="3" t="s">
        <v>898</v>
      </c>
      <c r="E913" s="3" t="s">
        <v>899</v>
      </c>
      <c r="J913" s="8" t="s">
        <v>3352</v>
      </c>
      <c r="U913" s="8" t="str">
        <f t="shared" ca="1" si="38"/>
        <v/>
      </c>
      <c r="V913" s="8" t="str">
        <f t="shared" ca="1" si="39"/>
        <v/>
      </c>
    </row>
    <row r="914" spans="1:31">
      <c r="A914" t="s">
        <v>897</v>
      </c>
      <c r="D914" s="3" t="s">
        <v>2535</v>
      </c>
      <c r="E914" s="3" t="s">
        <v>2536</v>
      </c>
      <c r="J914" s="8" t="s">
        <v>25</v>
      </c>
      <c r="L914" s="8">
        <v>1</v>
      </c>
      <c r="M914" s="8">
        <v>2</v>
      </c>
      <c r="N914" s="8" t="s">
        <v>3355</v>
      </c>
      <c r="O914" s="8" t="s">
        <v>3351</v>
      </c>
      <c r="S914" s="8">
        <v>10</v>
      </c>
      <c r="U914" s="8" t="str">
        <f t="shared" ca="1" si="38"/>
        <v/>
      </c>
      <c r="V914" s="8" t="str">
        <f t="shared" ca="1" si="39"/>
        <v/>
      </c>
    </row>
    <row r="915" spans="1:31">
      <c r="A915" t="s">
        <v>900</v>
      </c>
      <c r="D915" s="3" t="s">
        <v>2537</v>
      </c>
      <c r="E915" s="3" t="s">
        <v>2538</v>
      </c>
      <c r="J915" s="8" t="s">
        <v>3350</v>
      </c>
      <c r="T915" s="8">
        <f>0-146</f>
        <v>-146</v>
      </c>
      <c r="U915" s="8">
        <f t="shared" ca="1" si="38"/>
        <v>146</v>
      </c>
      <c r="V915" s="8">
        <f t="shared" ca="1" si="39"/>
        <v>0</v>
      </c>
    </row>
    <row r="916" spans="1:31">
      <c r="A916" t="s">
        <v>900</v>
      </c>
      <c r="D916" s="3" t="s">
        <v>2540</v>
      </c>
      <c r="E916" s="3" t="s">
        <v>2539</v>
      </c>
      <c r="J916" s="8" t="s">
        <v>3352</v>
      </c>
      <c r="U916" s="8" t="str">
        <f t="shared" ca="1" si="38"/>
        <v/>
      </c>
      <c r="V916" s="8" t="str">
        <f t="shared" ca="1" si="39"/>
        <v/>
      </c>
    </row>
    <row r="917" spans="1:31">
      <c r="A917" t="s">
        <v>901</v>
      </c>
      <c r="D917" s="3" t="s">
        <v>902</v>
      </c>
      <c r="E917" s="3" t="s">
        <v>690</v>
      </c>
      <c r="J917" s="8" t="s">
        <v>3350</v>
      </c>
      <c r="T917" s="8" t="s">
        <v>3371</v>
      </c>
      <c r="U917" s="8" t="str">
        <f t="shared" ca="1" si="38"/>
        <v/>
      </c>
      <c r="V917" s="8" t="str">
        <f t="shared" ca="1" si="39"/>
        <v/>
      </c>
      <c r="AE917" s="8" t="s">
        <v>3318</v>
      </c>
    </row>
    <row r="918" spans="1:31">
      <c r="A918" t="s">
        <v>901</v>
      </c>
      <c r="D918" s="3" t="s">
        <v>903</v>
      </c>
      <c r="E918" s="3" t="s">
        <v>904</v>
      </c>
      <c r="J918" s="8" t="s">
        <v>3352</v>
      </c>
      <c r="U918" s="8" t="str">
        <f t="shared" ca="1" si="38"/>
        <v/>
      </c>
      <c r="V918" s="8" t="str">
        <f t="shared" ca="1" si="39"/>
        <v/>
      </c>
    </row>
    <row r="919" spans="1:31">
      <c r="A919" t="s">
        <v>905</v>
      </c>
      <c r="D919" s="3" t="s">
        <v>906</v>
      </c>
      <c r="E919" s="3" t="s">
        <v>907</v>
      </c>
      <c r="J919" s="8" t="s">
        <v>3350</v>
      </c>
      <c r="T919" s="8">
        <f>0-1</f>
        <v>-1</v>
      </c>
      <c r="U919" s="8">
        <f t="shared" ca="1" si="38"/>
        <v>1</v>
      </c>
      <c r="V919" s="8">
        <f t="shared" ca="1" si="39"/>
        <v>0</v>
      </c>
    </row>
    <row r="920" spans="1:31">
      <c r="A920" t="s">
        <v>905</v>
      </c>
      <c r="D920" s="3" t="s">
        <v>2542</v>
      </c>
      <c r="E920" s="3" t="s">
        <v>2541</v>
      </c>
      <c r="J920" s="8" t="s">
        <v>25</v>
      </c>
      <c r="L920" s="8">
        <v>1</v>
      </c>
      <c r="M920" s="8">
        <v>1</v>
      </c>
      <c r="N920" s="8" t="s">
        <v>3310</v>
      </c>
      <c r="O920" s="8" t="s">
        <v>3351</v>
      </c>
      <c r="S920" s="8">
        <v>2475</v>
      </c>
      <c r="U920" s="8" t="str">
        <f t="shared" ca="1" si="38"/>
        <v/>
      </c>
      <c r="V920" s="8" t="str">
        <f t="shared" ca="1" si="39"/>
        <v/>
      </c>
    </row>
    <row r="921" spans="1:31">
      <c r="A921" t="s">
        <v>905</v>
      </c>
      <c r="D921" s="3" t="s">
        <v>2544</v>
      </c>
      <c r="E921" s="3" t="s">
        <v>2543</v>
      </c>
      <c r="J921" s="8" t="s">
        <v>25</v>
      </c>
      <c r="L921" s="8">
        <v>1</v>
      </c>
      <c r="M921" s="8">
        <v>1</v>
      </c>
      <c r="N921" s="8" t="s">
        <v>3310</v>
      </c>
      <c r="O921" s="8" t="s">
        <v>3351</v>
      </c>
      <c r="S921" s="8">
        <v>2475</v>
      </c>
      <c r="U921" s="8" t="str">
        <f t="shared" ca="1" si="38"/>
        <v/>
      </c>
      <c r="V921" s="8" t="str">
        <f t="shared" ca="1" si="39"/>
        <v/>
      </c>
    </row>
    <row r="922" spans="1:31">
      <c r="A922" t="s">
        <v>908</v>
      </c>
      <c r="D922" s="3" t="s">
        <v>2546</v>
      </c>
      <c r="E922" s="3" t="s">
        <v>2545</v>
      </c>
      <c r="J922" s="8" t="s">
        <v>3352</v>
      </c>
      <c r="U922" s="8" t="str">
        <f t="shared" ca="1" si="38"/>
        <v/>
      </c>
      <c r="V922" s="8" t="str">
        <f t="shared" ca="1" si="39"/>
        <v/>
      </c>
    </row>
    <row r="923" spans="1:31">
      <c r="A923" t="s">
        <v>909</v>
      </c>
      <c r="D923" s="3" t="s">
        <v>2543</v>
      </c>
      <c r="E923" s="3" t="s">
        <v>2544</v>
      </c>
      <c r="J923" s="8" t="s">
        <v>24</v>
      </c>
      <c r="L923" s="8">
        <v>1</v>
      </c>
      <c r="M923" s="8">
        <v>1</v>
      </c>
      <c r="N923" s="8" t="s">
        <v>3310</v>
      </c>
      <c r="O923" s="8" t="s">
        <v>3351</v>
      </c>
      <c r="S923" s="8">
        <v>2475</v>
      </c>
      <c r="U923" s="8" t="str">
        <f t="shared" ca="1" si="38"/>
        <v/>
      </c>
      <c r="V923" s="8" t="str">
        <f t="shared" ca="1" si="39"/>
        <v/>
      </c>
    </row>
    <row r="924" spans="1:31">
      <c r="A924" t="s">
        <v>910</v>
      </c>
      <c r="D924" s="3" t="s">
        <v>2547</v>
      </c>
      <c r="E924" s="3" t="s">
        <v>2548</v>
      </c>
      <c r="J924" s="8" t="s">
        <v>3352</v>
      </c>
      <c r="U924" s="8" t="str">
        <f t="shared" ca="1" si="38"/>
        <v/>
      </c>
      <c r="V924" s="8" t="str">
        <f t="shared" ca="1" si="39"/>
        <v/>
      </c>
    </row>
    <row r="925" spans="1:31" ht="29">
      <c r="A925" t="s">
        <v>910</v>
      </c>
      <c r="D925" s="3" t="s">
        <v>2550</v>
      </c>
      <c r="E925" s="3" t="s">
        <v>2549</v>
      </c>
      <c r="I925" t="s">
        <v>3401</v>
      </c>
      <c r="J925" s="8" t="s">
        <v>26</v>
      </c>
      <c r="U925" s="8" t="str">
        <f t="shared" ca="1" si="38"/>
        <v/>
      </c>
      <c r="V925" s="8" t="str">
        <f t="shared" ca="1" si="39"/>
        <v/>
      </c>
    </row>
    <row r="926" spans="1:31">
      <c r="A926" t="s">
        <v>911</v>
      </c>
      <c r="D926" s="3" t="s">
        <v>2552</v>
      </c>
      <c r="E926" s="3" t="s">
        <v>2551</v>
      </c>
      <c r="J926" s="8" t="s">
        <v>3350</v>
      </c>
      <c r="T926" s="8">
        <f>171-186</f>
        <v>-15</v>
      </c>
      <c r="U926" s="8">
        <f t="shared" ca="1" si="38"/>
        <v>186</v>
      </c>
      <c r="V926" s="8">
        <f t="shared" ca="1" si="39"/>
        <v>171</v>
      </c>
    </row>
    <row r="927" spans="1:31">
      <c r="A927" t="s">
        <v>911</v>
      </c>
      <c r="D927" s="3" t="s">
        <v>912</v>
      </c>
      <c r="E927" s="3" t="s">
        <v>913</v>
      </c>
      <c r="J927" s="8" t="s">
        <v>3350</v>
      </c>
      <c r="T927" s="8">
        <f>4-1</f>
        <v>3</v>
      </c>
      <c r="U927" s="8">
        <f t="shared" ca="1" si="38"/>
        <v>1</v>
      </c>
      <c r="V927" s="8">
        <f t="shared" ca="1" si="39"/>
        <v>4</v>
      </c>
    </row>
    <row r="928" spans="1:31" ht="29">
      <c r="A928" t="s">
        <v>914</v>
      </c>
      <c r="D928" s="3" t="s">
        <v>2553</v>
      </c>
      <c r="E928" s="3" t="s">
        <v>2555</v>
      </c>
      <c r="J928" s="8" t="s">
        <v>24</v>
      </c>
      <c r="L928" s="8">
        <v>1</v>
      </c>
      <c r="M928" s="8">
        <v>5</v>
      </c>
      <c r="N928" s="8" t="s">
        <v>3330</v>
      </c>
      <c r="O928" s="8" t="s">
        <v>3311</v>
      </c>
      <c r="S928" s="8">
        <v>3</v>
      </c>
      <c r="U928" s="8" t="str">
        <f t="shared" ca="1" si="38"/>
        <v/>
      </c>
      <c r="V928" s="8" t="str">
        <f t="shared" ca="1" si="39"/>
        <v/>
      </c>
    </row>
    <row r="929" spans="1:31" ht="29">
      <c r="A929" t="s">
        <v>914</v>
      </c>
      <c r="D929" s="3" t="s">
        <v>2554</v>
      </c>
      <c r="E929" s="3" t="s">
        <v>2556</v>
      </c>
      <c r="J929" s="8" t="s">
        <v>25</v>
      </c>
      <c r="L929" s="8">
        <v>1</v>
      </c>
      <c r="M929" s="8">
        <v>3</v>
      </c>
      <c r="N929" s="8" t="s">
        <v>3355</v>
      </c>
      <c r="O929" s="8" t="s">
        <v>3311</v>
      </c>
      <c r="S929" s="8">
        <v>0</v>
      </c>
      <c r="U929" s="8" t="str">
        <f t="shared" ca="1" si="38"/>
        <v/>
      </c>
      <c r="V929" s="8" t="str">
        <f t="shared" ca="1" si="39"/>
        <v/>
      </c>
    </row>
    <row r="930" spans="1:31" ht="29">
      <c r="A930" t="s">
        <v>914</v>
      </c>
      <c r="D930" s="3" t="s">
        <v>2557</v>
      </c>
      <c r="E930" s="3" t="s">
        <v>2558</v>
      </c>
      <c r="J930" s="8" t="s">
        <v>3350</v>
      </c>
      <c r="T930" s="8" t="s">
        <v>3371</v>
      </c>
      <c r="U930" s="8" t="str">
        <f t="shared" ca="1" si="38"/>
        <v/>
      </c>
      <c r="V930" s="8" t="str">
        <f t="shared" ca="1" si="39"/>
        <v/>
      </c>
      <c r="AE930" s="8" t="s">
        <v>3309</v>
      </c>
    </row>
    <row r="931" spans="1:31">
      <c r="A931" t="s">
        <v>914</v>
      </c>
      <c r="D931" s="3" t="s">
        <v>915</v>
      </c>
      <c r="E931" s="3" t="s">
        <v>916</v>
      </c>
      <c r="J931" s="8" t="s">
        <v>3350</v>
      </c>
      <c r="T931" s="8" t="s">
        <v>3371</v>
      </c>
      <c r="U931" s="8" t="str">
        <f t="shared" ca="1" si="38"/>
        <v/>
      </c>
      <c r="V931" s="8" t="str">
        <f t="shared" ca="1" si="39"/>
        <v/>
      </c>
      <c r="AB931" s="8" t="s">
        <v>3405</v>
      </c>
      <c r="AD931" s="8" t="s">
        <v>19</v>
      </c>
    </row>
    <row r="932" spans="1:31" ht="29">
      <c r="A932" t="s">
        <v>914</v>
      </c>
      <c r="D932" s="3" t="s">
        <v>2559</v>
      </c>
      <c r="E932" s="3" t="s">
        <v>2560</v>
      </c>
      <c r="J932" s="8" t="s">
        <v>25</v>
      </c>
      <c r="L932" s="8">
        <v>1</v>
      </c>
      <c r="M932" s="8">
        <v>2</v>
      </c>
      <c r="N932" s="8" t="s">
        <v>3328</v>
      </c>
      <c r="O932" s="8" t="s">
        <v>3351</v>
      </c>
      <c r="S932" s="8">
        <v>613</v>
      </c>
      <c r="U932" s="8" t="str">
        <f t="shared" ca="1" si="38"/>
        <v/>
      </c>
      <c r="V932" s="8" t="str">
        <f t="shared" ca="1" si="39"/>
        <v/>
      </c>
    </row>
    <row r="933" spans="1:31">
      <c r="A933" t="s">
        <v>917</v>
      </c>
      <c r="D933" s="3" t="s">
        <v>2561</v>
      </c>
      <c r="E933" s="3" t="s">
        <v>3724</v>
      </c>
      <c r="J933" s="8" t="s">
        <v>25</v>
      </c>
      <c r="L933" s="8">
        <v>1</v>
      </c>
      <c r="M933" s="8">
        <v>3</v>
      </c>
      <c r="N933" s="8" t="s">
        <v>3319</v>
      </c>
      <c r="O933" s="8" t="s">
        <v>3311</v>
      </c>
      <c r="S933" s="8">
        <v>1701</v>
      </c>
      <c r="U933" s="8" t="str">
        <f t="shared" ca="1" si="38"/>
        <v/>
      </c>
      <c r="V933" s="8" t="str">
        <f t="shared" ca="1" si="39"/>
        <v/>
      </c>
    </row>
    <row r="934" spans="1:31">
      <c r="A934" t="s">
        <v>917</v>
      </c>
      <c r="D934" s="3" t="s">
        <v>2562</v>
      </c>
      <c r="E934" s="3" t="s">
        <v>2563</v>
      </c>
      <c r="J934" s="8" t="s">
        <v>3350</v>
      </c>
      <c r="T934" s="8" t="s">
        <v>3371</v>
      </c>
      <c r="U934" s="8" t="str">
        <f t="shared" ca="1" si="38"/>
        <v/>
      </c>
      <c r="V934" s="8" t="str">
        <f t="shared" ca="1" si="39"/>
        <v/>
      </c>
      <c r="AB934" s="8" t="s">
        <v>3405</v>
      </c>
      <c r="AD934" s="8" t="s">
        <v>19</v>
      </c>
    </row>
    <row r="935" spans="1:31">
      <c r="A935" t="s">
        <v>918</v>
      </c>
      <c r="D935" s="3" t="s">
        <v>2565</v>
      </c>
      <c r="E935" s="3" t="s">
        <v>2564</v>
      </c>
      <c r="G935" t="s">
        <v>19</v>
      </c>
      <c r="J935" s="8" t="s">
        <v>3350</v>
      </c>
      <c r="T935" s="8">
        <f>1-830</f>
        <v>-829</v>
      </c>
      <c r="U935" s="8">
        <f t="shared" ca="1" si="38"/>
        <v>830</v>
      </c>
      <c r="V935" s="8">
        <f t="shared" ca="1" si="39"/>
        <v>1</v>
      </c>
    </row>
    <row r="936" spans="1:31">
      <c r="A936" t="s">
        <v>918</v>
      </c>
      <c r="D936" s="3" t="s">
        <v>2566</v>
      </c>
      <c r="E936" s="3" t="s">
        <v>2567</v>
      </c>
      <c r="J936" s="8" t="s">
        <v>24</v>
      </c>
      <c r="L936" s="8">
        <v>1</v>
      </c>
      <c r="M936" s="8">
        <v>5</v>
      </c>
      <c r="N936" s="8" t="s">
        <v>3324</v>
      </c>
      <c r="O936" s="8" t="s">
        <v>3305</v>
      </c>
      <c r="P936" s="8" t="s">
        <v>3359</v>
      </c>
      <c r="Q936" s="9" t="s">
        <v>3436</v>
      </c>
      <c r="R936" s="8" t="s">
        <v>3306</v>
      </c>
      <c r="S936" s="8">
        <v>5</v>
      </c>
      <c r="U936" s="8" t="str">
        <f t="shared" ca="1" si="38"/>
        <v/>
      </c>
      <c r="V936" s="8" t="str">
        <f t="shared" ca="1" si="39"/>
        <v/>
      </c>
    </row>
    <row r="937" spans="1:31">
      <c r="A937" t="s">
        <v>919</v>
      </c>
      <c r="D937" s="3" t="s">
        <v>2569</v>
      </c>
      <c r="E937" s="3" t="s">
        <v>2568</v>
      </c>
      <c r="J937" s="8" t="s">
        <v>25</v>
      </c>
      <c r="L937" s="8">
        <v>1</v>
      </c>
      <c r="M937" s="8">
        <v>4</v>
      </c>
      <c r="N937" s="8" t="s">
        <v>3326</v>
      </c>
      <c r="O937" s="8" t="s">
        <v>3311</v>
      </c>
      <c r="S937" s="8">
        <v>743</v>
      </c>
      <c r="U937" s="8" t="str">
        <f t="shared" ca="1" si="38"/>
        <v/>
      </c>
      <c r="V937" s="8" t="str">
        <f t="shared" ca="1" si="39"/>
        <v/>
      </c>
    </row>
    <row r="938" spans="1:31">
      <c r="A938" t="s">
        <v>920</v>
      </c>
      <c r="D938" s="3" t="s">
        <v>921</v>
      </c>
      <c r="E938" s="3" t="s">
        <v>922</v>
      </c>
      <c r="J938" s="8" t="s">
        <v>3352</v>
      </c>
      <c r="U938" s="8" t="str">
        <f t="shared" ca="1" si="38"/>
        <v/>
      </c>
      <c r="V938" s="8" t="str">
        <f t="shared" ca="1" si="39"/>
        <v/>
      </c>
      <c r="AC938" s="8" t="s">
        <v>3365</v>
      </c>
      <c r="AD938" s="8" t="s">
        <v>19</v>
      </c>
    </row>
    <row r="939" spans="1:31">
      <c r="A939" t="s">
        <v>923</v>
      </c>
      <c r="D939" s="3" t="s">
        <v>924</v>
      </c>
      <c r="E939" s="3" t="s">
        <v>925</v>
      </c>
      <c r="J939" s="8" t="s">
        <v>3352</v>
      </c>
      <c r="U939" s="8" t="str">
        <f t="shared" ca="1" si="38"/>
        <v/>
      </c>
      <c r="V939" s="8" t="str">
        <f t="shared" ca="1" si="39"/>
        <v/>
      </c>
      <c r="AC939" s="8" t="s">
        <v>3373</v>
      </c>
      <c r="AD939" s="8" t="s">
        <v>19</v>
      </c>
      <c r="AE939" s="8" t="s">
        <v>3318</v>
      </c>
    </row>
    <row r="940" spans="1:31" ht="29">
      <c r="A940" t="s">
        <v>923</v>
      </c>
      <c r="D940" s="3" t="s">
        <v>2570</v>
      </c>
      <c r="E940" s="3" t="s">
        <v>2571</v>
      </c>
      <c r="J940" s="8" t="s">
        <v>24</v>
      </c>
      <c r="L940" s="8">
        <v>1</v>
      </c>
      <c r="M940" s="8">
        <v>2</v>
      </c>
      <c r="N940" s="8" t="s">
        <v>3328</v>
      </c>
      <c r="O940" s="8" t="s">
        <v>3351</v>
      </c>
      <c r="S940" s="8">
        <v>613</v>
      </c>
      <c r="U940" s="8" t="str">
        <f t="shared" ca="1" si="38"/>
        <v/>
      </c>
      <c r="V940" s="8" t="str">
        <f t="shared" ca="1" si="39"/>
        <v/>
      </c>
    </row>
    <row r="941" spans="1:31" ht="29">
      <c r="A941" t="s">
        <v>923</v>
      </c>
      <c r="D941" s="3" t="s">
        <v>2573</v>
      </c>
      <c r="E941" s="3" t="s">
        <v>2572</v>
      </c>
      <c r="J941" s="8" t="s">
        <v>3352</v>
      </c>
      <c r="U941" s="8" t="str">
        <f t="shared" ca="1" si="38"/>
        <v/>
      </c>
      <c r="V941" s="8" t="str">
        <f t="shared" ca="1" si="39"/>
        <v/>
      </c>
    </row>
    <row r="942" spans="1:31" ht="29">
      <c r="A942" t="s">
        <v>923</v>
      </c>
      <c r="D942" s="3" t="s">
        <v>2574</v>
      </c>
      <c r="E942" s="3" t="s">
        <v>2575</v>
      </c>
      <c r="J942" s="8" t="s">
        <v>3352</v>
      </c>
      <c r="U942" s="8" t="str">
        <f t="shared" ca="1" si="38"/>
        <v/>
      </c>
      <c r="V942" s="8" t="str">
        <f t="shared" ca="1" si="39"/>
        <v/>
      </c>
      <c r="AC942" s="8" t="s">
        <v>3589</v>
      </c>
      <c r="AD942" s="8" t="s">
        <v>19</v>
      </c>
      <c r="AE942" s="8" t="s">
        <v>3318</v>
      </c>
    </row>
    <row r="943" spans="1:31">
      <c r="A943" t="s">
        <v>926</v>
      </c>
      <c r="D943" s="3" t="s">
        <v>2576</v>
      </c>
      <c r="E943" s="3" t="s">
        <v>2577</v>
      </c>
      <c r="J943" s="8" t="s">
        <v>25</v>
      </c>
      <c r="L943" s="8">
        <v>1</v>
      </c>
      <c r="M943" s="8">
        <v>2</v>
      </c>
      <c r="N943" s="8" t="s">
        <v>3310</v>
      </c>
      <c r="O943" s="8" t="s">
        <v>3351</v>
      </c>
      <c r="S943" s="8">
        <v>2475</v>
      </c>
      <c r="U943" s="8" t="str">
        <f t="shared" ca="1" si="38"/>
        <v/>
      </c>
      <c r="V943" s="8" t="str">
        <f t="shared" ca="1" si="39"/>
        <v/>
      </c>
    </row>
    <row r="944" spans="1:31">
      <c r="A944" t="s">
        <v>927</v>
      </c>
      <c r="D944" s="3" t="s">
        <v>928</v>
      </c>
      <c r="E944" s="3" t="s">
        <v>929</v>
      </c>
      <c r="J944" s="8" t="s">
        <v>3352</v>
      </c>
      <c r="U944" s="8" t="str">
        <f t="shared" ca="1" si="38"/>
        <v/>
      </c>
      <c r="V944" s="8" t="str">
        <f t="shared" ca="1" si="39"/>
        <v/>
      </c>
      <c r="AC944" s="8" t="s">
        <v>3586</v>
      </c>
      <c r="AD944" s="8" t="s">
        <v>19</v>
      </c>
    </row>
    <row r="945" spans="1:31">
      <c r="A945" t="s">
        <v>930</v>
      </c>
      <c r="D945" s="3" t="s">
        <v>2578</v>
      </c>
      <c r="E945" s="3" t="s">
        <v>2579</v>
      </c>
      <c r="J945" s="8" t="s">
        <v>3350</v>
      </c>
      <c r="T945" s="8">
        <f>129-8</f>
        <v>121</v>
      </c>
      <c r="U945" s="8">
        <f t="shared" ca="1" si="38"/>
        <v>8</v>
      </c>
      <c r="V945" s="8">
        <f t="shared" ca="1" si="39"/>
        <v>129</v>
      </c>
    </row>
    <row r="946" spans="1:31">
      <c r="A946" t="s">
        <v>931</v>
      </c>
      <c r="D946" s="3" t="s">
        <v>2581</v>
      </c>
      <c r="E946" s="3" t="s">
        <v>2580</v>
      </c>
      <c r="J946" s="8" t="s">
        <v>24</v>
      </c>
      <c r="L946" s="8">
        <v>1</v>
      </c>
      <c r="M946" s="8">
        <v>1</v>
      </c>
      <c r="N946" s="8" t="s">
        <v>3310</v>
      </c>
      <c r="O946" s="8" t="s">
        <v>3351</v>
      </c>
      <c r="S946" s="8">
        <v>2475</v>
      </c>
      <c r="U946" s="8" t="str">
        <f t="shared" ca="1" si="38"/>
        <v/>
      </c>
      <c r="V946" s="8" t="str">
        <f t="shared" ca="1" si="39"/>
        <v/>
      </c>
    </row>
    <row r="947" spans="1:31">
      <c r="A947" t="s">
        <v>932</v>
      </c>
      <c r="D947" s="3" t="s">
        <v>2582</v>
      </c>
      <c r="E947" s="3" t="s">
        <v>2583</v>
      </c>
      <c r="J947" s="8" t="s">
        <v>3350</v>
      </c>
      <c r="T947" s="8">
        <f>830-150</f>
        <v>680</v>
      </c>
      <c r="U947" s="8">
        <f t="shared" ca="1" si="38"/>
        <v>150</v>
      </c>
      <c r="V947" s="8">
        <f t="shared" ca="1" si="39"/>
        <v>830</v>
      </c>
    </row>
    <row r="948" spans="1:31">
      <c r="A948" t="s">
        <v>932</v>
      </c>
      <c r="D948" s="3" t="s">
        <v>2585</v>
      </c>
      <c r="E948" s="3" t="s">
        <v>2584</v>
      </c>
      <c r="J948" s="8" t="s">
        <v>3352</v>
      </c>
      <c r="U948" s="8" t="str">
        <f t="shared" ca="1" si="38"/>
        <v/>
      </c>
      <c r="V948" s="8" t="str">
        <f t="shared" ca="1" si="39"/>
        <v/>
      </c>
    </row>
    <row r="949" spans="1:31">
      <c r="A949" t="s">
        <v>933</v>
      </c>
      <c r="D949" s="3" t="s">
        <v>3549</v>
      </c>
      <c r="E949" s="3" t="s">
        <v>3550</v>
      </c>
      <c r="I949" t="s">
        <v>3551</v>
      </c>
      <c r="J949" s="8" t="s">
        <v>25</v>
      </c>
      <c r="L949" s="8">
        <v>1</v>
      </c>
      <c r="M949" s="8">
        <v>3</v>
      </c>
      <c r="N949" s="8" t="s">
        <v>3326</v>
      </c>
      <c r="O949" s="8" t="s">
        <v>3311</v>
      </c>
      <c r="S949" s="8">
        <v>2475</v>
      </c>
      <c r="U949" s="8" t="str">
        <f t="shared" ca="1" si="38"/>
        <v/>
      </c>
      <c r="V949" s="8" t="str">
        <f t="shared" ca="1" si="39"/>
        <v/>
      </c>
      <c r="W949" s="8" t="s">
        <v>3348</v>
      </c>
    </row>
    <row r="950" spans="1:31">
      <c r="A950" t="s">
        <v>933</v>
      </c>
      <c r="D950" s="3" t="s">
        <v>2587</v>
      </c>
      <c r="E950" s="3" t="s">
        <v>2586</v>
      </c>
      <c r="J950" s="8" t="s">
        <v>24</v>
      </c>
      <c r="L950" s="8">
        <v>1</v>
      </c>
      <c r="M950" s="8">
        <v>1</v>
      </c>
      <c r="N950" s="8" t="s">
        <v>3310</v>
      </c>
      <c r="O950" s="8" t="s">
        <v>3351</v>
      </c>
      <c r="S950" s="8">
        <v>2475</v>
      </c>
      <c r="U950" s="8" t="str">
        <f t="shared" ca="1" si="38"/>
        <v/>
      </c>
      <c r="V950" s="8" t="str">
        <f t="shared" ca="1" si="39"/>
        <v/>
      </c>
    </row>
    <row r="951" spans="1:31">
      <c r="A951" t="s">
        <v>933</v>
      </c>
      <c r="D951" s="3" t="s">
        <v>2588</v>
      </c>
      <c r="E951" s="3" t="s">
        <v>2589</v>
      </c>
      <c r="J951" s="8" t="s">
        <v>3350</v>
      </c>
      <c r="T951" s="8">
        <f>743-312</f>
        <v>431</v>
      </c>
      <c r="U951" s="8">
        <f t="shared" ca="1" si="38"/>
        <v>312</v>
      </c>
      <c r="V951" s="8">
        <f t="shared" ca="1" si="39"/>
        <v>743</v>
      </c>
    </row>
    <row r="952" spans="1:31" ht="29">
      <c r="A952" t="s">
        <v>934</v>
      </c>
      <c r="D952" s="3" t="s">
        <v>2591</v>
      </c>
      <c r="E952" s="3" t="s">
        <v>2590</v>
      </c>
      <c r="I952" t="s">
        <v>3406</v>
      </c>
      <c r="J952" s="8" t="s">
        <v>26</v>
      </c>
      <c r="U952" s="8" t="str">
        <f t="shared" ca="1" si="38"/>
        <v/>
      </c>
      <c r="V952" s="8" t="str">
        <f t="shared" ca="1" si="39"/>
        <v/>
      </c>
    </row>
    <row r="953" spans="1:31">
      <c r="A953" t="s">
        <v>934</v>
      </c>
      <c r="D953" s="3" t="s">
        <v>2593</v>
      </c>
      <c r="E953" s="3" t="s">
        <v>2592</v>
      </c>
      <c r="J953" s="8" t="s">
        <v>25</v>
      </c>
      <c r="L953" s="8">
        <v>1</v>
      </c>
      <c r="M953" s="8">
        <v>2</v>
      </c>
      <c r="N953" s="8" t="s">
        <v>3326</v>
      </c>
      <c r="O953" s="8" t="s">
        <v>3351</v>
      </c>
      <c r="S953" s="8">
        <v>312</v>
      </c>
      <c r="U953" s="8" t="str">
        <f t="shared" ca="1" si="38"/>
        <v/>
      </c>
      <c r="V953" s="8" t="str">
        <f t="shared" ca="1" si="39"/>
        <v/>
      </c>
    </row>
    <row r="954" spans="1:31">
      <c r="A954" t="s">
        <v>934</v>
      </c>
      <c r="D954" s="3" t="s">
        <v>935</v>
      </c>
      <c r="E954" s="3" t="s">
        <v>936</v>
      </c>
      <c r="J954" s="8" t="s">
        <v>3350</v>
      </c>
      <c r="T954" s="8">
        <f>49-9</f>
        <v>40</v>
      </c>
      <c r="U954" s="8">
        <f t="shared" ca="1" si="38"/>
        <v>9</v>
      </c>
      <c r="V954" s="8">
        <f t="shared" ca="1" si="39"/>
        <v>49</v>
      </c>
      <c r="AC954" s="8" t="s">
        <v>3586</v>
      </c>
      <c r="AD954" s="8" t="s">
        <v>19</v>
      </c>
      <c r="AE954" s="8" t="s">
        <v>3309</v>
      </c>
    </row>
    <row r="955" spans="1:31" ht="29">
      <c r="A955" t="s">
        <v>937</v>
      </c>
      <c r="D955" s="3" t="s">
        <v>2594</v>
      </c>
      <c r="E955" s="3" t="s">
        <v>2595</v>
      </c>
      <c r="J955" s="8" t="s">
        <v>3350</v>
      </c>
      <c r="T955" s="8">
        <f>1701-171</f>
        <v>1530</v>
      </c>
      <c r="U955" s="8">
        <f t="shared" ca="1" si="38"/>
        <v>171</v>
      </c>
      <c r="V955" s="8">
        <f t="shared" ca="1" si="39"/>
        <v>1701</v>
      </c>
    </row>
    <row r="956" spans="1:31" ht="43.5">
      <c r="A956" t="s">
        <v>937</v>
      </c>
      <c r="D956" s="3" t="s">
        <v>2597</v>
      </c>
      <c r="E956" s="3" t="s">
        <v>2598</v>
      </c>
      <c r="J956" s="8" t="s">
        <v>3350</v>
      </c>
      <c r="T956" s="8">
        <f>613-166</f>
        <v>447</v>
      </c>
      <c r="U956" s="8">
        <f t="shared" ca="1" si="38"/>
        <v>166</v>
      </c>
      <c r="V956" s="8">
        <f t="shared" ca="1" si="39"/>
        <v>613</v>
      </c>
    </row>
    <row r="957" spans="1:31" ht="43.5">
      <c r="A957" t="s">
        <v>937</v>
      </c>
      <c r="D957" s="3" t="s">
        <v>2599</v>
      </c>
      <c r="E957" s="3" t="s">
        <v>2596</v>
      </c>
      <c r="J957" s="8" t="s">
        <v>25</v>
      </c>
      <c r="L957" s="8">
        <v>1</v>
      </c>
      <c r="M957" s="8">
        <v>5</v>
      </c>
      <c r="N957" s="8" t="s">
        <v>3326</v>
      </c>
      <c r="O957" s="8" t="s">
        <v>3305</v>
      </c>
      <c r="P957" s="8" t="s">
        <v>3403</v>
      </c>
      <c r="Q957" s="9" t="s">
        <v>3404</v>
      </c>
      <c r="S957" s="8">
        <v>830</v>
      </c>
      <c r="U957" s="8" t="str">
        <f t="shared" ca="1" si="38"/>
        <v/>
      </c>
      <c r="V957" s="8" t="str">
        <f t="shared" ca="1" si="39"/>
        <v/>
      </c>
    </row>
    <row r="958" spans="1:31">
      <c r="A958" t="s">
        <v>938</v>
      </c>
      <c r="D958" s="3" t="s">
        <v>939</v>
      </c>
      <c r="E958" s="3" t="s">
        <v>940</v>
      </c>
      <c r="J958" s="8" t="s">
        <v>3352</v>
      </c>
      <c r="U958" s="8" t="str">
        <f t="shared" ca="1" si="38"/>
        <v/>
      </c>
      <c r="V958" s="8" t="str">
        <f t="shared" ca="1" si="39"/>
        <v/>
      </c>
    </row>
    <row r="959" spans="1:31">
      <c r="A959" t="s">
        <v>941</v>
      </c>
      <c r="D959" s="3" t="s">
        <v>2601</v>
      </c>
      <c r="E959" s="3" t="s">
        <v>2600</v>
      </c>
      <c r="J959" s="8" t="s">
        <v>24</v>
      </c>
      <c r="L959" s="8">
        <v>1</v>
      </c>
      <c r="M959" s="8">
        <v>3</v>
      </c>
      <c r="N959" s="8" t="s">
        <v>3319</v>
      </c>
      <c r="O959" s="8" t="s">
        <v>3311</v>
      </c>
      <c r="S959" s="8">
        <v>186</v>
      </c>
      <c r="U959" s="8" t="str">
        <f t="shared" ca="1" si="38"/>
        <v/>
      </c>
      <c r="V959" s="8" t="str">
        <f t="shared" ca="1" si="39"/>
        <v/>
      </c>
    </row>
    <row r="960" spans="1:31" ht="29">
      <c r="A960" t="s">
        <v>941</v>
      </c>
      <c r="D960" s="3" t="s">
        <v>3553</v>
      </c>
      <c r="E960" s="3" t="s">
        <v>3725</v>
      </c>
      <c r="I960" t="s">
        <v>3552</v>
      </c>
      <c r="J960" s="8" t="s">
        <v>24</v>
      </c>
      <c r="L960" s="8">
        <v>1</v>
      </c>
      <c r="M960" s="8">
        <v>1</v>
      </c>
      <c r="N960" s="8" t="s">
        <v>3310</v>
      </c>
      <c r="O960" s="8" t="s">
        <v>3351</v>
      </c>
      <c r="S960" s="8">
        <v>2475</v>
      </c>
      <c r="U960" s="8" t="str">
        <f t="shared" ca="1" si="38"/>
        <v/>
      </c>
      <c r="V960" s="8" t="str">
        <f t="shared" ca="1" si="39"/>
        <v/>
      </c>
      <c r="W960" s="8" t="s">
        <v>4</v>
      </c>
    </row>
    <row r="961" spans="1:32" ht="29">
      <c r="A961" t="s">
        <v>941</v>
      </c>
      <c r="D961" s="3" t="s">
        <v>2603</v>
      </c>
      <c r="E961" s="3" t="s">
        <v>2602</v>
      </c>
      <c r="J961" s="8" t="s">
        <v>26</v>
      </c>
      <c r="L961" s="8">
        <v>2</v>
      </c>
      <c r="M961" s="8">
        <v>6</v>
      </c>
      <c r="O961" s="8" t="s">
        <v>3311</v>
      </c>
      <c r="S961" s="8">
        <v>112</v>
      </c>
      <c r="U961" s="8" t="str">
        <f t="shared" ca="1" si="38"/>
        <v/>
      </c>
      <c r="V961" s="8" t="str">
        <f t="shared" ca="1" si="39"/>
        <v/>
      </c>
    </row>
    <row r="962" spans="1:32">
      <c r="A962" t="s">
        <v>942</v>
      </c>
      <c r="D962" s="3" t="s">
        <v>2604</v>
      </c>
      <c r="E962" s="3" t="s">
        <v>2605</v>
      </c>
      <c r="J962" s="8" t="s">
        <v>25</v>
      </c>
      <c r="L962" s="8">
        <v>1</v>
      </c>
      <c r="M962" s="8">
        <v>3</v>
      </c>
      <c r="N962" s="8" t="s">
        <v>3319</v>
      </c>
      <c r="O962" s="8" t="s">
        <v>3311</v>
      </c>
      <c r="S962" s="8">
        <v>186</v>
      </c>
      <c r="U962" s="8" t="str">
        <f t="shared" ca="1" si="38"/>
        <v/>
      </c>
      <c r="V962" s="8" t="str">
        <f t="shared" ca="1" si="39"/>
        <v/>
      </c>
    </row>
    <row r="963" spans="1:32">
      <c r="A963" t="s">
        <v>942</v>
      </c>
      <c r="D963" s="3" t="s">
        <v>2499</v>
      </c>
      <c r="E963" s="3" t="s">
        <v>2498</v>
      </c>
      <c r="J963" s="8" t="s">
        <v>3352</v>
      </c>
      <c r="U963" s="8" t="str">
        <f t="shared" ca="1" si="38"/>
        <v/>
      </c>
      <c r="V963" s="8" t="str">
        <f t="shared" ca="1" si="39"/>
        <v/>
      </c>
      <c r="AB963" s="8" t="s">
        <v>3591</v>
      </c>
      <c r="AD963" s="8" t="s">
        <v>19</v>
      </c>
    </row>
    <row r="964" spans="1:32">
      <c r="A964" t="s">
        <v>942</v>
      </c>
      <c r="D964" s="3" t="s">
        <v>2607</v>
      </c>
      <c r="E964" s="3" t="s">
        <v>2606</v>
      </c>
      <c r="J964" s="8" t="s">
        <v>3352</v>
      </c>
      <c r="U964" s="8" t="str">
        <f t="shared" ca="1" si="38"/>
        <v/>
      </c>
      <c r="V964" s="8" t="str">
        <f t="shared" ca="1" si="39"/>
        <v/>
      </c>
    </row>
    <row r="965" spans="1:32" ht="43.5">
      <c r="A965" t="s">
        <v>943</v>
      </c>
      <c r="D965" s="3" t="s">
        <v>3696</v>
      </c>
      <c r="E965" s="3" t="s">
        <v>2608</v>
      </c>
      <c r="J965" s="8" t="s">
        <v>3353</v>
      </c>
      <c r="T965" s="8">
        <f>0-4</f>
        <v>-4</v>
      </c>
      <c r="U965" s="8">
        <f t="shared" ca="1" si="38"/>
        <v>4</v>
      </c>
      <c r="V965" s="8">
        <f t="shared" ca="1" si="39"/>
        <v>0</v>
      </c>
      <c r="AC965" s="8" t="s">
        <v>3586</v>
      </c>
      <c r="AD965" s="8" t="s">
        <v>19</v>
      </c>
    </row>
    <row r="966" spans="1:32" ht="43.5">
      <c r="A966" t="s">
        <v>943</v>
      </c>
      <c r="D966" s="3" t="s">
        <v>3582</v>
      </c>
      <c r="E966" s="3" t="s">
        <v>2609</v>
      </c>
      <c r="I966" t="s">
        <v>3581</v>
      </c>
      <c r="J966" s="8" t="s">
        <v>26</v>
      </c>
      <c r="U966" s="8" t="str">
        <f t="shared" ca="1" si="38"/>
        <v/>
      </c>
      <c r="V966" s="8" t="str">
        <f t="shared" ca="1" si="39"/>
        <v/>
      </c>
      <c r="W966" s="8" t="s">
        <v>3348</v>
      </c>
    </row>
    <row r="967" spans="1:32" ht="43.5">
      <c r="A967" t="s">
        <v>943</v>
      </c>
      <c r="D967" s="3" t="s">
        <v>3580</v>
      </c>
      <c r="E967" s="3" t="s">
        <v>3583</v>
      </c>
      <c r="J967" s="8" t="s">
        <v>24</v>
      </c>
      <c r="L967" s="8">
        <v>1</v>
      </c>
      <c r="M967" s="8">
        <v>3</v>
      </c>
      <c r="N967" s="8" t="s">
        <v>3319</v>
      </c>
      <c r="O967" s="8" t="s">
        <v>3305</v>
      </c>
      <c r="P967" s="8" t="s">
        <v>3359</v>
      </c>
      <c r="Q967" s="9" t="s">
        <v>3404</v>
      </c>
      <c r="S967" s="8">
        <v>1701</v>
      </c>
      <c r="U967" s="8" t="str">
        <f t="shared" ref="U967:U1030" ca="1" si="40">IF(ISNUMBER(T967),VALUE(MID(_xlfn.FORMULATEXT(T967),SEARCH("-",_xlfn.FORMULATEXT(T967))+1,LEN(_xlfn.FORMULATEXT(T967))-SEARCH("-",_xlfn.FORMULATEXT(T967)))), "")</f>
        <v/>
      </c>
      <c r="V967" s="8" t="str">
        <f t="shared" ref="V967:V1030" ca="1" si="41">IF(ISNUMBER(T967), VALUE(MID(_xlfn.FORMULATEXT(T967), 2, SEARCH("-", _xlfn.FORMULATEXT(T967)) - 2)), "")</f>
        <v/>
      </c>
    </row>
    <row r="968" spans="1:32">
      <c r="A968" t="s">
        <v>943</v>
      </c>
      <c r="D968" s="3" t="s">
        <v>2610</v>
      </c>
      <c r="E968" s="3" t="s">
        <v>2611</v>
      </c>
      <c r="J968" s="8" t="s">
        <v>3352</v>
      </c>
      <c r="U968" s="8" t="str">
        <f t="shared" ca="1" si="40"/>
        <v/>
      </c>
      <c r="V968" s="8" t="str">
        <f t="shared" ca="1" si="41"/>
        <v/>
      </c>
      <c r="AE968" s="8" t="s">
        <v>3318</v>
      </c>
    </row>
    <row r="969" spans="1:32">
      <c r="A969" t="s">
        <v>943</v>
      </c>
      <c r="D969" s="3" t="s">
        <v>2613</v>
      </c>
      <c r="E969" s="3" t="s">
        <v>2612</v>
      </c>
      <c r="J969" s="8" t="s">
        <v>3350</v>
      </c>
      <c r="T969" s="8" t="s">
        <v>3371</v>
      </c>
      <c r="U969" s="8" t="str">
        <f t="shared" ca="1" si="40"/>
        <v/>
      </c>
      <c r="V969" s="8" t="str">
        <f t="shared" ca="1" si="41"/>
        <v/>
      </c>
      <c r="AC969" s="8" t="s">
        <v>3375</v>
      </c>
      <c r="AD969" s="8" t="s">
        <v>19</v>
      </c>
      <c r="AE969" s="8" t="s">
        <v>3309</v>
      </c>
    </row>
    <row r="970" spans="1:32">
      <c r="A970" t="s">
        <v>943</v>
      </c>
      <c r="D970" s="3" t="s">
        <v>944</v>
      </c>
      <c r="E970" s="3" t="s">
        <v>945</v>
      </c>
      <c r="H970" t="s">
        <v>19</v>
      </c>
      <c r="J970" s="8" t="s">
        <v>3352</v>
      </c>
      <c r="U970" s="8" t="str">
        <f t="shared" ca="1" si="40"/>
        <v/>
      </c>
      <c r="V970" s="8" t="str">
        <f t="shared" ca="1" si="41"/>
        <v/>
      </c>
    </row>
    <row r="971" spans="1:32" ht="145">
      <c r="A971" t="s">
        <v>946</v>
      </c>
      <c r="D971" s="3" t="s">
        <v>3488</v>
      </c>
      <c r="E971" s="3" t="s">
        <v>3489</v>
      </c>
      <c r="I971" s="5" t="s">
        <v>3491</v>
      </c>
      <c r="J971" s="8" t="s">
        <v>26</v>
      </c>
      <c r="U971" s="8" t="str">
        <f t="shared" ca="1" si="40"/>
        <v/>
      </c>
      <c r="V971" s="8" t="str">
        <f t="shared" ca="1" si="41"/>
        <v/>
      </c>
      <c r="AF971" s="8" t="s">
        <v>19</v>
      </c>
    </row>
    <row r="972" spans="1:32" ht="145">
      <c r="A972" t="s">
        <v>946</v>
      </c>
      <c r="D972" s="3" t="s">
        <v>3485</v>
      </c>
      <c r="E972" s="3" t="s">
        <v>3486</v>
      </c>
      <c r="I972" s="5"/>
      <c r="J972" s="8" t="s">
        <v>24</v>
      </c>
      <c r="L972" s="8">
        <v>1</v>
      </c>
      <c r="M972" s="8">
        <v>4</v>
      </c>
      <c r="N972" s="8" t="s">
        <v>3319</v>
      </c>
      <c r="O972" s="8" t="s">
        <v>3311</v>
      </c>
      <c r="S972" s="8">
        <v>55</v>
      </c>
      <c r="U972" s="8" t="str">
        <f t="shared" ca="1" si="40"/>
        <v/>
      </c>
      <c r="V972" s="8" t="str">
        <f t="shared" ca="1" si="41"/>
        <v/>
      </c>
    </row>
    <row r="973" spans="1:32" ht="145">
      <c r="A973" t="s">
        <v>947</v>
      </c>
      <c r="D973" s="3" t="s">
        <v>3490</v>
      </c>
      <c r="E973" s="3" t="s">
        <v>3487</v>
      </c>
      <c r="I973" s="5" t="s">
        <v>3492</v>
      </c>
      <c r="J973" s="8" t="s">
        <v>25</v>
      </c>
      <c r="L973" s="8">
        <v>5</v>
      </c>
      <c r="M973" s="8">
        <v>20</v>
      </c>
      <c r="O973" s="8" t="s">
        <v>3311</v>
      </c>
      <c r="S973" s="8">
        <v>34</v>
      </c>
      <c r="U973" s="8" t="str">
        <f t="shared" ca="1" si="40"/>
        <v/>
      </c>
      <c r="V973" s="8" t="str">
        <f t="shared" ca="1" si="41"/>
        <v/>
      </c>
    </row>
    <row r="974" spans="1:32" ht="29">
      <c r="A974" t="s">
        <v>948</v>
      </c>
      <c r="D974" s="3" t="s">
        <v>2614</v>
      </c>
      <c r="E974" s="3" t="s">
        <v>2615</v>
      </c>
      <c r="I974" t="s">
        <v>3466</v>
      </c>
      <c r="J974" s="8" t="s">
        <v>26</v>
      </c>
      <c r="U974" s="8" t="str">
        <f t="shared" ca="1" si="40"/>
        <v/>
      </c>
      <c r="V974" s="8" t="str">
        <f t="shared" ca="1" si="41"/>
        <v/>
      </c>
    </row>
    <row r="975" spans="1:32" ht="29">
      <c r="A975" t="s">
        <v>948</v>
      </c>
      <c r="D975" s="3" t="s">
        <v>2616</v>
      </c>
      <c r="E975" s="3" t="s">
        <v>2617</v>
      </c>
      <c r="J975" s="8" t="s">
        <v>3352</v>
      </c>
      <c r="U975" s="8" t="str">
        <f t="shared" ca="1" si="40"/>
        <v/>
      </c>
      <c r="V975" s="8" t="str">
        <f t="shared" ca="1" si="41"/>
        <v/>
      </c>
      <c r="AE975" s="8" t="s">
        <v>3309</v>
      </c>
    </row>
    <row r="976" spans="1:32">
      <c r="A976" t="s">
        <v>949</v>
      </c>
      <c r="D976" s="3" t="s">
        <v>950</v>
      </c>
      <c r="E976" s="3" t="s">
        <v>951</v>
      </c>
      <c r="G976" t="s">
        <v>19</v>
      </c>
      <c r="J976" s="8" t="s">
        <v>3350</v>
      </c>
      <c r="T976" s="8" t="s">
        <v>3371</v>
      </c>
      <c r="U976" s="8" t="str">
        <f t="shared" ca="1" si="40"/>
        <v/>
      </c>
      <c r="V976" s="8" t="str">
        <f t="shared" ca="1" si="41"/>
        <v/>
      </c>
      <c r="AC976" s="8" t="s">
        <v>3373</v>
      </c>
      <c r="AD976" s="8" t="s">
        <v>19</v>
      </c>
      <c r="AE976" s="8" t="s">
        <v>3318</v>
      </c>
    </row>
    <row r="977" spans="1:31" ht="29">
      <c r="A977" t="s">
        <v>949</v>
      </c>
      <c r="D977" s="3" t="s">
        <v>2618</v>
      </c>
      <c r="E977" s="3" t="s">
        <v>2619</v>
      </c>
      <c r="J977" s="8" t="s">
        <v>25</v>
      </c>
      <c r="L977" s="8">
        <v>1</v>
      </c>
      <c r="M977" s="8">
        <v>5</v>
      </c>
      <c r="N977" s="8" t="s">
        <v>3326</v>
      </c>
      <c r="O977" s="8" t="s">
        <v>3311</v>
      </c>
      <c r="S977" s="8">
        <v>830</v>
      </c>
      <c r="U977" s="8" t="str">
        <f t="shared" ca="1" si="40"/>
        <v/>
      </c>
      <c r="V977" s="8" t="str">
        <f t="shared" ca="1" si="41"/>
        <v/>
      </c>
    </row>
    <row r="978" spans="1:31">
      <c r="A978" t="s">
        <v>949</v>
      </c>
      <c r="D978" s="3" t="s">
        <v>2621</v>
      </c>
      <c r="E978" s="3" t="s">
        <v>2622</v>
      </c>
      <c r="J978" s="8" t="s">
        <v>3352</v>
      </c>
      <c r="U978" s="8" t="str">
        <f t="shared" ca="1" si="40"/>
        <v/>
      </c>
      <c r="V978" s="8" t="str">
        <f t="shared" ca="1" si="41"/>
        <v/>
      </c>
      <c r="AB978" s="8" t="s">
        <v>3314</v>
      </c>
      <c r="AD978" s="8" t="s">
        <v>19</v>
      </c>
    </row>
    <row r="979" spans="1:31">
      <c r="A979" t="s">
        <v>949</v>
      </c>
      <c r="D979" s="3" t="s">
        <v>2620</v>
      </c>
      <c r="E979" s="3" t="s">
        <v>2623</v>
      </c>
      <c r="J979" s="8" t="s">
        <v>24</v>
      </c>
      <c r="L979" s="8">
        <v>1</v>
      </c>
      <c r="M979" s="8">
        <v>5</v>
      </c>
      <c r="N979" s="8" t="s">
        <v>3326</v>
      </c>
      <c r="O979" s="8" t="s">
        <v>3311</v>
      </c>
      <c r="S979" s="8">
        <v>830</v>
      </c>
      <c r="U979" s="8" t="str">
        <f t="shared" ca="1" si="40"/>
        <v/>
      </c>
      <c r="V979" s="8" t="str">
        <f t="shared" ca="1" si="41"/>
        <v/>
      </c>
    </row>
    <row r="980" spans="1:31" ht="29">
      <c r="A980" t="s">
        <v>952</v>
      </c>
      <c r="D980" s="3" t="s">
        <v>2625</v>
      </c>
      <c r="E980" s="3" t="s">
        <v>2626</v>
      </c>
      <c r="J980" s="8" t="s">
        <v>3352</v>
      </c>
      <c r="U980" s="8" t="str">
        <f t="shared" ca="1" si="40"/>
        <v/>
      </c>
      <c r="V980" s="8" t="str">
        <f t="shared" ca="1" si="41"/>
        <v/>
      </c>
      <c r="AB980" s="8" t="s">
        <v>3314</v>
      </c>
      <c r="AD980" s="8" t="s">
        <v>19</v>
      </c>
    </row>
    <row r="981" spans="1:31" ht="29">
      <c r="A981" t="s">
        <v>952</v>
      </c>
      <c r="D981" s="3" t="s">
        <v>2627</v>
      </c>
      <c r="E981" s="3" t="s">
        <v>2624</v>
      </c>
      <c r="J981" s="8" t="s">
        <v>25</v>
      </c>
      <c r="L981" s="8">
        <v>1</v>
      </c>
      <c r="M981" s="8">
        <v>5</v>
      </c>
      <c r="N981" s="8" t="s">
        <v>3326</v>
      </c>
      <c r="O981" s="8" t="s">
        <v>3305</v>
      </c>
      <c r="P981" s="8" t="s">
        <v>3403</v>
      </c>
      <c r="Q981" s="9" t="s">
        <v>3404</v>
      </c>
      <c r="S981" s="8">
        <v>830</v>
      </c>
      <c r="U981" s="8" t="str">
        <f t="shared" ca="1" si="40"/>
        <v/>
      </c>
      <c r="V981" s="8" t="str">
        <f t="shared" ca="1" si="41"/>
        <v/>
      </c>
    </row>
    <row r="982" spans="1:31" ht="58">
      <c r="A982" t="s">
        <v>952</v>
      </c>
      <c r="D982" s="3" t="s">
        <v>2630</v>
      </c>
      <c r="E982" s="3" t="s">
        <v>2629</v>
      </c>
      <c r="J982" s="8" t="s">
        <v>25</v>
      </c>
      <c r="L982" s="8">
        <v>1</v>
      </c>
      <c r="M982" s="8">
        <v>2</v>
      </c>
      <c r="N982" s="8" t="s">
        <v>3328</v>
      </c>
      <c r="O982" s="8" t="s">
        <v>3351</v>
      </c>
      <c r="S982" s="8">
        <v>613</v>
      </c>
      <c r="U982" s="8" t="str">
        <f t="shared" ca="1" si="40"/>
        <v/>
      </c>
      <c r="V982" s="8" t="str">
        <f t="shared" ca="1" si="41"/>
        <v/>
      </c>
    </row>
    <row r="983" spans="1:31" ht="58">
      <c r="A983" t="s">
        <v>952</v>
      </c>
      <c r="D983" s="3" t="s">
        <v>2631</v>
      </c>
      <c r="E983" s="3" t="s">
        <v>2632</v>
      </c>
      <c r="I983" t="s">
        <v>3493</v>
      </c>
      <c r="J983" s="8" t="s">
        <v>3350</v>
      </c>
      <c r="T983" s="8">
        <f>15-10</f>
        <v>5</v>
      </c>
      <c r="U983" s="8">
        <f t="shared" ca="1" si="40"/>
        <v>10</v>
      </c>
      <c r="V983" s="8">
        <f t="shared" ca="1" si="41"/>
        <v>15</v>
      </c>
    </row>
    <row r="984" spans="1:31" ht="58">
      <c r="A984" t="s">
        <v>952</v>
      </c>
      <c r="D984" s="3" t="s">
        <v>2628</v>
      </c>
      <c r="E984" s="3" t="s">
        <v>2633</v>
      </c>
      <c r="J984" s="8" t="s">
        <v>24</v>
      </c>
      <c r="L984" s="8">
        <v>1</v>
      </c>
      <c r="M984" s="8">
        <v>3</v>
      </c>
      <c r="N984" s="8" t="s">
        <v>3310</v>
      </c>
      <c r="O984" s="8" t="s">
        <v>3311</v>
      </c>
      <c r="S984" s="8">
        <v>2475</v>
      </c>
      <c r="U984" s="8" t="str">
        <f t="shared" ca="1" si="40"/>
        <v/>
      </c>
      <c r="V984" s="8" t="str">
        <f t="shared" ca="1" si="41"/>
        <v/>
      </c>
    </row>
    <row r="985" spans="1:31" ht="58">
      <c r="A985" t="s">
        <v>952</v>
      </c>
      <c r="D985" s="3" t="s">
        <v>2634</v>
      </c>
      <c r="E985" s="3" t="s">
        <v>2629</v>
      </c>
      <c r="J985" s="8" t="s">
        <v>25</v>
      </c>
      <c r="L985" s="8">
        <v>1</v>
      </c>
      <c r="M985" s="8">
        <v>5</v>
      </c>
      <c r="N985" s="8" t="s">
        <v>3330</v>
      </c>
      <c r="O985" s="8" t="s">
        <v>3311</v>
      </c>
      <c r="S985" s="8">
        <v>168</v>
      </c>
      <c r="U985" s="8" t="str">
        <f t="shared" ca="1" si="40"/>
        <v/>
      </c>
      <c r="V985" s="8" t="str">
        <f t="shared" ca="1" si="41"/>
        <v/>
      </c>
    </row>
    <row r="986" spans="1:31" ht="58">
      <c r="A986" t="s">
        <v>953</v>
      </c>
      <c r="D986" s="3" t="s">
        <v>2636</v>
      </c>
      <c r="E986" s="3" t="s">
        <v>2637</v>
      </c>
      <c r="I986" t="s">
        <v>3412</v>
      </c>
      <c r="J986" s="8" t="s">
        <v>26</v>
      </c>
      <c r="U986" s="8" t="str">
        <f t="shared" ca="1" si="40"/>
        <v/>
      </c>
      <c r="V986" s="8" t="str">
        <f t="shared" ca="1" si="41"/>
        <v/>
      </c>
    </row>
    <row r="987" spans="1:31" ht="58">
      <c r="A987" t="s">
        <v>953</v>
      </c>
      <c r="D987" s="3" t="s">
        <v>2638</v>
      </c>
      <c r="E987" s="3" t="s">
        <v>2639</v>
      </c>
      <c r="J987" s="8" t="s">
        <v>3352</v>
      </c>
      <c r="U987" s="8" t="str">
        <f t="shared" ca="1" si="40"/>
        <v/>
      </c>
      <c r="V987" s="8" t="str">
        <f t="shared" ca="1" si="41"/>
        <v/>
      </c>
      <c r="AE987" s="8" t="s">
        <v>3315</v>
      </c>
    </row>
    <row r="988" spans="1:31" ht="58">
      <c r="A988" t="s">
        <v>953</v>
      </c>
      <c r="D988" s="3" t="s">
        <v>2640</v>
      </c>
      <c r="E988" s="3" t="s">
        <v>2635</v>
      </c>
      <c r="J988" s="8" t="s">
        <v>25</v>
      </c>
      <c r="L988" s="8">
        <v>3</v>
      </c>
      <c r="M988" s="8">
        <v>10</v>
      </c>
      <c r="O988" s="8" t="s">
        <v>3311</v>
      </c>
      <c r="S988" s="8">
        <v>7</v>
      </c>
      <c r="U988" s="8" t="str">
        <f t="shared" ca="1" si="40"/>
        <v/>
      </c>
      <c r="V988" s="8" t="str">
        <f t="shared" ca="1" si="41"/>
        <v/>
      </c>
    </row>
    <row r="989" spans="1:31">
      <c r="A989" t="s">
        <v>953</v>
      </c>
      <c r="D989" s="3" t="s">
        <v>2642</v>
      </c>
      <c r="E989" s="3" t="s">
        <v>2641</v>
      </c>
      <c r="J989" s="8" t="s">
        <v>3352</v>
      </c>
      <c r="U989" s="8" t="str">
        <f t="shared" ca="1" si="40"/>
        <v/>
      </c>
      <c r="V989" s="8" t="str">
        <f t="shared" ca="1" si="41"/>
        <v/>
      </c>
      <c r="AE989" s="8" t="s">
        <v>3315</v>
      </c>
    </row>
    <row r="990" spans="1:31">
      <c r="A990" t="s">
        <v>953</v>
      </c>
      <c r="D990" s="3" t="s">
        <v>1313</v>
      </c>
      <c r="E990" s="3" t="s">
        <v>954</v>
      </c>
      <c r="J990" s="8" t="s">
        <v>3350</v>
      </c>
      <c r="T990" s="8" t="s">
        <v>3371</v>
      </c>
      <c r="U990" s="8" t="str">
        <f t="shared" ca="1" si="40"/>
        <v/>
      </c>
      <c r="V990" s="8" t="str">
        <f t="shared" ca="1" si="41"/>
        <v/>
      </c>
      <c r="AE990" s="8" t="s">
        <v>3309</v>
      </c>
    </row>
    <row r="991" spans="1:31" ht="29">
      <c r="A991" t="s">
        <v>953</v>
      </c>
      <c r="D991" s="3" t="s">
        <v>2643</v>
      </c>
      <c r="E991" s="3" t="s">
        <v>2644</v>
      </c>
      <c r="J991" s="8" t="s">
        <v>3352</v>
      </c>
      <c r="U991" s="8" t="str">
        <f t="shared" ca="1" si="40"/>
        <v/>
      </c>
      <c r="V991" s="8" t="str">
        <f t="shared" ca="1" si="41"/>
        <v/>
      </c>
      <c r="AC991" s="8" t="s">
        <v>3402</v>
      </c>
      <c r="AD991" s="8" t="s">
        <v>19</v>
      </c>
    </row>
    <row r="992" spans="1:31" ht="29">
      <c r="A992" t="s">
        <v>953</v>
      </c>
      <c r="D992" s="3" t="s">
        <v>2646</v>
      </c>
      <c r="E992" s="3" t="s">
        <v>2645</v>
      </c>
      <c r="J992" s="8" t="s">
        <v>3352</v>
      </c>
      <c r="U992" s="8" t="str">
        <f t="shared" ca="1" si="40"/>
        <v/>
      </c>
      <c r="V992" s="8" t="str">
        <f t="shared" ca="1" si="41"/>
        <v/>
      </c>
    </row>
    <row r="993" spans="1:31">
      <c r="A993" t="s">
        <v>953</v>
      </c>
      <c r="D993" s="3" t="s">
        <v>2647</v>
      </c>
      <c r="E993" s="3" t="s">
        <v>2648</v>
      </c>
      <c r="J993" s="8" t="s">
        <v>25</v>
      </c>
      <c r="L993" s="8">
        <v>1</v>
      </c>
      <c r="M993" s="8">
        <v>3</v>
      </c>
      <c r="N993" s="8" t="s">
        <v>3319</v>
      </c>
      <c r="O993" s="8" t="s">
        <v>3311</v>
      </c>
      <c r="S993" s="8">
        <v>1701</v>
      </c>
      <c r="U993" s="8" t="str">
        <f t="shared" ca="1" si="40"/>
        <v/>
      </c>
      <c r="V993" s="8" t="str">
        <f t="shared" ca="1" si="41"/>
        <v/>
      </c>
    </row>
    <row r="994" spans="1:31">
      <c r="A994" t="s">
        <v>955</v>
      </c>
      <c r="D994" s="3" t="s">
        <v>1314</v>
      </c>
      <c r="E994" s="3" t="s">
        <v>956</v>
      </c>
      <c r="J994" s="8" t="s">
        <v>3352</v>
      </c>
      <c r="U994" s="8" t="str">
        <f t="shared" ca="1" si="40"/>
        <v/>
      </c>
      <c r="V994" s="8" t="str">
        <f t="shared" ca="1" si="41"/>
        <v/>
      </c>
    </row>
    <row r="995" spans="1:31">
      <c r="A995" t="s">
        <v>955</v>
      </c>
      <c r="D995" s="3" t="s">
        <v>2649</v>
      </c>
      <c r="E995" s="3" t="s">
        <v>2650</v>
      </c>
      <c r="J995" s="8" t="s">
        <v>3352</v>
      </c>
      <c r="U995" s="8" t="str">
        <f t="shared" ca="1" si="40"/>
        <v/>
      </c>
      <c r="V995" s="8" t="str">
        <f t="shared" ca="1" si="41"/>
        <v/>
      </c>
    </row>
    <row r="996" spans="1:31">
      <c r="A996" t="s">
        <v>957</v>
      </c>
      <c r="D996" s="3" t="s">
        <v>1416</v>
      </c>
      <c r="E996" s="3" t="s">
        <v>1417</v>
      </c>
      <c r="J996" s="8" t="s">
        <v>24</v>
      </c>
      <c r="L996" s="8">
        <v>1</v>
      </c>
      <c r="M996" s="8">
        <v>2</v>
      </c>
      <c r="N996" s="8" t="s">
        <v>3310</v>
      </c>
      <c r="O996" s="8" t="s">
        <v>3351</v>
      </c>
      <c r="S996" s="8">
        <v>2475</v>
      </c>
      <c r="U996" s="8" t="str">
        <f t="shared" ca="1" si="40"/>
        <v/>
      </c>
      <c r="V996" s="8" t="str">
        <f t="shared" ca="1" si="41"/>
        <v/>
      </c>
    </row>
    <row r="997" spans="1:31">
      <c r="A997" t="s">
        <v>957</v>
      </c>
      <c r="D997" s="3" t="s">
        <v>1315</v>
      </c>
      <c r="E997" s="3" t="s">
        <v>958</v>
      </c>
      <c r="J997" s="8" t="s">
        <v>3350</v>
      </c>
      <c r="T997" s="8" t="s">
        <v>3371</v>
      </c>
      <c r="U997" s="8" t="str">
        <f t="shared" ca="1" si="40"/>
        <v/>
      </c>
      <c r="V997" s="8" t="str">
        <f t="shared" ca="1" si="41"/>
        <v/>
      </c>
      <c r="AB997" s="8" t="s">
        <v>3405</v>
      </c>
      <c r="AC997" s="8" t="s">
        <v>3586</v>
      </c>
      <c r="AD997" s="8" t="s">
        <v>19</v>
      </c>
    </row>
    <row r="998" spans="1:31">
      <c r="A998" t="s">
        <v>957</v>
      </c>
      <c r="D998" s="3" t="s">
        <v>2652</v>
      </c>
      <c r="E998" s="3" t="s">
        <v>2651</v>
      </c>
      <c r="J998" s="8" t="s">
        <v>24</v>
      </c>
      <c r="L998" s="8">
        <v>1</v>
      </c>
      <c r="M998" s="8">
        <v>2</v>
      </c>
      <c r="N998" s="8" t="s">
        <v>3355</v>
      </c>
      <c r="O998" s="8" t="s">
        <v>3351</v>
      </c>
      <c r="S998" s="8">
        <v>0</v>
      </c>
      <c r="U998" s="8" t="str">
        <f t="shared" ca="1" si="40"/>
        <v/>
      </c>
      <c r="V998" s="8" t="str">
        <f t="shared" ca="1" si="41"/>
        <v/>
      </c>
    </row>
    <row r="999" spans="1:31">
      <c r="A999" t="s">
        <v>959</v>
      </c>
      <c r="D999" s="3" t="s">
        <v>960</v>
      </c>
      <c r="E999" s="3" t="s">
        <v>960</v>
      </c>
      <c r="F999" t="s">
        <v>35</v>
      </c>
      <c r="I999" t="s">
        <v>2653</v>
      </c>
      <c r="Q999" s="8"/>
      <c r="U999" s="8" t="str">
        <f t="shared" ca="1" si="40"/>
        <v/>
      </c>
      <c r="V999" s="8" t="str">
        <f t="shared" ca="1" si="41"/>
        <v/>
      </c>
    </row>
    <row r="1000" spans="1:31">
      <c r="A1000" t="s">
        <v>961</v>
      </c>
      <c r="D1000" s="3" t="s">
        <v>2654</v>
      </c>
      <c r="E1000" s="3" t="s">
        <v>2655</v>
      </c>
      <c r="J1000" s="8" t="s">
        <v>3352</v>
      </c>
      <c r="U1000" s="8" t="str">
        <f t="shared" ca="1" si="40"/>
        <v/>
      </c>
      <c r="V1000" s="8" t="str">
        <f t="shared" ca="1" si="41"/>
        <v/>
      </c>
      <c r="AC1000" s="8" t="s">
        <v>3365</v>
      </c>
      <c r="AD1000" s="8" t="s">
        <v>19</v>
      </c>
    </row>
    <row r="1001" spans="1:31">
      <c r="A1001" t="s">
        <v>961</v>
      </c>
      <c r="D1001" s="3" t="s">
        <v>962</v>
      </c>
      <c r="E1001" s="3" t="s">
        <v>963</v>
      </c>
      <c r="J1001" s="8" t="s">
        <v>3350</v>
      </c>
      <c r="R1001" s="8" t="s">
        <v>3306</v>
      </c>
      <c r="T1001" s="8" t="s">
        <v>3371</v>
      </c>
      <c r="U1001" s="8" t="str">
        <f t="shared" ca="1" si="40"/>
        <v/>
      </c>
      <c r="V1001" s="8" t="str">
        <f t="shared" ca="1" si="41"/>
        <v/>
      </c>
      <c r="AE1001" s="8" t="s">
        <v>3318</v>
      </c>
    </row>
    <row r="1002" spans="1:31">
      <c r="A1002" t="s">
        <v>964</v>
      </c>
      <c r="D1002" s="3" t="s">
        <v>965</v>
      </c>
      <c r="E1002" s="3" t="s">
        <v>966</v>
      </c>
      <c r="J1002" s="8" t="s">
        <v>3352</v>
      </c>
      <c r="U1002" s="8" t="str">
        <f t="shared" ca="1" si="40"/>
        <v/>
      </c>
      <c r="V1002" s="8" t="str">
        <f t="shared" ca="1" si="41"/>
        <v/>
      </c>
      <c r="AC1002" s="8" t="s">
        <v>3365</v>
      </c>
      <c r="AD1002" s="8" t="s">
        <v>19</v>
      </c>
      <c r="AE1002" s="8" t="s">
        <v>3309</v>
      </c>
    </row>
    <row r="1003" spans="1:31">
      <c r="A1003" t="s">
        <v>964</v>
      </c>
      <c r="D1003" s="3" t="s">
        <v>967</v>
      </c>
      <c r="E1003" s="3" t="s">
        <v>968</v>
      </c>
      <c r="J1003" s="8" t="s">
        <v>3350</v>
      </c>
      <c r="T1003" s="8">
        <f>5-2</f>
        <v>3</v>
      </c>
      <c r="U1003" s="8">
        <f t="shared" ca="1" si="40"/>
        <v>2</v>
      </c>
      <c r="V1003" s="8">
        <f t="shared" ca="1" si="41"/>
        <v>5</v>
      </c>
    </row>
    <row r="1004" spans="1:31">
      <c r="A1004" t="s">
        <v>969</v>
      </c>
      <c r="D1004" s="3" t="s">
        <v>970</v>
      </c>
      <c r="E1004" s="3" t="s">
        <v>971</v>
      </c>
      <c r="J1004" s="8" t="s">
        <v>3350</v>
      </c>
      <c r="T1004" s="8">
        <f>7-4</f>
        <v>3</v>
      </c>
      <c r="U1004" s="8">
        <f t="shared" ca="1" si="40"/>
        <v>4</v>
      </c>
      <c r="V1004" s="8">
        <f t="shared" ca="1" si="41"/>
        <v>7</v>
      </c>
    </row>
    <row r="1005" spans="1:31" ht="29">
      <c r="A1005" t="s">
        <v>972</v>
      </c>
      <c r="D1005" s="3" t="s">
        <v>2656</v>
      </c>
      <c r="E1005" s="3" t="s">
        <v>2657</v>
      </c>
      <c r="J1005" s="8" t="s">
        <v>25</v>
      </c>
      <c r="L1005" s="8">
        <v>2</v>
      </c>
      <c r="M1005" s="8">
        <v>8</v>
      </c>
      <c r="O1005" s="8" t="s">
        <v>3311</v>
      </c>
      <c r="S1005" s="8">
        <v>115</v>
      </c>
      <c r="U1005" s="8" t="str">
        <f t="shared" ca="1" si="40"/>
        <v/>
      </c>
      <c r="V1005" s="8" t="str">
        <f t="shared" ca="1" si="41"/>
        <v/>
      </c>
    </row>
    <row r="1006" spans="1:31">
      <c r="A1006" t="s">
        <v>972</v>
      </c>
      <c r="D1006" s="3" t="s">
        <v>2658</v>
      </c>
      <c r="E1006" s="3" t="s">
        <v>2659</v>
      </c>
      <c r="J1006" s="8" t="s">
        <v>3352</v>
      </c>
      <c r="U1006" s="8" t="str">
        <f t="shared" ca="1" si="40"/>
        <v/>
      </c>
      <c r="V1006" s="8" t="str">
        <f t="shared" ca="1" si="41"/>
        <v/>
      </c>
    </row>
    <row r="1007" spans="1:31">
      <c r="A1007" t="s">
        <v>973</v>
      </c>
      <c r="D1007" s="3" t="s">
        <v>2660</v>
      </c>
      <c r="E1007" s="3" t="s">
        <v>2661</v>
      </c>
      <c r="J1007" s="8" t="s">
        <v>3352</v>
      </c>
      <c r="U1007" s="8" t="str">
        <f t="shared" ca="1" si="40"/>
        <v/>
      </c>
      <c r="V1007" s="8" t="str">
        <f t="shared" ca="1" si="41"/>
        <v/>
      </c>
    </row>
    <row r="1008" spans="1:31" ht="29">
      <c r="A1008" t="s">
        <v>973</v>
      </c>
      <c r="D1008" s="3" t="s">
        <v>2663</v>
      </c>
      <c r="E1008" s="3" t="s">
        <v>2662</v>
      </c>
      <c r="I1008" t="s">
        <v>3406</v>
      </c>
      <c r="J1008" s="8" t="s">
        <v>26</v>
      </c>
      <c r="U1008" s="8" t="str">
        <f t="shared" ca="1" si="40"/>
        <v/>
      </c>
      <c r="V1008" s="8" t="str">
        <f t="shared" ca="1" si="41"/>
        <v/>
      </c>
    </row>
    <row r="1009" spans="1:31">
      <c r="A1009" t="s">
        <v>973</v>
      </c>
      <c r="D1009" s="3" t="s">
        <v>2664</v>
      </c>
      <c r="E1009" s="3" t="s">
        <v>2665</v>
      </c>
      <c r="J1009" s="8" t="s">
        <v>3352</v>
      </c>
      <c r="U1009" s="8" t="str">
        <f t="shared" ca="1" si="40"/>
        <v/>
      </c>
      <c r="V1009" s="8" t="str">
        <f t="shared" ca="1" si="41"/>
        <v/>
      </c>
    </row>
    <row r="1010" spans="1:31">
      <c r="A1010" t="s">
        <v>974</v>
      </c>
      <c r="D1010" s="3" t="s">
        <v>975</v>
      </c>
      <c r="E1010" s="3" t="s">
        <v>976</v>
      </c>
      <c r="J1010" s="8" t="s">
        <v>3352</v>
      </c>
      <c r="U1010" s="8" t="str">
        <f t="shared" ca="1" si="40"/>
        <v/>
      </c>
      <c r="V1010" s="8" t="str">
        <f t="shared" ca="1" si="41"/>
        <v/>
      </c>
    </row>
    <row r="1011" spans="1:31">
      <c r="A1011" t="s">
        <v>977</v>
      </c>
      <c r="D1011" s="3" t="s">
        <v>2667</v>
      </c>
      <c r="E1011" s="3" t="s">
        <v>2666</v>
      </c>
      <c r="J1011" s="8" t="s">
        <v>3350</v>
      </c>
      <c r="T1011" s="8">
        <f>166-210</f>
        <v>-44</v>
      </c>
      <c r="U1011" s="8">
        <f t="shared" ca="1" si="40"/>
        <v>210</v>
      </c>
      <c r="V1011" s="8">
        <f t="shared" ca="1" si="41"/>
        <v>166</v>
      </c>
    </row>
    <row r="1012" spans="1:31">
      <c r="A1012" t="s">
        <v>978</v>
      </c>
      <c r="D1012" s="3" t="s">
        <v>979</v>
      </c>
      <c r="E1012" s="3" t="s">
        <v>980</v>
      </c>
      <c r="J1012" s="8" t="s">
        <v>3350</v>
      </c>
      <c r="T1012" s="8" t="s">
        <v>3351</v>
      </c>
      <c r="U1012" s="8" t="str">
        <f t="shared" ca="1" si="40"/>
        <v/>
      </c>
      <c r="V1012" s="8" t="str">
        <f t="shared" ca="1" si="41"/>
        <v/>
      </c>
      <c r="AE1012" s="8" t="s">
        <v>3309</v>
      </c>
    </row>
    <row r="1013" spans="1:31">
      <c r="A1013" t="s">
        <v>978</v>
      </c>
      <c r="D1013" s="3" t="s">
        <v>2669</v>
      </c>
      <c r="E1013" s="3" t="s">
        <v>2668</v>
      </c>
      <c r="J1013" s="8" t="s">
        <v>24</v>
      </c>
      <c r="L1013" s="8">
        <v>1</v>
      </c>
      <c r="M1013" s="8">
        <v>5</v>
      </c>
      <c r="N1013" s="8" t="s">
        <v>3326</v>
      </c>
      <c r="O1013" s="8" t="s">
        <v>3311</v>
      </c>
      <c r="S1013" s="8">
        <v>830</v>
      </c>
      <c r="U1013" s="8" t="str">
        <f t="shared" ca="1" si="40"/>
        <v/>
      </c>
      <c r="V1013" s="8" t="str">
        <f t="shared" ca="1" si="41"/>
        <v/>
      </c>
    </row>
    <row r="1014" spans="1:31" ht="29">
      <c r="A1014" t="s">
        <v>981</v>
      </c>
      <c r="D1014" s="3" t="s">
        <v>2670</v>
      </c>
      <c r="E1014" s="3" t="s">
        <v>2671</v>
      </c>
      <c r="I1014" t="s">
        <v>3401</v>
      </c>
      <c r="J1014" s="8" t="s">
        <v>26</v>
      </c>
      <c r="U1014" s="8" t="str">
        <f t="shared" ca="1" si="40"/>
        <v/>
      </c>
      <c r="V1014" s="8" t="str">
        <f t="shared" ca="1" si="41"/>
        <v/>
      </c>
    </row>
    <row r="1015" spans="1:31">
      <c r="A1015" t="s">
        <v>981</v>
      </c>
      <c r="D1015" s="3" t="s">
        <v>982</v>
      </c>
      <c r="E1015" s="3" t="s">
        <v>983</v>
      </c>
      <c r="J1015" s="8" t="s">
        <v>3350</v>
      </c>
      <c r="T1015" s="8">
        <f>0-1</f>
        <v>-1</v>
      </c>
      <c r="U1015" s="8">
        <f t="shared" ca="1" si="40"/>
        <v>1</v>
      </c>
      <c r="V1015" s="8">
        <f t="shared" ca="1" si="41"/>
        <v>0</v>
      </c>
    </row>
    <row r="1016" spans="1:31">
      <c r="A1016" t="s">
        <v>984</v>
      </c>
      <c r="D1016" s="3" t="s">
        <v>2672</v>
      </c>
      <c r="E1016" s="3" t="s">
        <v>2673</v>
      </c>
      <c r="J1016" s="8" t="s">
        <v>3350</v>
      </c>
      <c r="T1016" s="8">
        <f>6-3</f>
        <v>3</v>
      </c>
      <c r="U1016" s="8">
        <f t="shared" ca="1" si="40"/>
        <v>3</v>
      </c>
      <c r="V1016" s="8">
        <f t="shared" ca="1" si="41"/>
        <v>6</v>
      </c>
    </row>
    <row r="1017" spans="1:31" ht="29">
      <c r="A1017" t="s">
        <v>984</v>
      </c>
      <c r="D1017" s="3" t="s">
        <v>2675</v>
      </c>
      <c r="E1017" s="3" t="s">
        <v>2674</v>
      </c>
      <c r="J1017" s="8" t="s">
        <v>3352</v>
      </c>
      <c r="U1017" s="8" t="str">
        <f t="shared" ca="1" si="40"/>
        <v/>
      </c>
      <c r="V1017" s="8" t="str">
        <f t="shared" ca="1" si="41"/>
        <v/>
      </c>
    </row>
    <row r="1018" spans="1:31">
      <c r="A1018" t="s">
        <v>984</v>
      </c>
      <c r="D1018" s="3" t="s">
        <v>2677</v>
      </c>
      <c r="E1018" s="3" t="s">
        <v>2676</v>
      </c>
      <c r="J1018" s="8" t="s">
        <v>3350</v>
      </c>
      <c r="T1018" s="8">
        <f>43-1701</f>
        <v>-1658</v>
      </c>
      <c r="U1018" s="8">
        <f t="shared" ca="1" si="40"/>
        <v>1701</v>
      </c>
      <c r="V1018" s="8">
        <f t="shared" ca="1" si="41"/>
        <v>43</v>
      </c>
    </row>
    <row r="1019" spans="1:31" ht="29">
      <c r="A1019" t="s">
        <v>985</v>
      </c>
      <c r="D1019" s="3" t="s">
        <v>2678</v>
      </c>
      <c r="E1019" s="3" t="s">
        <v>2679</v>
      </c>
      <c r="J1019" s="8" t="s">
        <v>3352</v>
      </c>
      <c r="U1019" s="8" t="str">
        <f t="shared" ca="1" si="40"/>
        <v/>
      </c>
      <c r="V1019" s="8" t="str">
        <f t="shared" ca="1" si="41"/>
        <v/>
      </c>
    </row>
    <row r="1020" spans="1:31" ht="29">
      <c r="A1020" t="s">
        <v>986</v>
      </c>
      <c r="D1020" s="3" t="s">
        <v>2680</v>
      </c>
      <c r="E1020" s="3" t="s">
        <v>2681</v>
      </c>
      <c r="J1020" s="8" t="s">
        <v>24</v>
      </c>
      <c r="L1020" s="8">
        <v>1</v>
      </c>
      <c r="M1020" s="8">
        <v>3</v>
      </c>
      <c r="N1020" s="8" t="s">
        <v>3310</v>
      </c>
      <c r="O1020" s="8" t="s">
        <v>3311</v>
      </c>
      <c r="S1020" s="8">
        <v>2475</v>
      </c>
      <c r="U1020" s="8" t="str">
        <f t="shared" ca="1" si="40"/>
        <v/>
      </c>
      <c r="V1020" s="8" t="str">
        <f t="shared" ca="1" si="41"/>
        <v/>
      </c>
    </row>
    <row r="1021" spans="1:31">
      <c r="A1021" t="s">
        <v>987</v>
      </c>
      <c r="D1021" s="3" t="s">
        <v>2683</v>
      </c>
      <c r="E1021" s="3" t="s">
        <v>2682</v>
      </c>
      <c r="J1021" s="8" t="s">
        <v>24</v>
      </c>
      <c r="L1021" s="8">
        <v>1</v>
      </c>
      <c r="M1021" s="8">
        <v>3</v>
      </c>
      <c r="N1021" s="8" t="s">
        <v>3319</v>
      </c>
      <c r="O1021" s="8" t="s">
        <v>3311</v>
      </c>
      <c r="S1021" s="8">
        <v>86</v>
      </c>
      <c r="U1021" s="8" t="str">
        <f t="shared" ca="1" si="40"/>
        <v/>
      </c>
      <c r="V1021" s="8" t="str">
        <f t="shared" ca="1" si="41"/>
        <v/>
      </c>
    </row>
    <row r="1022" spans="1:31">
      <c r="A1022" t="s">
        <v>988</v>
      </c>
      <c r="D1022" s="3" t="s">
        <v>2685</v>
      </c>
      <c r="E1022" s="3" t="s">
        <v>2684</v>
      </c>
      <c r="J1022" s="8" t="s">
        <v>25</v>
      </c>
      <c r="L1022" s="8">
        <v>1</v>
      </c>
      <c r="M1022" s="8">
        <v>3</v>
      </c>
      <c r="N1022" s="8" t="s">
        <v>3319</v>
      </c>
      <c r="O1022" s="8" t="s">
        <v>3311</v>
      </c>
      <c r="S1022" s="8">
        <v>1701</v>
      </c>
      <c r="U1022" s="8" t="str">
        <f t="shared" ca="1" si="40"/>
        <v/>
      </c>
      <c r="V1022" s="8" t="str">
        <f t="shared" ca="1" si="41"/>
        <v/>
      </c>
    </row>
    <row r="1023" spans="1:31">
      <c r="A1023" t="s">
        <v>988</v>
      </c>
      <c r="D1023" s="3" t="s">
        <v>2686</v>
      </c>
      <c r="E1023" s="3" t="s">
        <v>2687</v>
      </c>
      <c r="J1023" s="8" t="s">
        <v>25</v>
      </c>
      <c r="L1023" s="8">
        <v>2</v>
      </c>
      <c r="M1023" s="8">
        <v>8</v>
      </c>
      <c r="O1023" s="8" t="s">
        <v>3311</v>
      </c>
      <c r="S1023" s="8">
        <v>115</v>
      </c>
      <c r="U1023" s="8" t="str">
        <f t="shared" ca="1" si="40"/>
        <v/>
      </c>
      <c r="V1023" s="8" t="str">
        <f t="shared" ca="1" si="41"/>
        <v/>
      </c>
    </row>
    <row r="1024" spans="1:31">
      <c r="A1024" t="s">
        <v>989</v>
      </c>
      <c r="D1024" s="3" t="s">
        <v>2688</v>
      </c>
      <c r="E1024" s="3" t="s">
        <v>2689</v>
      </c>
      <c r="J1024" s="8" t="s">
        <v>3352</v>
      </c>
      <c r="U1024" s="8" t="str">
        <f t="shared" ca="1" si="40"/>
        <v/>
      </c>
      <c r="V1024" s="8" t="str">
        <f t="shared" ca="1" si="41"/>
        <v/>
      </c>
      <c r="AB1024" s="8" t="s">
        <v>3590</v>
      </c>
      <c r="AD1024" s="8" t="s">
        <v>19</v>
      </c>
    </row>
    <row r="1025" spans="1:31">
      <c r="A1025" t="s">
        <v>990</v>
      </c>
      <c r="D1025" s="3" t="s">
        <v>2691</v>
      </c>
      <c r="E1025" s="3" t="s">
        <v>2690</v>
      </c>
      <c r="J1025" s="8" t="s">
        <v>3350</v>
      </c>
      <c r="T1025" s="8">
        <f>132-24</f>
        <v>108</v>
      </c>
      <c r="U1025" s="8">
        <f t="shared" ca="1" si="40"/>
        <v>24</v>
      </c>
      <c r="V1025" s="8">
        <f t="shared" ca="1" si="41"/>
        <v>132</v>
      </c>
    </row>
    <row r="1026" spans="1:31">
      <c r="A1026" t="s">
        <v>991</v>
      </c>
      <c r="D1026" s="3" t="s">
        <v>992</v>
      </c>
      <c r="E1026" s="3" t="s">
        <v>2692</v>
      </c>
      <c r="J1026" s="8" t="s">
        <v>3352</v>
      </c>
      <c r="U1026" s="8" t="str">
        <f t="shared" ca="1" si="40"/>
        <v/>
      </c>
      <c r="V1026" s="8" t="str">
        <f t="shared" ca="1" si="41"/>
        <v/>
      </c>
    </row>
    <row r="1027" spans="1:31">
      <c r="A1027" t="s">
        <v>993</v>
      </c>
      <c r="D1027" s="3" t="s">
        <v>994</v>
      </c>
      <c r="E1027" s="3" t="s">
        <v>995</v>
      </c>
      <c r="J1027" s="8" t="s">
        <v>3350</v>
      </c>
      <c r="T1027" s="8" t="s">
        <v>3371</v>
      </c>
      <c r="U1027" s="8" t="str">
        <f t="shared" ca="1" si="40"/>
        <v/>
      </c>
      <c r="V1027" s="8" t="str">
        <f t="shared" ca="1" si="41"/>
        <v/>
      </c>
      <c r="AE1027" s="8" t="s">
        <v>3309</v>
      </c>
    </row>
    <row r="1028" spans="1:31">
      <c r="A1028" t="s">
        <v>993</v>
      </c>
      <c r="D1028" s="3" t="s">
        <v>2693</v>
      </c>
      <c r="E1028" s="3" t="s">
        <v>2694</v>
      </c>
      <c r="J1028" s="8" t="s">
        <v>25</v>
      </c>
      <c r="L1028" s="8">
        <v>1</v>
      </c>
      <c r="M1028" s="8">
        <v>3</v>
      </c>
      <c r="N1028" s="8" t="s">
        <v>3310</v>
      </c>
      <c r="O1028" s="8" t="s">
        <v>3311</v>
      </c>
      <c r="S1028" s="8">
        <v>2475</v>
      </c>
      <c r="U1028" s="8" t="str">
        <f t="shared" ca="1" si="40"/>
        <v/>
      </c>
      <c r="V1028" s="8" t="str">
        <f t="shared" ca="1" si="41"/>
        <v/>
      </c>
    </row>
    <row r="1029" spans="1:31" ht="29">
      <c r="A1029" t="s">
        <v>996</v>
      </c>
      <c r="D1029" s="3" t="s">
        <v>2696</v>
      </c>
      <c r="E1029" s="3" t="s">
        <v>2695</v>
      </c>
      <c r="J1029" s="8" t="s">
        <v>25</v>
      </c>
      <c r="L1029" s="8">
        <v>2</v>
      </c>
      <c r="M1029" s="8">
        <v>4</v>
      </c>
      <c r="O1029" s="8" t="s">
        <v>3311</v>
      </c>
      <c r="S1029" s="8">
        <v>99</v>
      </c>
      <c r="U1029" s="8" t="str">
        <f t="shared" ca="1" si="40"/>
        <v/>
      </c>
      <c r="V1029" s="8" t="str">
        <f t="shared" ca="1" si="41"/>
        <v/>
      </c>
    </row>
    <row r="1030" spans="1:31">
      <c r="A1030" t="s">
        <v>996</v>
      </c>
      <c r="D1030" s="3" t="s">
        <v>2697</v>
      </c>
      <c r="E1030" s="3" t="s">
        <v>2697</v>
      </c>
      <c r="F1030" t="s">
        <v>35</v>
      </c>
      <c r="I1030" t="s">
        <v>2698</v>
      </c>
      <c r="Q1030" s="8"/>
      <c r="U1030" s="8" t="str">
        <f t="shared" ca="1" si="40"/>
        <v/>
      </c>
      <c r="V1030" s="8" t="str">
        <f t="shared" ca="1" si="41"/>
        <v/>
      </c>
    </row>
    <row r="1031" spans="1:31" ht="29">
      <c r="A1031" t="s">
        <v>997</v>
      </c>
      <c r="D1031" s="3" t="s">
        <v>2700</v>
      </c>
      <c r="E1031" s="3" t="s">
        <v>2699</v>
      </c>
      <c r="J1031" s="8" t="s">
        <v>25</v>
      </c>
      <c r="L1031" s="8">
        <v>1</v>
      </c>
      <c r="M1031" s="8">
        <v>2</v>
      </c>
      <c r="N1031" s="8" t="s">
        <v>3310</v>
      </c>
      <c r="O1031" s="8" t="s">
        <v>3351</v>
      </c>
      <c r="S1031" s="8">
        <v>2475</v>
      </c>
      <c r="U1031" s="8" t="str">
        <f t="shared" ref="U1031:U1094" ca="1" si="42">IF(ISNUMBER(T1031),VALUE(MID(_xlfn.FORMULATEXT(T1031),SEARCH("-",_xlfn.FORMULATEXT(T1031))+1,LEN(_xlfn.FORMULATEXT(T1031))-SEARCH("-",_xlfn.FORMULATEXT(T1031)))), "")</f>
        <v/>
      </c>
      <c r="V1031" s="8" t="str">
        <f t="shared" ref="V1031:V1094" ca="1" si="43">IF(ISNUMBER(T1031), VALUE(MID(_xlfn.FORMULATEXT(T1031), 2, SEARCH("-", _xlfn.FORMULATEXT(T1031)) - 2)), "")</f>
        <v/>
      </c>
    </row>
    <row r="1032" spans="1:31" ht="29">
      <c r="A1032" t="s">
        <v>997</v>
      </c>
      <c r="D1032" s="3" t="s">
        <v>2701</v>
      </c>
      <c r="E1032" s="3" t="s">
        <v>2702</v>
      </c>
      <c r="I1032" t="s">
        <v>3421</v>
      </c>
      <c r="J1032" s="8" t="s">
        <v>26</v>
      </c>
      <c r="U1032" s="8" t="str">
        <f t="shared" ca="1" si="42"/>
        <v/>
      </c>
      <c r="V1032" s="8" t="str">
        <f t="shared" ca="1" si="43"/>
        <v/>
      </c>
    </row>
    <row r="1033" spans="1:31" ht="29">
      <c r="A1033" t="s">
        <v>997</v>
      </c>
      <c r="D1033" s="3" t="s">
        <v>2704</v>
      </c>
      <c r="E1033" s="3" t="s">
        <v>2703</v>
      </c>
      <c r="J1033" s="8" t="s">
        <v>25</v>
      </c>
      <c r="L1033" s="8">
        <v>3</v>
      </c>
      <c r="M1033" s="8">
        <v>8</v>
      </c>
      <c r="O1033" s="8" t="s">
        <v>3305</v>
      </c>
      <c r="P1033" s="8" t="s">
        <v>3414</v>
      </c>
      <c r="Q1033" s="9" t="s">
        <v>3475</v>
      </c>
      <c r="S1033" s="8">
        <v>86</v>
      </c>
      <c r="U1033" s="8" t="str">
        <f t="shared" ca="1" si="42"/>
        <v/>
      </c>
      <c r="V1033" s="8" t="str">
        <f t="shared" ca="1" si="43"/>
        <v/>
      </c>
    </row>
    <row r="1034" spans="1:31">
      <c r="A1034" t="s">
        <v>998</v>
      </c>
      <c r="D1034" s="3" t="s">
        <v>2705</v>
      </c>
      <c r="E1034" s="3" t="s">
        <v>2706</v>
      </c>
      <c r="H1034" t="s">
        <v>19</v>
      </c>
      <c r="J1034" s="8" t="s">
        <v>3350</v>
      </c>
      <c r="T1034" s="8">
        <f>112-1701</f>
        <v>-1589</v>
      </c>
      <c r="U1034" s="8">
        <f t="shared" ca="1" si="42"/>
        <v>1701</v>
      </c>
      <c r="V1034" s="8">
        <f t="shared" ca="1" si="43"/>
        <v>112</v>
      </c>
    </row>
    <row r="1035" spans="1:31" ht="29">
      <c r="A1035" t="s">
        <v>999</v>
      </c>
      <c r="D1035" s="3" t="s">
        <v>3697</v>
      </c>
      <c r="E1035" s="3" t="s">
        <v>3698</v>
      </c>
      <c r="J1035" s="8" t="s">
        <v>3352</v>
      </c>
      <c r="U1035" s="8" t="str">
        <f t="shared" ca="1" si="42"/>
        <v/>
      </c>
      <c r="V1035" s="8" t="str">
        <f t="shared" ca="1" si="43"/>
        <v/>
      </c>
    </row>
    <row r="1036" spans="1:31">
      <c r="A1036" t="s">
        <v>999</v>
      </c>
      <c r="D1036" s="3" t="s">
        <v>3699</v>
      </c>
      <c r="E1036" s="3" t="s">
        <v>3700</v>
      </c>
      <c r="J1036" s="8" t="s">
        <v>3352</v>
      </c>
      <c r="U1036" s="8" t="str">
        <f t="shared" ca="1" si="42"/>
        <v/>
      </c>
      <c r="V1036" s="8" t="str">
        <f t="shared" ca="1" si="43"/>
        <v/>
      </c>
      <c r="AC1036" s="8" t="s">
        <v>3398</v>
      </c>
      <c r="AD1036" s="8" t="s">
        <v>19</v>
      </c>
    </row>
    <row r="1037" spans="1:31">
      <c r="A1037" t="s">
        <v>1000</v>
      </c>
      <c r="D1037" s="3" t="s">
        <v>2707</v>
      </c>
      <c r="E1037" s="3" t="s">
        <v>3726</v>
      </c>
      <c r="G1037" t="s">
        <v>19</v>
      </c>
      <c r="J1037" s="8" t="s">
        <v>3350</v>
      </c>
      <c r="T1037" s="8">
        <f>743-312</f>
        <v>431</v>
      </c>
      <c r="U1037" s="8">
        <f t="shared" ca="1" si="42"/>
        <v>312</v>
      </c>
      <c r="V1037" s="8">
        <f t="shared" ca="1" si="43"/>
        <v>743</v>
      </c>
    </row>
    <row r="1038" spans="1:31">
      <c r="A1038" t="s">
        <v>1000</v>
      </c>
      <c r="D1038" s="3" t="s">
        <v>1001</v>
      </c>
      <c r="E1038" s="3" t="s">
        <v>1002</v>
      </c>
      <c r="H1038" t="s">
        <v>19</v>
      </c>
      <c r="J1038" s="8" t="s">
        <v>3352</v>
      </c>
      <c r="U1038" s="8" t="str">
        <f t="shared" ca="1" si="42"/>
        <v/>
      </c>
      <c r="V1038" s="8" t="str">
        <f t="shared" ca="1" si="43"/>
        <v/>
      </c>
      <c r="AE1038" s="8" t="s">
        <v>3309</v>
      </c>
    </row>
    <row r="1039" spans="1:31" ht="29">
      <c r="A1039" t="s">
        <v>1000</v>
      </c>
      <c r="D1039" s="3" t="s">
        <v>2709</v>
      </c>
      <c r="E1039" s="3" t="s">
        <v>2708</v>
      </c>
      <c r="I1039" t="s">
        <v>3390</v>
      </c>
      <c r="J1039" s="8" t="s">
        <v>26</v>
      </c>
      <c r="U1039" s="8" t="str">
        <f t="shared" ca="1" si="42"/>
        <v/>
      </c>
      <c r="V1039" s="8" t="str">
        <f t="shared" ca="1" si="43"/>
        <v/>
      </c>
    </row>
    <row r="1040" spans="1:31">
      <c r="A1040" t="s">
        <v>1003</v>
      </c>
      <c r="D1040" s="3" t="s">
        <v>2710</v>
      </c>
      <c r="E1040" s="3" t="s">
        <v>2711</v>
      </c>
      <c r="H1040" t="s">
        <v>19</v>
      </c>
      <c r="J1040" s="8" t="s">
        <v>24</v>
      </c>
      <c r="L1040" s="8">
        <v>1</v>
      </c>
      <c r="M1040" s="8">
        <v>6</v>
      </c>
      <c r="N1040" s="8" t="s">
        <v>3316</v>
      </c>
      <c r="O1040" s="8" t="s">
        <v>3311</v>
      </c>
      <c r="S1040" s="8">
        <v>2</v>
      </c>
      <c r="U1040" s="8" t="str">
        <f t="shared" ca="1" si="42"/>
        <v/>
      </c>
      <c r="V1040" s="8" t="str">
        <f t="shared" ca="1" si="43"/>
        <v/>
      </c>
    </row>
    <row r="1041" spans="1:31">
      <c r="A1041" t="s">
        <v>1004</v>
      </c>
      <c r="D1041" s="3" t="s">
        <v>1005</v>
      </c>
      <c r="E1041" s="3" t="s">
        <v>1006</v>
      </c>
      <c r="J1041" s="8" t="s">
        <v>3350</v>
      </c>
      <c r="T1041" s="8" t="s">
        <v>3371</v>
      </c>
      <c r="U1041" s="8" t="str">
        <f t="shared" ca="1" si="42"/>
        <v/>
      </c>
      <c r="V1041" s="8" t="str">
        <f t="shared" ca="1" si="43"/>
        <v/>
      </c>
      <c r="AC1041" s="8" t="s">
        <v>3373</v>
      </c>
      <c r="AD1041" s="8" t="s">
        <v>19</v>
      </c>
      <c r="AE1041" s="8" t="s">
        <v>3318</v>
      </c>
    </row>
    <row r="1042" spans="1:31">
      <c r="A1042" t="s">
        <v>1007</v>
      </c>
      <c r="D1042" s="3" t="s">
        <v>1008</v>
      </c>
      <c r="E1042" s="3" t="s">
        <v>2712</v>
      </c>
      <c r="G1042" t="s">
        <v>19</v>
      </c>
      <c r="J1042" s="8" t="s">
        <v>3352</v>
      </c>
      <c r="U1042" s="8" t="str">
        <f t="shared" ca="1" si="42"/>
        <v/>
      </c>
      <c r="V1042" s="8" t="str">
        <f t="shared" ca="1" si="43"/>
        <v/>
      </c>
      <c r="AE1042" s="8" t="s">
        <v>3318</v>
      </c>
    </row>
    <row r="1043" spans="1:31">
      <c r="A1043" t="s">
        <v>1009</v>
      </c>
      <c r="D1043" s="3" t="s">
        <v>2713</v>
      </c>
      <c r="E1043" s="3" t="s">
        <v>2714</v>
      </c>
      <c r="H1043" t="s">
        <v>19</v>
      </c>
      <c r="J1043" s="8" t="s">
        <v>24</v>
      </c>
      <c r="L1043" s="8">
        <v>1</v>
      </c>
      <c r="M1043" s="8">
        <v>4</v>
      </c>
      <c r="N1043" s="8" t="s">
        <v>3328</v>
      </c>
      <c r="O1043" s="8" t="s">
        <v>3305</v>
      </c>
      <c r="P1043" s="8" t="s">
        <v>3359</v>
      </c>
      <c r="Q1043" s="9" t="s">
        <v>3477</v>
      </c>
      <c r="R1043" s="8" t="s">
        <v>3306</v>
      </c>
      <c r="S1043" s="8">
        <v>20</v>
      </c>
      <c r="U1043" s="8" t="str">
        <f t="shared" ca="1" si="42"/>
        <v/>
      </c>
      <c r="V1043" s="8" t="str">
        <f t="shared" ca="1" si="43"/>
        <v/>
      </c>
      <c r="AE1043" s="8" t="s">
        <v>3315</v>
      </c>
    </row>
    <row r="1044" spans="1:31">
      <c r="A1044" t="s">
        <v>1009</v>
      </c>
      <c r="D1044" s="3" t="s">
        <v>1010</v>
      </c>
      <c r="E1044" s="3" t="s">
        <v>1011</v>
      </c>
      <c r="J1044" s="8" t="s">
        <v>3350</v>
      </c>
      <c r="T1044" s="8" t="s">
        <v>3371</v>
      </c>
      <c r="U1044" s="8" t="str">
        <f t="shared" ca="1" si="42"/>
        <v/>
      </c>
      <c r="V1044" s="8" t="str">
        <f t="shared" ca="1" si="43"/>
        <v/>
      </c>
      <c r="AE1044" s="8" t="s">
        <v>3309</v>
      </c>
    </row>
    <row r="1045" spans="1:31">
      <c r="A1045" t="s">
        <v>1012</v>
      </c>
      <c r="D1045" s="3" t="s">
        <v>1013</v>
      </c>
      <c r="E1045" s="3" t="s">
        <v>1014</v>
      </c>
      <c r="J1045" s="8" t="s">
        <v>3352</v>
      </c>
      <c r="U1045" s="8" t="str">
        <f t="shared" ca="1" si="42"/>
        <v/>
      </c>
      <c r="V1045" s="8" t="str">
        <f t="shared" ca="1" si="43"/>
        <v/>
      </c>
    </row>
    <row r="1046" spans="1:31" ht="29">
      <c r="A1046" t="s">
        <v>1015</v>
      </c>
      <c r="D1046" s="3" t="s">
        <v>2716</v>
      </c>
      <c r="E1046" s="3" t="s">
        <v>2715</v>
      </c>
      <c r="J1046" s="8" t="s">
        <v>25</v>
      </c>
      <c r="L1046" s="8">
        <v>1</v>
      </c>
      <c r="M1046" s="8">
        <v>4</v>
      </c>
      <c r="N1046" s="8" t="s">
        <v>3326</v>
      </c>
      <c r="O1046" s="8" t="s">
        <v>3305</v>
      </c>
      <c r="P1046" s="8" t="s">
        <v>3359</v>
      </c>
      <c r="Q1046" s="9" t="s">
        <v>3404</v>
      </c>
      <c r="S1046" s="8">
        <v>830</v>
      </c>
      <c r="U1046" s="8" t="str">
        <f t="shared" ca="1" si="42"/>
        <v/>
      </c>
      <c r="V1046" s="8" t="str">
        <f t="shared" ca="1" si="43"/>
        <v/>
      </c>
    </row>
    <row r="1047" spans="1:31">
      <c r="A1047" t="s">
        <v>1016</v>
      </c>
      <c r="D1047" s="3" t="s">
        <v>1017</v>
      </c>
      <c r="E1047" s="3" t="s">
        <v>1018</v>
      </c>
      <c r="J1047" s="8" t="s">
        <v>3352</v>
      </c>
      <c r="U1047" s="8" t="str">
        <f t="shared" ca="1" si="42"/>
        <v/>
      </c>
      <c r="V1047" s="8" t="str">
        <f t="shared" ca="1" si="43"/>
        <v/>
      </c>
      <c r="AE1047" s="8" t="s">
        <v>3309</v>
      </c>
    </row>
    <row r="1048" spans="1:31">
      <c r="A1048" t="s">
        <v>1019</v>
      </c>
      <c r="D1048" s="3" t="s">
        <v>1020</v>
      </c>
      <c r="E1048" s="3" t="s">
        <v>816</v>
      </c>
      <c r="J1048" s="8" t="s">
        <v>3352</v>
      </c>
      <c r="U1048" s="8" t="str">
        <f t="shared" ca="1" si="42"/>
        <v/>
      </c>
      <c r="V1048" s="8" t="str">
        <f t="shared" ca="1" si="43"/>
        <v/>
      </c>
    </row>
    <row r="1049" spans="1:31">
      <c r="A1049" t="s">
        <v>1019</v>
      </c>
      <c r="D1049" s="3" t="s">
        <v>2718</v>
      </c>
      <c r="E1049" s="3" t="s">
        <v>2717</v>
      </c>
      <c r="J1049" s="8" t="s">
        <v>24</v>
      </c>
      <c r="L1049" s="8">
        <v>1</v>
      </c>
      <c r="M1049" s="8">
        <v>3</v>
      </c>
      <c r="N1049" s="8" t="s">
        <v>3310</v>
      </c>
      <c r="O1049" s="8" t="s">
        <v>3311</v>
      </c>
      <c r="S1049" s="8">
        <v>2475</v>
      </c>
      <c r="U1049" s="8" t="str">
        <f t="shared" ca="1" si="42"/>
        <v/>
      </c>
      <c r="V1049" s="8" t="str">
        <f t="shared" ca="1" si="43"/>
        <v/>
      </c>
    </row>
    <row r="1050" spans="1:31">
      <c r="A1050" t="s">
        <v>1021</v>
      </c>
      <c r="D1050" s="3" t="s">
        <v>1022</v>
      </c>
      <c r="E1050" s="3" t="s">
        <v>1023</v>
      </c>
      <c r="J1050" s="8" t="s">
        <v>3352</v>
      </c>
      <c r="U1050" s="8" t="str">
        <f t="shared" ca="1" si="42"/>
        <v/>
      </c>
      <c r="V1050" s="8" t="str">
        <f t="shared" ca="1" si="43"/>
        <v/>
      </c>
    </row>
    <row r="1051" spans="1:31">
      <c r="A1051" t="s">
        <v>1021</v>
      </c>
      <c r="D1051" s="3" t="s">
        <v>2719</v>
      </c>
      <c r="E1051" s="3" t="s">
        <v>2541</v>
      </c>
      <c r="J1051" s="8" t="s">
        <v>25</v>
      </c>
      <c r="L1051" s="8">
        <v>1</v>
      </c>
      <c r="M1051" s="8">
        <v>3</v>
      </c>
      <c r="N1051" s="8" t="s">
        <v>3310</v>
      </c>
      <c r="O1051" s="8" t="s">
        <v>3311</v>
      </c>
      <c r="S1051" s="8">
        <v>2475</v>
      </c>
      <c r="U1051" s="8" t="str">
        <f t="shared" ca="1" si="42"/>
        <v/>
      </c>
      <c r="V1051" s="8" t="str">
        <f t="shared" ca="1" si="43"/>
        <v/>
      </c>
    </row>
    <row r="1052" spans="1:31">
      <c r="A1052" t="s">
        <v>1021</v>
      </c>
      <c r="D1052" s="3" t="s">
        <v>3554</v>
      </c>
      <c r="E1052" s="3" t="s">
        <v>2720</v>
      </c>
      <c r="J1052" s="8" t="s">
        <v>24</v>
      </c>
      <c r="L1052" s="8">
        <v>1</v>
      </c>
      <c r="M1052" s="8">
        <v>4</v>
      </c>
      <c r="N1052" s="8" t="s">
        <v>3326</v>
      </c>
      <c r="O1052" s="8" t="s">
        <v>3311</v>
      </c>
      <c r="S1052" s="8">
        <v>312</v>
      </c>
      <c r="U1052" s="8" t="str">
        <f t="shared" ca="1" si="42"/>
        <v/>
      </c>
      <c r="V1052" s="8" t="str">
        <f t="shared" ca="1" si="43"/>
        <v/>
      </c>
    </row>
    <row r="1053" spans="1:31">
      <c r="A1053" t="s">
        <v>1024</v>
      </c>
      <c r="D1053" s="3" t="s">
        <v>1025</v>
      </c>
      <c r="E1053" s="3" t="s">
        <v>1026</v>
      </c>
      <c r="J1053" s="8" t="s">
        <v>3350</v>
      </c>
      <c r="T1053" s="8">
        <f>2-1</f>
        <v>1</v>
      </c>
      <c r="U1053" s="8">
        <f t="shared" ca="1" si="42"/>
        <v>1</v>
      </c>
      <c r="V1053" s="8">
        <f t="shared" ca="1" si="43"/>
        <v>2</v>
      </c>
    </row>
    <row r="1054" spans="1:31" ht="43.5">
      <c r="A1054" t="s">
        <v>1027</v>
      </c>
      <c r="D1054" s="3" t="s">
        <v>2722</v>
      </c>
      <c r="E1054" s="3" t="s">
        <v>2721</v>
      </c>
      <c r="J1054" s="8" t="s">
        <v>25</v>
      </c>
      <c r="L1054" s="8">
        <v>3</v>
      </c>
      <c r="M1054" s="8">
        <v>14</v>
      </c>
      <c r="O1054" s="8" t="s">
        <v>3305</v>
      </c>
      <c r="P1054" s="8" t="s">
        <v>3414</v>
      </c>
      <c r="Q1054" s="9" t="s">
        <v>3474</v>
      </c>
      <c r="S1054" s="8">
        <v>7</v>
      </c>
      <c r="U1054" s="8" t="str">
        <f t="shared" ca="1" si="42"/>
        <v/>
      </c>
      <c r="V1054" s="8" t="str">
        <f t="shared" ca="1" si="43"/>
        <v/>
      </c>
    </row>
    <row r="1055" spans="1:31" ht="29">
      <c r="A1055" t="s">
        <v>1028</v>
      </c>
      <c r="D1055" s="3" t="s">
        <v>2723</v>
      </c>
      <c r="E1055" s="3" t="s">
        <v>2724</v>
      </c>
      <c r="J1055" s="8" t="s">
        <v>24</v>
      </c>
      <c r="L1055" s="8">
        <v>1</v>
      </c>
      <c r="M1055" s="8">
        <v>2</v>
      </c>
      <c r="N1055" s="8" t="s">
        <v>3328</v>
      </c>
      <c r="O1055" s="8" t="s">
        <v>3351</v>
      </c>
      <c r="S1055" s="8">
        <v>613</v>
      </c>
      <c r="U1055" s="8" t="str">
        <f t="shared" ca="1" si="42"/>
        <v/>
      </c>
      <c r="V1055" s="8" t="str">
        <f t="shared" ca="1" si="43"/>
        <v/>
      </c>
    </row>
    <row r="1056" spans="1:31" ht="29">
      <c r="A1056" t="s">
        <v>1028</v>
      </c>
      <c r="D1056" s="3" t="s">
        <v>2723</v>
      </c>
      <c r="E1056" s="3" t="s">
        <v>2725</v>
      </c>
      <c r="I1056" t="s">
        <v>3494</v>
      </c>
      <c r="J1056" s="8" t="s">
        <v>24</v>
      </c>
      <c r="L1056" s="8">
        <v>1</v>
      </c>
      <c r="M1056" s="8">
        <v>1</v>
      </c>
      <c r="N1056" s="8" t="s">
        <v>3304</v>
      </c>
      <c r="O1056" s="8" t="s">
        <v>3351</v>
      </c>
      <c r="S1056" s="8">
        <v>9</v>
      </c>
      <c r="U1056" s="8" t="str">
        <f t="shared" ca="1" si="42"/>
        <v/>
      </c>
      <c r="V1056" s="8" t="str">
        <f t="shared" ca="1" si="43"/>
        <v/>
      </c>
    </row>
    <row r="1057" spans="1:31" ht="29">
      <c r="A1057" t="s">
        <v>1028</v>
      </c>
      <c r="D1057" s="3" t="s">
        <v>2723</v>
      </c>
      <c r="E1057" s="3" t="s">
        <v>2726</v>
      </c>
      <c r="J1057" s="8" t="s">
        <v>24</v>
      </c>
      <c r="L1057" s="8">
        <v>1</v>
      </c>
      <c r="M1057" s="8">
        <v>3</v>
      </c>
      <c r="N1057" s="8" t="s">
        <v>3310</v>
      </c>
      <c r="O1057" s="8" t="s">
        <v>3311</v>
      </c>
      <c r="S1057" s="8">
        <v>2475</v>
      </c>
      <c r="U1057" s="8" t="str">
        <f t="shared" ca="1" si="42"/>
        <v/>
      </c>
      <c r="V1057" s="8" t="str">
        <f t="shared" ca="1" si="43"/>
        <v/>
      </c>
    </row>
    <row r="1058" spans="1:31">
      <c r="A1058" t="s">
        <v>1029</v>
      </c>
      <c r="D1058" s="3" t="s">
        <v>1030</v>
      </c>
      <c r="E1058" s="3" t="s">
        <v>1034</v>
      </c>
      <c r="J1058" s="8" t="s">
        <v>3350</v>
      </c>
      <c r="T1058" s="8">
        <f>5-1</f>
        <v>4</v>
      </c>
      <c r="U1058" s="8">
        <f t="shared" ca="1" si="42"/>
        <v>1</v>
      </c>
      <c r="V1058" s="8">
        <f t="shared" ca="1" si="43"/>
        <v>5</v>
      </c>
    </row>
    <row r="1059" spans="1:31">
      <c r="A1059" t="s">
        <v>1031</v>
      </c>
      <c r="D1059" s="3" t="s">
        <v>1032</v>
      </c>
      <c r="E1059" s="3" t="s">
        <v>1033</v>
      </c>
      <c r="H1059" t="s">
        <v>19</v>
      </c>
      <c r="J1059" s="8" t="s">
        <v>3352</v>
      </c>
      <c r="U1059" s="8" t="str">
        <f t="shared" ca="1" si="42"/>
        <v/>
      </c>
      <c r="V1059" s="8" t="str">
        <f t="shared" ca="1" si="43"/>
        <v/>
      </c>
      <c r="AC1059" s="8" t="s">
        <v>3370</v>
      </c>
      <c r="AD1059" s="8" t="s">
        <v>19</v>
      </c>
      <c r="AE1059" s="8" t="s">
        <v>3315</v>
      </c>
    </row>
    <row r="1060" spans="1:31" ht="29">
      <c r="A1060" t="s">
        <v>1035</v>
      </c>
      <c r="D1060" s="3" t="s">
        <v>2727</v>
      </c>
      <c r="E1060" s="3" t="s">
        <v>2728</v>
      </c>
      <c r="I1060" t="s">
        <v>3495</v>
      </c>
      <c r="J1060" s="8" t="s">
        <v>24</v>
      </c>
      <c r="L1060" s="8">
        <v>1</v>
      </c>
      <c r="M1060" s="8">
        <v>2</v>
      </c>
      <c r="N1060" s="8" t="s">
        <v>3326</v>
      </c>
      <c r="O1060" s="8" t="s">
        <v>3351</v>
      </c>
      <c r="S1060" s="8">
        <v>35</v>
      </c>
      <c r="U1060" s="8" t="str">
        <f t="shared" ca="1" si="42"/>
        <v/>
      </c>
      <c r="V1060" s="8" t="str">
        <f t="shared" ca="1" si="43"/>
        <v/>
      </c>
    </row>
    <row r="1061" spans="1:31" ht="29">
      <c r="A1061" t="s">
        <v>1035</v>
      </c>
      <c r="D1061" s="3" t="s">
        <v>2730</v>
      </c>
      <c r="E1061" s="3" t="s">
        <v>2729</v>
      </c>
      <c r="H1061" t="s">
        <v>22</v>
      </c>
      <c r="I1061" t="s">
        <v>2731</v>
      </c>
      <c r="J1061" s="8" t="s">
        <v>3350</v>
      </c>
      <c r="R1061" s="8" t="s">
        <v>3306</v>
      </c>
      <c r="T1061" s="8" t="s">
        <v>3351</v>
      </c>
      <c r="U1061" s="8" t="str">
        <f t="shared" ca="1" si="42"/>
        <v/>
      </c>
      <c r="V1061" s="8" t="str">
        <f t="shared" ca="1" si="43"/>
        <v/>
      </c>
      <c r="AE1061" s="8" t="s">
        <v>3309</v>
      </c>
    </row>
    <row r="1062" spans="1:31">
      <c r="A1062" t="s">
        <v>1035</v>
      </c>
      <c r="D1062" s="3" t="s">
        <v>2733</v>
      </c>
      <c r="E1062" s="3" t="s">
        <v>2732</v>
      </c>
      <c r="J1062" s="8" t="s">
        <v>3352</v>
      </c>
      <c r="U1062" s="8" t="str">
        <f t="shared" ca="1" si="42"/>
        <v/>
      </c>
      <c r="V1062" s="8" t="str">
        <f t="shared" ca="1" si="43"/>
        <v/>
      </c>
      <c r="AC1062" s="8" t="s">
        <v>3402</v>
      </c>
      <c r="AD1062" s="8" t="s">
        <v>19</v>
      </c>
    </row>
    <row r="1063" spans="1:31">
      <c r="A1063" t="s">
        <v>1036</v>
      </c>
      <c r="D1063" s="3" t="s">
        <v>2734</v>
      </c>
      <c r="E1063" s="3" t="s">
        <v>2735</v>
      </c>
      <c r="J1063" s="8" t="s">
        <v>3350</v>
      </c>
      <c r="T1063" s="8">
        <f>31-5</f>
        <v>26</v>
      </c>
      <c r="U1063" s="8">
        <f t="shared" ca="1" si="42"/>
        <v>5</v>
      </c>
      <c r="V1063" s="8">
        <f t="shared" ca="1" si="43"/>
        <v>31</v>
      </c>
    </row>
    <row r="1064" spans="1:31" ht="29">
      <c r="A1064" t="s">
        <v>1036</v>
      </c>
      <c r="D1064" s="3" t="s">
        <v>2738</v>
      </c>
      <c r="E1064" s="3" t="s">
        <v>2737</v>
      </c>
      <c r="J1064" s="8" t="s">
        <v>25</v>
      </c>
      <c r="L1064" s="8">
        <v>1</v>
      </c>
      <c r="M1064" s="8">
        <v>3</v>
      </c>
      <c r="N1064" s="8" t="s">
        <v>3310</v>
      </c>
      <c r="O1064" s="8" t="s">
        <v>3311</v>
      </c>
      <c r="S1064" s="8">
        <v>2475</v>
      </c>
      <c r="U1064" s="8" t="str">
        <f t="shared" ca="1" si="42"/>
        <v/>
      </c>
      <c r="V1064" s="8" t="str">
        <f t="shared" ca="1" si="43"/>
        <v/>
      </c>
    </row>
    <row r="1065" spans="1:31" ht="29">
      <c r="A1065" t="s">
        <v>1036</v>
      </c>
      <c r="D1065" s="3" t="s">
        <v>2740</v>
      </c>
      <c r="E1065" s="3" t="s">
        <v>2739</v>
      </c>
      <c r="I1065" t="s">
        <v>3401</v>
      </c>
      <c r="J1065" s="8" t="s">
        <v>26</v>
      </c>
      <c r="U1065" s="8" t="str">
        <f t="shared" ca="1" si="42"/>
        <v/>
      </c>
      <c r="V1065" s="8" t="str">
        <f t="shared" ca="1" si="43"/>
        <v/>
      </c>
    </row>
    <row r="1066" spans="1:31" ht="43.5">
      <c r="A1066" t="s">
        <v>1037</v>
      </c>
      <c r="D1066" s="3" t="s">
        <v>2746</v>
      </c>
      <c r="E1066" s="3" t="s">
        <v>2741</v>
      </c>
      <c r="J1066" s="8" t="s">
        <v>24</v>
      </c>
      <c r="L1066" s="8">
        <v>1</v>
      </c>
      <c r="M1066" s="8">
        <v>2</v>
      </c>
      <c r="N1066" s="8" t="s">
        <v>3310</v>
      </c>
      <c r="O1066" s="8" t="s">
        <v>3351</v>
      </c>
      <c r="R1066" s="8" t="s">
        <v>3306</v>
      </c>
      <c r="S1066" s="8">
        <v>2475</v>
      </c>
      <c r="U1066" s="8" t="str">
        <f t="shared" ca="1" si="42"/>
        <v/>
      </c>
      <c r="V1066" s="8" t="str">
        <f t="shared" ca="1" si="43"/>
        <v/>
      </c>
    </row>
    <row r="1067" spans="1:31" ht="43.5">
      <c r="A1067" t="s">
        <v>1037</v>
      </c>
      <c r="D1067" s="3" t="s">
        <v>2745</v>
      </c>
      <c r="E1067" s="3" t="s">
        <v>2742</v>
      </c>
      <c r="F1067" t="s">
        <v>3592</v>
      </c>
      <c r="I1067" t="s">
        <v>3401</v>
      </c>
      <c r="J1067" s="8" t="s">
        <v>26</v>
      </c>
      <c r="U1067" s="8" t="str">
        <f t="shared" ca="1" si="42"/>
        <v/>
      </c>
      <c r="V1067" s="8" t="str">
        <f t="shared" ca="1" si="43"/>
        <v/>
      </c>
    </row>
    <row r="1068" spans="1:31" ht="43.5">
      <c r="A1068" t="s">
        <v>1037</v>
      </c>
      <c r="D1068" s="3" t="s">
        <v>2744</v>
      </c>
      <c r="E1068" s="3" t="s">
        <v>2743</v>
      </c>
      <c r="I1068" s="5"/>
      <c r="J1068" s="8" t="s">
        <v>3352</v>
      </c>
      <c r="U1068" s="8" t="str">
        <f t="shared" ca="1" si="42"/>
        <v/>
      </c>
      <c r="V1068" s="8" t="str">
        <f t="shared" ca="1" si="43"/>
        <v/>
      </c>
      <c r="AB1068" s="8" t="s">
        <v>3314</v>
      </c>
      <c r="AD1068" s="8" t="s">
        <v>19</v>
      </c>
    </row>
    <row r="1069" spans="1:31" ht="43.5">
      <c r="A1069" t="s">
        <v>1038</v>
      </c>
      <c r="D1069" s="3" t="s">
        <v>2747</v>
      </c>
      <c r="E1069" s="3" t="s">
        <v>2748</v>
      </c>
      <c r="J1069" s="8" t="s">
        <v>24</v>
      </c>
      <c r="L1069" s="8">
        <v>1</v>
      </c>
      <c r="M1069" s="8">
        <v>1</v>
      </c>
      <c r="N1069" s="8" t="s">
        <v>3310</v>
      </c>
      <c r="O1069" s="8" t="s">
        <v>3351</v>
      </c>
      <c r="S1069" s="8">
        <v>2475</v>
      </c>
      <c r="U1069" s="8" t="str">
        <f t="shared" ca="1" si="42"/>
        <v/>
      </c>
      <c r="V1069" s="8" t="str">
        <f t="shared" ca="1" si="43"/>
        <v/>
      </c>
    </row>
    <row r="1070" spans="1:31">
      <c r="A1070" t="s">
        <v>1038</v>
      </c>
      <c r="D1070" s="3" t="s">
        <v>2750</v>
      </c>
      <c r="E1070" s="3" t="s">
        <v>2749</v>
      </c>
      <c r="J1070" s="8" t="s">
        <v>3352</v>
      </c>
      <c r="U1070" s="8" t="str">
        <f t="shared" ca="1" si="42"/>
        <v/>
      </c>
      <c r="V1070" s="8" t="str">
        <f t="shared" ca="1" si="43"/>
        <v/>
      </c>
      <c r="AE1070" s="8" t="s">
        <v>3309</v>
      </c>
    </row>
    <row r="1071" spans="1:31">
      <c r="A1071" t="s">
        <v>1038</v>
      </c>
      <c r="D1071" s="3" t="s">
        <v>2751</v>
      </c>
      <c r="E1071" s="3" t="s">
        <v>2752</v>
      </c>
      <c r="J1071" s="8" t="s">
        <v>3352</v>
      </c>
      <c r="U1071" s="8" t="str">
        <f t="shared" ca="1" si="42"/>
        <v/>
      </c>
      <c r="V1071" s="8" t="str">
        <f t="shared" ca="1" si="43"/>
        <v/>
      </c>
      <c r="AE1071" s="8" t="s">
        <v>3321</v>
      </c>
    </row>
    <row r="1072" spans="1:31">
      <c r="A1072" t="s">
        <v>1038</v>
      </c>
      <c r="D1072" s="3" t="s">
        <v>2754</v>
      </c>
      <c r="E1072" s="3" t="s">
        <v>2753</v>
      </c>
      <c r="J1072" s="8" t="s">
        <v>3352</v>
      </c>
      <c r="U1072" s="8" t="str">
        <f t="shared" ca="1" si="42"/>
        <v/>
      </c>
      <c r="V1072" s="8" t="str">
        <f t="shared" ca="1" si="43"/>
        <v/>
      </c>
    </row>
    <row r="1073" spans="1:31" ht="29">
      <c r="A1073" t="s">
        <v>1039</v>
      </c>
      <c r="D1073" s="3" t="s">
        <v>3555</v>
      </c>
      <c r="E1073" s="3" t="s">
        <v>3556</v>
      </c>
      <c r="I1073" t="s">
        <v>3557</v>
      </c>
      <c r="J1073" s="8" t="s">
        <v>25</v>
      </c>
      <c r="L1073" s="8">
        <v>1</v>
      </c>
      <c r="M1073" s="8">
        <v>3</v>
      </c>
      <c r="N1073" s="8" t="s">
        <v>3355</v>
      </c>
      <c r="O1073" s="8" t="s">
        <v>3311</v>
      </c>
      <c r="S1073" s="8">
        <v>14</v>
      </c>
      <c r="U1073" s="8" t="str">
        <f t="shared" ca="1" si="42"/>
        <v/>
      </c>
      <c r="V1073" s="8" t="str">
        <f t="shared" ca="1" si="43"/>
        <v/>
      </c>
      <c r="W1073" s="8" t="s">
        <v>4</v>
      </c>
    </row>
    <row r="1074" spans="1:31">
      <c r="A1074" t="s">
        <v>1040</v>
      </c>
      <c r="D1074" s="3" t="s">
        <v>2755</v>
      </c>
      <c r="E1074" s="3" t="s">
        <v>2756</v>
      </c>
      <c r="J1074" s="8" t="s">
        <v>25</v>
      </c>
      <c r="L1074" s="8">
        <v>1</v>
      </c>
      <c r="M1074" s="8">
        <v>3</v>
      </c>
      <c r="N1074" s="8" t="s">
        <v>3319</v>
      </c>
      <c r="O1074" s="8" t="s">
        <v>3311</v>
      </c>
      <c r="S1074" s="8">
        <v>1701</v>
      </c>
      <c r="U1074" s="8" t="str">
        <f t="shared" ca="1" si="42"/>
        <v/>
      </c>
      <c r="V1074" s="8" t="str">
        <f t="shared" ca="1" si="43"/>
        <v/>
      </c>
    </row>
    <row r="1075" spans="1:31">
      <c r="A1075" t="s">
        <v>1040</v>
      </c>
      <c r="D1075" s="3" t="s">
        <v>2757</v>
      </c>
      <c r="E1075" s="3" t="s">
        <v>2758</v>
      </c>
      <c r="J1075" s="8" t="s">
        <v>3350</v>
      </c>
      <c r="T1075" s="8" t="s">
        <v>3351</v>
      </c>
      <c r="U1075" s="8" t="str">
        <f t="shared" ca="1" si="42"/>
        <v/>
      </c>
      <c r="V1075" s="8" t="str">
        <f t="shared" ca="1" si="43"/>
        <v/>
      </c>
      <c r="AE1075" s="8" t="s">
        <v>3318</v>
      </c>
    </row>
    <row r="1076" spans="1:31" ht="29">
      <c r="A1076" t="s">
        <v>1040</v>
      </c>
      <c r="D1076" s="3" t="s">
        <v>2759</v>
      </c>
      <c r="E1076" s="3" t="s">
        <v>2760</v>
      </c>
      <c r="J1076" s="8" t="s">
        <v>25</v>
      </c>
      <c r="L1076" s="8">
        <v>1</v>
      </c>
      <c r="M1076" s="8">
        <v>3</v>
      </c>
      <c r="N1076" s="8" t="s">
        <v>3319</v>
      </c>
      <c r="O1076" s="8" t="s">
        <v>3311</v>
      </c>
      <c r="S1076" s="8">
        <v>1701</v>
      </c>
      <c r="U1076" s="8" t="str">
        <f t="shared" ca="1" si="42"/>
        <v/>
      </c>
      <c r="V1076" s="8" t="str">
        <f t="shared" ca="1" si="43"/>
        <v/>
      </c>
    </row>
    <row r="1077" spans="1:31">
      <c r="A1077" t="s">
        <v>1040</v>
      </c>
      <c r="D1077" s="3" t="s">
        <v>2762</v>
      </c>
      <c r="E1077" s="3" t="s">
        <v>2763</v>
      </c>
      <c r="I1077" s="5" t="s">
        <v>2767</v>
      </c>
      <c r="J1077" s="8" t="s">
        <v>3352</v>
      </c>
      <c r="U1077" s="8" t="str">
        <f t="shared" ca="1" si="42"/>
        <v/>
      </c>
      <c r="V1077" s="8" t="str">
        <f t="shared" ca="1" si="43"/>
        <v/>
      </c>
      <c r="AB1077" s="8" t="s">
        <v>3314</v>
      </c>
      <c r="AD1077" s="8" t="s">
        <v>19</v>
      </c>
    </row>
    <row r="1078" spans="1:31">
      <c r="A1078" t="s">
        <v>1040</v>
      </c>
      <c r="D1078" s="3" t="s">
        <v>2761</v>
      </c>
      <c r="E1078" s="3" t="s">
        <v>2764</v>
      </c>
      <c r="J1078" s="8" t="s">
        <v>24</v>
      </c>
      <c r="L1078" s="8">
        <v>1</v>
      </c>
      <c r="M1078" s="8">
        <v>2</v>
      </c>
      <c r="N1078" s="8" t="s">
        <v>3310</v>
      </c>
      <c r="O1078" s="8" t="s">
        <v>3351</v>
      </c>
      <c r="S1078" s="8">
        <v>2475</v>
      </c>
      <c r="U1078" s="8" t="str">
        <f t="shared" ca="1" si="42"/>
        <v/>
      </c>
      <c r="V1078" s="8" t="str">
        <f t="shared" ca="1" si="43"/>
        <v/>
      </c>
    </row>
    <row r="1079" spans="1:31">
      <c r="A1079" t="s">
        <v>1040</v>
      </c>
      <c r="D1079" s="3" t="s">
        <v>2765</v>
      </c>
      <c r="E1079" s="3" t="s">
        <v>2766</v>
      </c>
      <c r="F1079" t="s">
        <v>3592</v>
      </c>
      <c r="I1079" t="s">
        <v>3496</v>
      </c>
      <c r="J1079" s="8" t="s">
        <v>26</v>
      </c>
      <c r="U1079" s="8" t="str">
        <f t="shared" ca="1" si="42"/>
        <v/>
      </c>
      <c r="V1079" s="8" t="str">
        <f t="shared" ca="1" si="43"/>
        <v/>
      </c>
    </row>
    <row r="1080" spans="1:31">
      <c r="A1080" t="s">
        <v>1041</v>
      </c>
      <c r="D1080" s="3" t="s">
        <v>2769</v>
      </c>
      <c r="E1080" s="3" t="s">
        <v>2768</v>
      </c>
      <c r="J1080" s="8" t="s">
        <v>3350</v>
      </c>
      <c r="T1080" s="8">
        <f>3-1</f>
        <v>2</v>
      </c>
      <c r="U1080" s="8">
        <f t="shared" ca="1" si="42"/>
        <v>1</v>
      </c>
      <c r="V1080" s="8">
        <f t="shared" ca="1" si="43"/>
        <v>3</v>
      </c>
    </row>
    <row r="1081" spans="1:31">
      <c r="A1081" t="s">
        <v>1042</v>
      </c>
      <c r="D1081" s="3" t="s">
        <v>2771</v>
      </c>
      <c r="E1081" s="3" t="s">
        <v>2770</v>
      </c>
      <c r="J1081" s="8" t="s">
        <v>25</v>
      </c>
      <c r="L1081" s="8">
        <v>1</v>
      </c>
      <c r="M1081" s="8">
        <v>1</v>
      </c>
      <c r="N1081" s="8" t="s">
        <v>3310</v>
      </c>
      <c r="O1081" s="8" t="s">
        <v>3351</v>
      </c>
      <c r="S1081" s="8">
        <v>2475</v>
      </c>
      <c r="U1081" s="8" t="str">
        <f t="shared" ca="1" si="42"/>
        <v/>
      </c>
      <c r="V1081" s="8" t="str">
        <f t="shared" ca="1" si="43"/>
        <v/>
      </c>
    </row>
    <row r="1082" spans="1:31" ht="29">
      <c r="A1082" t="s">
        <v>1042</v>
      </c>
      <c r="D1082" s="3" t="s">
        <v>2772</v>
      </c>
      <c r="E1082" s="3" t="s">
        <v>2773</v>
      </c>
      <c r="I1082" t="s">
        <v>3401</v>
      </c>
      <c r="J1082" s="8" t="s">
        <v>26</v>
      </c>
      <c r="U1082" s="8" t="str">
        <f t="shared" ca="1" si="42"/>
        <v/>
      </c>
      <c r="V1082" s="8" t="str">
        <f t="shared" ca="1" si="43"/>
        <v/>
      </c>
    </row>
    <row r="1083" spans="1:31">
      <c r="A1083" t="s">
        <v>1043</v>
      </c>
      <c r="D1083" s="3" t="s">
        <v>2775</v>
      </c>
      <c r="E1083" s="3" t="s">
        <v>2774</v>
      </c>
      <c r="J1083" s="8" t="s">
        <v>24</v>
      </c>
      <c r="L1083" s="8">
        <v>1</v>
      </c>
      <c r="M1083" s="8">
        <v>2</v>
      </c>
      <c r="N1083" s="8" t="s">
        <v>3319</v>
      </c>
      <c r="O1083" s="8" t="s">
        <v>3351</v>
      </c>
      <c r="S1083" s="8">
        <v>171</v>
      </c>
      <c r="U1083" s="8" t="str">
        <f t="shared" ca="1" si="42"/>
        <v/>
      </c>
      <c r="V1083" s="8" t="str">
        <f t="shared" ca="1" si="43"/>
        <v/>
      </c>
    </row>
    <row r="1084" spans="1:31">
      <c r="A1084" t="s">
        <v>1044</v>
      </c>
      <c r="D1084" s="3" t="s">
        <v>2777</v>
      </c>
      <c r="E1084" s="3" t="s">
        <v>2776</v>
      </c>
      <c r="J1084" s="8" t="s">
        <v>3350</v>
      </c>
      <c r="T1084" s="8">
        <f>98-37</f>
        <v>61</v>
      </c>
      <c r="U1084" s="8">
        <f t="shared" ca="1" si="42"/>
        <v>37</v>
      </c>
      <c r="V1084" s="8">
        <f t="shared" ca="1" si="43"/>
        <v>98</v>
      </c>
    </row>
    <row r="1085" spans="1:31">
      <c r="A1085" t="s">
        <v>1044</v>
      </c>
      <c r="D1085" s="3" t="s">
        <v>1045</v>
      </c>
      <c r="E1085" s="3" t="s">
        <v>1046</v>
      </c>
      <c r="J1085" s="8" t="s">
        <v>3350</v>
      </c>
      <c r="T1085" s="8" t="s">
        <v>3371</v>
      </c>
      <c r="U1085" s="8" t="str">
        <f t="shared" ca="1" si="42"/>
        <v/>
      </c>
      <c r="V1085" s="8" t="str">
        <f t="shared" ca="1" si="43"/>
        <v/>
      </c>
      <c r="AE1085" s="8" t="s">
        <v>3309</v>
      </c>
    </row>
    <row r="1086" spans="1:31" ht="29">
      <c r="A1086" t="s">
        <v>1047</v>
      </c>
      <c r="D1086" s="3" t="s">
        <v>2779</v>
      </c>
      <c r="E1086" s="3" t="s">
        <v>2778</v>
      </c>
      <c r="J1086" s="8" t="s">
        <v>25</v>
      </c>
      <c r="L1086" s="8">
        <v>1</v>
      </c>
      <c r="M1086" s="8">
        <v>4</v>
      </c>
      <c r="N1086" s="8" t="s">
        <v>3310</v>
      </c>
      <c r="O1086" s="8" t="s">
        <v>3305</v>
      </c>
      <c r="P1086" s="8" t="s">
        <v>3403</v>
      </c>
      <c r="Q1086" s="9" t="s">
        <v>3404</v>
      </c>
      <c r="S1086" s="8">
        <v>2475</v>
      </c>
      <c r="U1086" s="8" t="str">
        <f t="shared" ca="1" si="42"/>
        <v/>
      </c>
      <c r="V1086" s="8" t="str">
        <f t="shared" ca="1" si="43"/>
        <v/>
      </c>
    </row>
    <row r="1087" spans="1:31">
      <c r="A1087" t="s">
        <v>1047</v>
      </c>
      <c r="D1087" s="3" t="s">
        <v>2781</v>
      </c>
      <c r="E1087" s="3" t="s">
        <v>2780</v>
      </c>
      <c r="J1087" s="8" t="s">
        <v>3350</v>
      </c>
      <c r="T1087" s="8">
        <f>41-25</f>
        <v>16</v>
      </c>
      <c r="U1087" s="8">
        <f t="shared" ca="1" si="42"/>
        <v>25</v>
      </c>
      <c r="V1087" s="8">
        <f t="shared" ca="1" si="43"/>
        <v>41</v>
      </c>
    </row>
    <row r="1088" spans="1:31">
      <c r="A1088" t="s">
        <v>1047</v>
      </c>
      <c r="D1088" s="3" t="s">
        <v>2782</v>
      </c>
      <c r="E1088" s="3" t="s">
        <v>2783</v>
      </c>
      <c r="I1088" t="s">
        <v>3401</v>
      </c>
      <c r="J1088" s="8" t="s">
        <v>26</v>
      </c>
      <c r="U1088" s="8" t="str">
        <f t="shared" ca="1" si="42"/>
        <v/>
      </c>
      <c r="V1088" s="8" t="str">
        <f t="shared" ca="1" si="43"/>
        <v/>
      </c>
    </row>
    <row r="1089" spans="1:31">
      <c r="A1089" t="s">
        <v>1047</v>
      </c>
      <c r="D1089" s="3" t="s">
        <v>79</v>
      </c>
      <c r="E1089" s="3" t="s">
        <v>2784</v>
      </c>
      <c r="J1089" s="8" t="s">
        <v>3350</v>
      </c>
      <c r="T1089" s="8" t="s">
        <v>3351</v>
      </c>
      <c r="U1089" s="8" t="str">
        <f t="shared" ca="1" si="42"/>
        <v/>
      </c>
      <c r="V1089" s="8" t="str">
        <f t="shared" ca="1" si="43"/>
        <v/>
      </c>
      <c r="AE1089" s="8" t="s">
        <v>3309</v>
      </c>
    </row>
    <row r="1090" spans="1:31" ht="29">
      <c r="A1090" t="s">
        <v>1048</v>
      </c>
      <c r="D1090" s="3" t="s">
        <v>2786</v>
      </c>
      <c r="E1090" s="3" t="s">
        <v>2785</v>
      </c>
      <c r="I1090" t="s">
        <v>3401</v>
      </c>
      <c r="J1090" s="8" t="s">
        <v>26</v>
      </c>
      <c r="U1090" s="8" t="str">
        <f t="shared" ca="1" si="42"/>
        <v/>
      </c>
      <c r="V1090" s="8" t="str">
        <f t="shared" ca="1" si="43"/>
        <v/>
      </c>
    </row>
    <row r="1091" spans="1:31">
      <c r="A1091" t="s">
        <v>1048</v>
      </c>
      <c r="D1091" s="3" t="s">
        <v>2787</v>
      </c>
      <c r="E1091" s="3" t="s">
        <v>2788</v>
      </c>
      <c r="H1091" t="s">
        <v>19</v>
      </c>
      <c r="J1091" s="8" t="s">
        <v>25</v>
      </c>
      <c r="L1091" s="8">
        <v>1</v>
      </c>
      <c r="M1091" s="8">
        <v>2</v>
      </c>
      <c r="N1091" s="8" t="s">
        <v>3355</v>
      </c>
      <c r="O1091" s="8" t="s">
        <v>3351</v>
      </c>
      <c r="S1091" s="8">
        <v>124</v>
      </c>
      <c r="U1091" s="8" t="str">
        <f t="shared" ca="1" si="42"/>
        <v/>
      </c>
      <c r="V1091" s="8" t="str">
        <f t="shared" ca="1" si="43"/>
        <v/>
      </c>
    </row>
    <row r="1092" spans="1:31">
      <c r="A1092" t="s">
        <v>1048</v>
      </c>
      <c r="D1092" s="3" t="s">
        <v>2789</v>
      </c>
      <c r="E1092" s="3" t="s">
        <v>2790</v>
      </c>
      <c r="J1092" s="8" t="s">
        <v>3352</v>
      </c>
      <c r="U1092" s="8" t="str">
        <f t="shared" ca="1" si="42"/>
        <v/>
      </c>
      <c r="V1092" s="8" t="str">
        <f t="shared" ca="1" si="43"/>
        <v/>
      </c>
    </row>
    <row r="1093" spans="1:31">
      <c r="A1093" t="s">
        <v>1048</v>
      </c>
      <c r="D1093" s="3" t="s">
        <v>2792</v>
      </c>
      <c r="E1093" s="3" t="s">
        <v>2791</v>
      </c>
      <c r="J1093" s="8" t="s">
        <v>24</v>
      </c>
      <c r="L1093" s="8">
        <v>1</v>
      </c>
      <c r="M1093" s="8">
        <v>5</v>
      </c>
      <c r="N1093" s="8" t="s">
        <v>3356</v>
      </c>
      <c r="O1093" s="8" t="s">
        <v>3311</v>
      </c>
      <c r="S1093" s="8">
        <v>295</v>
      </c>
      <c r="U1093" s="8" t="str">
        <f t="shared" ca="1" si="42"/>
        <v/>
      </c>
      <c r="V1093" s="8" t="str">
        <f t="shared" ca="1" si="43"/>
        <v/>
      </c>
    </row>
    <row r="1094" spans="1:31">
      <c r="A1094" t="s">
        <v>1049</v>
      </c>
      <c r="D1094" s="3" t="s">
        <v>2793</v>
      </c>
      <c r="E1094" s="3" t="s">
        <v>2794</v>
      </c>
      <c r="J1094" s="8" t="s">
        <v>3350</v>
      </c>
      <c r="T1094" s="8" t="s">
        <v>3351</v>
      </c>
      <c r="U1094" s="8" t="str">
        <f t="shared" ca="1" si="42"/>
        <v/>
      </c>
      <c r="V1094" s="8" t="str">
        <f t="shared" ca="1" si="43"/>
        <v/>
      </c>
      <c r="AE1094" s="8" t="s">
        <v>3309</v>
      </c>
    </row>
    <row r="1095" spans="1:31">
      <c r="A1095" t="s">
        <v>1049</v>
      </c>
      <c r="D1095" s="3" t="s">
        <v>2795</v>
      </c>
      <c r="E1095" s="3" t="s">
        <v>2796</v>
      </c>
      <c r="H1095" t="s">
        <v>19</v>
      </c>
      <c r="J1095" s="8" t="s">
        <v>3350</v>
      </c>
      <c r="T1095" s="8">
        <f>25-41</f>
        <v>-16</v>
      </c>
      <c r="U1095" s="8">
        <f t="shared" ref="U1095:U1159" ca="1" si="44">IF(ISNUMBER(T1095),VALUE(MID(_xlfn.FORMULATEXT(T1095),SEARCH("-",_xlfn.FORMULATEXT(T1095))+1,LEN(_xlfn.FORMULATEXT(T1095))-SEARCH("-",_xlfn.FORMULATEXT(T1095)))), "")</f>
        <v>41</v>
      </c>
      <c r="V1095" s="8">
        <f t="shared" ref="V1095:V1159" ca="1" si="45">IF(ISNUMBER(T1095), VALUE(MID(_xlfn.FORMULATEXT(T1095), 2, SEARCH("-", _xlfn.FORMULATEXT(T1095)) - 2)), "")</f>
        <v>25</v>
      </c>
    </row>
    <row r="1096" spans="1:31">
      <c r="A1096" t="s">
        <v>1050</v>
      </c>
      <c r="D1096" s="3" t="s">
        <v>2799</v>
      </c>
      <c r="E1096" s="3" t="s">
        <v>2797</v>
      </c>
      <c r="J1096" s="8" t="s">
        <v>25</v>
      </c>
      <c r="L1096" s="8">
        <v>1</v>
      </c>
      <c r="M1096" s="8">
        <v>3</v>
      </c>
      <c r="N1096" s="8" t="s">
        <v>3319</v>
      </c>
      <c r="O1096" s="8" t="s">
        <v>3311</v>
      </c>
      <c r="S1096" s="8">
        <v>86</v>
      </c>
      <c r="U1096" s="8" t="str">
        <f t="shared" ca="1" si="44"/>
        <v/>
      </c>
      <c r="V1096" s="8" t="str">
        <f t="shared" ca="1" si="45"/>
        <v/>
      </c>
    </row>
    <row r="1097" spans="1:31">
      <c r="A1097" t="s">
        <v>1050</v>
      </c>
      <c r="D1097" s="3" t="s">
        <v>2798</v>
      </c>
      <c r="E1097" s="3" t="s">
        <v>2800</v>
      </c>
      <c r="J1097" s="8" t="s">
        <v>24</v>
      </c>
      <c r="L1097" s="8">
        <v>1</v>
      </c>
      <c r="M1097" s="8">
        <v>3</v>
      </c>
      <c r="N1097" s="8" t="s">
        <v>3326</v>
      </c>
      <c r="O1097" s="8" t="s">
        <v>3311</v>
      </c>
      <c r="S1097" s="8">
        <v>743</v>
      </c>
      <c r="U1097" s="8" t="str">
        <f t="shared" ca="1" si="44"/>
        <v/>
      </c>
      <c r="V1097" s="8" t="str">
        <f t="shared" ca="1" si="45"/>
        <v/>
      </c>
    </row>
    <row r="1098" spans="1:31" ht="43.5">
      <c r="A1098" t="s">
        <v>1050</v>
      </c>
      <c r="D1098" s="3" t="s">
        <v>2803</v>
      </c>
      <c r="E1098" s="3" t="s">
        <v>2802</v>
      </c>
      <c r="J1098" s="8" t="s">
        <v>3352</v>
      </c>
      <c r="U1098" s="8" t="str">
        <f t="shared" ca="1" si="44"/>
        <v/>
      </c>
      <c r="V1098" s="8" t="str">
        <f t="shared" ca="1" si="45"/>
        <v/>
      </c>
      <c r="AB1098" s="8" t="s">
        <v>3314</v>
      </c>
      <c r="AD1098" s="8" t="s">
        <v>19</v>
      </c>
    </row>
    <row r="1099" spans="1:31" ht="43.5">
      <c r="A1099" t="s">
        <v>1050</v>
      </c>
      <c r="D1099" s="3" t="s">
        <v>2804</v>
      </c>
      <c r="E1099" s="3" t="s">
        <v>2801</v>
      </c>
      <c r="I1099" t="s">
        <v>2805</v>
      </c>
      <c r="J1099" s="8" t="s">
        <v>25</v>
      </c>
      <c r="L1099" s="8">
        <v>4</v>
      </c>
      <c r="M1099" s="8">
        <v>18</v>
      </c>
      <c r="O1099" s="8" t="s">
        <v>3311</v>
      </c>
      <c r="S1099" s="8">
        <v>3</v>
      </c>
      <c r="U1099" s="8" t="str">
        <f t="shared" ca="1" si="44"/>
        <v/>
      </c>
      <c r="V1099" s="8" t="str">
        <f t="shared" ca="1" si="45"/>
        <v/>
      </c>
    </row>
    <row r="1100" spans="1:31" ht="29">
      <c r="A1100" t="s">
        <v>1051</v>
      </c>
      <c r="D1100" s="3" t="s">
        <v>2807</v>
      </c>
      <c r="E1100" s="3" t="s">
        <v>2808</v>
      </c>
      <c r="J1100" s="8" t="s">
        <v>3352</v>
      </c>
      <c r="U1100" s="8" t="str">
        <f t="shared" ca="1" si="44"/>
        <v/>
      </c>
      <c r="V1100" s="8" t="str">
        <f t="shared" ca="1" si="45"/>
        <v/>
      </c>
      <c r="AB1100" s="8" t="s">
        <v>3314</v>
      </c>
      <c r="AD1100" s="8" t="s">
        <v>19</v>
      </c>
    </row>
    <row r="1101" spans="1:31" ht="29">
      <c r="A1101" t="s">
        <v>1051</v>
      </c>
      <c r="D1101" s="3" t="s">
        <v>2809</v>
      </c>
      <c r="E1101" s="3" t="s">
        <v>2806</v>
      </c>
      <c r="J1101" s="8" t="s">
        <v>25</v>
      </c>
      <c r="L1101" s="8">
        <v>1</v>
      </c>
      <c r="M1101" s="8">
        <v>3</v>
      </c>
      <c r="N1101" s="8" t="s">
        <v>3326</v>
      </c>
      <c r="O1101" s="8" t="s">
        <v>3311</v>
      </c>
      <c r="S1101" s="8">
        <v>743</v>
      </c>
      <c r="U1101" s="8" t="str">
        <f t="shared" ca="1" si="44"/>
        <v/>
      </c>
      <c r="V1101" s="8" t="str">
        <f t="shared" ca="1" si="45"/>
        <v/>
      </c>
    </row>
    <row r="1102" spans="1:31" ht="29">
      <c r="A1102" t="s">
        <v>1052</v>
      </c>
      <c r="D1102" s="3" t="s">
        <v>2811</v>
      </c>
      <c r="E1102" s="3" t="s">
        <v>2812</v>
      </c>
      <c r="J1102" s="8" t="s">
        <v>3350</v>
      </c>
      <c r="T1102" s="8">
        <f>10-266</f>
        <v>-256</v>
      </c>
      <c r="U1102" s="8">
        <f t="shared" ca="1" si="44"/>
        <v>266</v>
      </c>
      <c r="V1102" s="8">
        <f t="shared" ca="1" si="45"/>
        <v>10</v>
      </c>
    </row>
    <row r="1103" spans="1:31" ht="29">
      <c r="A1103" t="s">
        <v>1052</v>
      </c>
      <c r="D1103" s="3" t="s">
        <v>2810</v>
      </c>
      <c r="E1103" s="3" t="s">
        <v>2813</v>
      </c>
      <c r="J1103" s="8" t="s">
        <v>24</v>
      </c>
      <c r="L1103" s="8">
        <v>1</v>
      </c>
      <c r="M1103" s="8">
        <v>4</v>
      </c>
      <c r="N1103" s="8" t="s">
        <v>3356</v>
      </c>
      <c r="O1103" s="8" t="s">
        <v>3311</v>
      </c>
      <c r="S1103" s="8">
        <v>295</v>
      </c>
      <c r="U1103" s="8" t="str">
        <f t="shared" ca="1" si="44"/>
        <v/>
      </c>
      <c r="V1103" s="8" t="str">
        <f t="shared" ca="1" si="45"/>
        <v/>
      </c>
    </row>
    <row r="1104" spans="1:31" ht="43.5">
      <c r="A1104" t="s">
        <v>1053</v>
      </c>
      <c r="D1104" s="3" t="s">
        <v>2816</v>
      </c>
      <c r="E1104" s="3" t="s">
        <v>2817</v>
      </c>
      <c r="I1104" t="s">
        <v>3406</v>
      </c>
      <c r="J1104" s="8" t="s">
        <v>26</v>
      </c>
      <c r="U1104" s="8" t="str">
        <f t="shared" ca="1" si="44"/>
        <v/>
      </c>
      <c r="V1104" s="8" t="str">
        <f t="shared" ca="1" si="45"/>
        <v/>
      </c>
    </row>
    <row r="1105" spans="1:31" ht="43.5">
      <c r="A1105" t="s">
        <v>1053</v>
      </c>
      <c r="D1105" s="3" t="s">
        <v>2815</v>
      </c>
      <c r="E1105" s="3" t="s">
        <v>2818</v>
      </c>
      <c r="J1105" s="8" t="s">
        <v>24</v>
      </c>
      <c r="L1105" s="8">
        <v>1</v>
      </c>
      <c r="M1105" s="8">
        <v>3</v>
      </c>
      <c r="N1105" s="8" t="s">
        <v>3326</v>
      </c>
      <c r="O1105" s="8" t="s">
        <v>3311</v>
      </c>
      <c r="S1105" s="8">
        <v>743</v>
      </c>
      <c r="U1105" s="8" t="str">
        <f t="shared" ca="1" si="44"/>
        <v/>
      </c>
      <c r="V1105" s="8" t="str">
        <f t="shared" ca="1" si="45"/>
        <v/>
      </c>
    </row>
    <row r="1106" spans="1:31" ht="43.5">
      <c r="A1106" t="s">
        <v>1053</v>
      </c>
      <c r="D1106" s="3" t="s">
        <v>2819</v>
      </c>
      <c r="E1106" s="3" t="s">
        <v>2814</v>
      </c>
      <c r="J1106" s="8" t="s">
        <v>25</v>
      </c>
      <c r="L1106" s="8">
        <v>1</v>
      </c>
      <c r="M1106" s="8">
        <v>3</v>
      </c>
      <c r="N1106" s="8" t="s">
        <v>3310</v>
      </c>
      <c r="O1106" s="8" t="s">
        <v>3311</v>
      </c>
      <c r="S1106" s="8">
        <v>2475</v>
      </c>
      <c r="U1106" s="8" t="str">
        <f t="shared" ca="1" si="44"/>
        <v/>
      </c>
      <c r="V1106" s="8" t="str">
        <f t="shared" ca="1" si="45"/>
        <v/>
      </c>
    </row>
    <row r="1107" spans="1:31">
      <c r="A1107" t="s">
        <v>1054</v>
      </c>
      <c r="D1107" s="3" t="s">
        <v>1055</v>
      </c>
      <c r="E1107" s="3" t="s">
        <v>1056</v>
      </c>
      <c r="J1107" s="8" t="s">
        <v>3350</v>
      </c>
      <c r="T1107" s="8">
        <f>3-11</f>
        <v>-8</v>
      </c>
      <c r="U1107" s="8">
        <f t="shared" ca="1" si="44"/>
        <v>11</v>
      </c>
      <c r="V1107" s="8">
        <f t="shared" ca="1" si="45"/>
        <v>3</v>
      </c>
      <c r="AE1107" s="8" t="s">
        <v>3309</v>
      </c>
    </row>
    <row r="1108" spans="1:31">
      <c r="A1108" t="s">
        <v>1057</v>
      </c>
      <c r="D1108" s="3" t="s">
        <v>2820</v>
      </c>
      <c r="E1108" s="3" t="s">
        <v>2821</v>
      </c>
      <c r="J1108" s="8" t="s">
        <v>3352</v>
      </c>
      <c r="U1108" s="8" t="str">
        <f t="shared" ca="1" si="44"/>
        <v/>
      </c>
      <c r="V1108" s="8" t="str">
        <f t="shared" ca="1" si="45"/>
        <v/>
      </c>
      <c r="AB1108" s="8" t="s">
        <v>3590</v>
      </c>
      <c r="AD1108" s="8" t="s">
        <v>19</v>
      </c>
    </row>
    <row r="1109" spans="1:31">
      <c r="A1109" t="s">
        <v>1057</v>
      </c>
      <c r="D1109" s="3" t="s">
        <v>2823</v>
      </c>
      <c r="E1109" s="3" t="s">
        <v>2822</v>
      </c>
      <c r="J1109" s="8" t="s">
        <v>3350</v>
      </c>
      <c r="T1109" s="8">
        <f>56-210</f>
        <v>-154</v>
      </c>
      <c r="U1109" s="8">
        <f t="shared" ca="1" si="44"/>
        <v>210</v>
      </c>
      <c r="V1109" s="8">
        <f t="shared" ca="1" si="45"/>
        <v>56</v>
      </c>
    </row>
    <row r="1110" spans="1:31" ht="29">
      <c r="A1110" t="s">
        <v>1057</v>
      </c>
      <c r="D1110" s="3" t="s">
        <v>2825</v>
      </c>
      <c r="E1110" s="3" t="s">
        <v>2824</v>
      </c>
      <c r="J1110" s="8" t="s">
        <v>25</v>
      </c>
      <c r="L1110" s="8">
        <v>1</v>
      </c>
      <c r="M1110" s="8">
        <v>4</v>
      </c>
      <c r="N1110" s="8" t="s">
        <v>3326</v>
      </c>
      <c r="O1110" s="8" t="s">
        <v>3311</v>
      </c>
      <c r="S1110" s="8">
        <v>830</v>
      </c>
      <c r="U1110" s="8" t="str">
        <f t="shared" ca="1" si="44"/>
        <v/>
      </c>
      <c r="V1110" s="8" t="str">
        <f t="shared" ca="1" si="45"/>
        <v/>
      </c>
    </row>
    <row r="1111" spans="1:31">
      <c r="A1111" t="s">
        <v>1058</v>
      </c>
      <c r="D1111" s="3" t="s">
        <v>2827</v>
      </c>
      <c r="E1111" s="3" t="s">
        <v>2826</v>
      </c>
      <c r="J1111" s="8" t="s">
        <v>3350</v>
      </c>
      <c r="T1111" s="8">
        <f>31-63</f>
        <v>-32</v>
      </c>
      <c r="U1111" s="8">
        <f t="shared" ca="1" si="44"/>
        <v>63</v>
      </c>
      <c r="V1111" s="8">
        <f t="shared" ca="1" si="45"/>
        <v>31</v>
      </c>
    </row>
    <row r="1112" spans="1:31">
      <c r="A1112" t="s">
        <v>1058</v>
      </c>
      <c r="D1112" s="3" t="s">
        <v>2829</v>
      </c>
      <c r="E1112" s="3" t="s">
        <v>2828</v>
      </c>
      <c r="J1112" s="8" t="s">
        <v>25</v>
      </c>
      <c r="L1112" s="8">
        <v>1</v>
      </c>
      <c r="M1112" s="8">
        <v>1</v>
      </c>
      <c r="N1112" s="8" t="s">
        <v>3310</v>
      </c>
      <c r="O1112" s="8" t="s">
        <v>3351</v>
      </c>
      <c r="S1112" s="8">
        <v>2475</v>
      </c>
      <c r="U1112" s="8" t="str">
        <f t="shared" ca="1" si="44"/>
        <v/>
      </c>
      <c r="V1112" s="8" t="str">
        <f t="shared" ca="1" si="45"/>
        <v/>
      </c>
    </row>
    <row r="1113" spans="1:31">
      <c r="A1113" t="s">
        <v>1058</v>
      </c>
      <c r="D1113" s="3" t="s">
        <v>3701</v>
      </c>
      <c r="E1113" s="3" t="s">
        <v>2830</v>
      </c>
      <c r="J1113" s="8" t="s">
        <v>3352</v>
      </c>
      <c r="U1113" s="8" t="str">
        <f t="shared" ca="1" si="44"/>
        <v/>
      </c>
      <c r="V1113" s="8" t="str">
        <f t="shared" ca="1" si="45"/>
        <v/>
      </c>
    </row>
    <row r="1114" spans="1:31" ht="29">
      <c r="A1114" t="s">
        <v>1059</v>
      </c>
      <c r="D1114" s="3" t="s">
        <v>2832</v>
      </c>
      <c r="E1114" s="3" t="s">
        <v>2831</v>
      </c>
      <c r="J1114" s="8" t="s">
        <v>25</v>
      </c>
      <c r="L1114" s="8">
        <v>1</v>
      </c>
      <c r="M1114" s="8">
        <v>5</v>
      </c>
      <c r="N1114" s="8" t="s">
        <v>3324</v>
      </c>
      <c r="O1114" s="8" t="s">
        <v>3311</v>
      </c>
      <c r="S1114" s="8">
        <v>115</v>
      </c>
      <c r="U1114" s="8" t="str">
        <f t="shared" ca="1" si="44"/>
        <v/>
      </c>
      <c r="V1114" s="8" t="str">
        <f t="shared" ca="1" si="45"/>
        <v/>
      </c>
    </row>
    <row r="1115" spans="1:31">
      <c r="A1115" t="s">
        <v>1060</v>
      </c>
      <c r="D1115" s="3" t="s">
        <v>1061</v>
      </c>
      <c r="E1115" s="3" t="s">
        <v>1062</v>
      </c>
      <c r="J1115" s="8" t="s">
        <v>3352</v>
      </c>
      <c r="U1115" s="8" t="str">
        <f t="shared" ca="1" si="44"/>
        <v/>
      </c>
      <c r="V1115" s="8" t="str">
        <f t="shared" ca="1" si="45"/>
        <v/>
      </c>
    </row>
    <row r="1116" spans="1:31">
      <c r="A1116" t="s">
        <v>1060</v>
      </c>
      <c r="D1116" s="3" t="s">
        <v>2834</v>
      </c>
      <c r="E1116" s="3" t="s">
        <v>2833</v>
      </c>
      <c r="J1116" s="8" t="s">
        <v>25</v>
      </c>
      <c r="L1116" s="8">
        <v>1</v>
      </c>
      <c r="M1116" s="8">
        <v>3</v>
      </c>
      <c r="N1116" s="8" t="s">
        <v>3319</v>
      </c>
      <c r="O1116" s="8" t="s">
        <v>3311</v>
      </c>
      <c r="S1116" s="8">
        <v>1701</v>
      </c>
      <c r="U1116" s="8" t="str">
        <f t="shared" ca="1" si="44"/>
        <v/>
      </c>
      <c r="V1116" s="8" t="str">
        <f t="shared" ca="1" si="45"/>
        <v/>
      </c>
    </row>
    <row r="1117" spans="1:31">
      <c r="A1117" t="s">
        <v>1063</v>
      </c>
      <c r="D1117" s="3" t="s">
        <v>216</v>
      </c>
      <c r="E1117" s="3" t="s">
        <v>217</v>
      </c>
      <c r="J1117" s="8" t="s">
        <v>3352</v>
      </c>
      <c r="U1117" s="8" t="str">
        <f t="shared" ca="1" si="44"/>
        <v/>
      </c>
      <c r="V1117" s="8" t="str">
        <f t="shared" ca="1" si="45"/>
        <v/>
      </c>
      <c r="AC1117" s="8" t="s">
        <v>3365</v>
      </c>
      <c r="AD1117" s="8" t="s">
        <v>19</v>
      </c>
    </row>
    <row r="1118" spans="1:31" ht="29">
      <c r="A1118" t="s">
        <v>1063</v>
      </c>
      <c r="D1118" s="3" t="s">
        <v>3558</v>
      </c>
      <c r="E1118" s="3" t="s">
        <v>3559</v>
      </c>
      <c r="H1118" t="s">
        <v>19</v>
      </c>
      <c r="J1118" s="8" t="s">
        <v>3350</v>
      </c>
      <c r="T1118" s="8">
        <f>17-42</f>
        <v>-25</v>
      </c>
      <c r="U1118" s="8">
        <f t="shared" ca="1" si="44"/>
        <v>42</v>
      </c>
      <c r="V1118" s="8">
        <f t="shared" ca="1" si="45"/>
        <v>17</v>
      </c>
    </row>
    <row r="1119" spans="1:31" ht="58">
      <c r="A1119" t="s">
        <v>1063</v>
      </c>
      <c r="D1119" s="3" t="s">
        <v>2835</v>
      </c>
      <c r="E1119" s="3" t="s">
        <v>2836</v>
      </c>
      <c r="I1119" t="s">
        <v>3389</v>
      </c>
      <c r="J1119" s="8" t="s">
        <v>26</v>
      </c>
      <c r="U1119" s="8" t="str">
        <f t="shared" ca="1" si="44"/>
        <v/>
      </c>
      <c r="V1119" s="8" t="str">
        <f t="shared" ca="1" si="45"/>
        <v/>
      </c>
    </row>
    <row r="1120" spans="1:31" ht="58">
      <c r="A1120" t="s">
        <v>1063</v>
      </c>
      <c r="D1120" s="3" t="s">
        <v>2837</v>
      </c>
      <c r="E1120" s="3" t="s">
        <v>2838</v>
      </c>
      <c r="F1120" t="s">
        <v>35</v>
      </c>
      <c r="I1120" t="s">
        <v>2839</v>
      </c>
      <c r="Q1120" s="8"/>
      <c r="U1120" s="8" t="str">
        <f t="shared" ca="1" si="44"/>
        <v/>
      </c>
      <c r="V1120" s="8" t="str">
        <f t="shared" ca="1" si="45"/>
        <v/>
      </c>
    </row>
    <row r="1121" spans="1:31">
      <c r="A1121" t="s">
        <v>1063</v>
      </c>
      <c r="D1121" s="3" t="s">
        <v>2840</v>
      </c>
      <c r="E1121" s="3" t="s">
        <v>2841</v>
      </c>
      <c r="H1121" t="s">
        <v>19</v>
      </c>
      <c r="J1121" s="8" t="s">
        <v>3352</v>
      </c>
      <c r="U1121" s="8" t="str">
        <f t="shared" ca="1" si="44"/>
        <v/>
      </c>
      <c r="V1121" s="8" t="str">
        <f t="shared" ca="1" si="45"/>
        <v/>
      </c>
    </row>
    <row r="1122" spans="1:31" ht="29">
      <c r="A1122" t="s">
        <v>1064</v>
      </c>
      <c r="D1122" s="3" t="s">
        <v>2842</v>
      </c>
      <c r="E1122" s="3" t="s">
        <v>2843</v>
      </c>
      <c r="J1122" s="8" t="s">
        <v>3350</v>
      </c>
      <c r="T1122" s="8">
        <f>1-3</f>
        <v>-2</v>
      </c>
      <c r="U1122" s="8">
        <f t="shared" ca="1" si="44"/>
        <v>3</v>
      </c>
      <c r="V1122" s="8">
        <f t="shared" ca="1" si="45"/>
        <v>1</v>
      </c>
    </row>
    <row r="1123" spans="1:31">
      <c r="A1123" t="s">
        <v>1064</v>
      </c>
      <c r="D1123" s="3" t="s">
        <v>324</v>
      </c>
      <c r="E1123" s="3" t="s">
        <v>325</v>
      </c>
      <c r="J1123" s="8" t="s">
        <v>3352</v>
      </c>
      <c r="U1123" s="8" t="str">
        <f t="shared" ca="1" si="44"/>
        <v/>
      </c>
      <c r="V1123" s="8" t="str">
        <f t="shared" ca="1" si="45"/>
        <v/>
      </c>
      <c r="AC1123" s="8" t="s">
        <v>3365</v>
      </c>
      <c r="AD1123" s="8" t="s">
        <v>19</v>
      </c>
    </row>
    <row r="1124" spans="1:31" ht="29">
      <c r="A1124" t="s">
        <v>1064</v>
      </c>
      <c r="D1124" s="3" t="s">
        <v>3702</v>
      </c>
      <c r="E1124" s="3" t="s">
        <v>2844</v>
      </c>
      <c r="J1124" s="8" t="s">
        <v>3352</v>
      </c>
      <c r="U1124" s="8" t="str">
        <f t="shared" ca="1" si="44"/>
        <v/>
      </c>
      <c r="V1124" s="8" t="str">
        <f t="shared" ca="1" si="45"/>
        <v/>
      </c>
    </row>
    <row r="1125" spans="1:31">
      <c r="A1125" t="s">
        <v>1065</v>
      </c>
      <c r="D1125" s="3" t="s">
        <v>2846</v>
      </c>
      <c r="E1125" s="3" t="s">
        <v>2847</v>
      </c>
      <c r="J1125" s="8" t="s">
        <v>25</v>
      </c>
      <c r="L1125" s="8">
        <v>1</v>
      </c>
      <c r="M1125" s="8">
        <v>2</v>
      </c>
      <c r="N1125" s="8" t="s">
        <v>3316</v>
      </c>
      <c r="O1125" s="8" t="s">
        <v>3351</v>
      </c>
      <c r="S1125" s="8">
        <v>129</v>
      </c>
      <c r="U1125" s="8" t="str">
        <f t="shared" ca="1" si="44"/>
        <v/>
      </c>
      <c r="V1125" s="8" t="str">
        <f t="shared" ca="1" si="45"/>
        <v/>
      </c>
    </row>
    <row r="1126" spans="1:31">
      <c r="A1126" t="s">
        <v>1066</v>
      </c>
      <c r="D1126" s="3" t="s">
        <v>2848</v>
      </c>
      <c r="E1126" s="3" t="s">
        <v>2845</v>
      </c>
      <c r="J1126" s="8" t="s">
        <v>24</v>
      </c>
      <c r="L1126" s="8">
        <v>1</v>
      </c>
      <c r="M1126" s="8">
        <v>2</v>
      </c>
      <c r="N1126" s="8" t="s">
        <v>3328</v>
      </c>
      <c r="O1126" s="8" t="s">
        <v>3351</v>
      </c>
      <c r="S1126" s="8">
        <v>613</v>
      </c>
      <c r="U1126" s="8" t="str">
        <f t="shared" ca="1" si="44"/>
        <v/>
      </c>
      <c r="V1126" s="8" t="str">
        <f t="shared" ca="1" si="45"/>
        <v/>
      </c>
    </row>
    <row r="1127" spans="1:31">
      <c r="A1127" t="s">
        <v>1067</v>
      </c>
      <c r="D1127" s="3" t="s">
        <v>791</v>
      </c>
      <c r="E1127" s="3" t="s">
        <v>1068</v>
      </c>
      <c r="H1127" t="s">
        <v>19</v>
      </c>
      <c r="J1127" s="8" t="s">
        <v>3350</v>
      </c>
      <c r="T1127" s="8">
        <f>4-14</f>
        <v>-10</v>
      </c>
      <c r="U1127" s="8">
        <f t="shared" ca="1" si="44"/>
        <v>14</v>
      </c>
      <c r="V1127" s="8">
        <f t="shared" ca="1" si="45"/>
        <v>4</v>
      </c>
    </row>
    <row r="1128" spans="1:31">
      <c r="A1128" t="s">
        <v>1069</v>
      </c>
      <c r="D1128" s="3" t="s">
        <v>2850</v>
      </c>
      <c r="E1128" s="3" t="s">
        <v>2849</v>
      </c>
      <c r="J1128" s="8" t="s">
        <v>24</v>
      </c>
      <c r="L1128" s="8">
        <v>1</v>
      </c>
      <c r="M1128" s="8">
        <v>1</v>
      </c>
      <c r="N1128" s="8" t="s">
        <v>3310</v>
      </c>
      <c r="O1128" s="8" t="s">
        <v>3351</v>
      </c>
      <c r="S1128" s="8">
        <v>2475</v>
      </c>
      <c r="U1128" s="8" t="str">
        <f t="shared" ca="1" si="44"/>
        <v/>
      </c>
      <c r="V1128" s="8" t="str">
        <f t="shared" ca="1" si="45"/>
        <v/>
      </c>
    </row>
    <row r="1129" spans="1:31" ht="29">
      <c r="A1129" t="s">
        <v>1069</v>
      </c>
      <c r="D1129" s="3" t="s">
        <v>2852</v>
      </c>
      <c r="E1129" s="3" t="s">
        <v>2851</v>
      </c>
      <c r="J1129" s="8" t="s">
        <v>3350</v>
      </c>
      <c r="T1129" s="8">
        <f>250-132</f>
        <v>118</v>
      </c>
      <c r="U1129" s="8">
        <f t="shared" ca="1" si="44"/>
        <v>132</v>
      </c>
      <c r="V1129" s="8">
        <f t="shared" ca="1" si="45"/>
        <v>250</v>
      </c>
    </row>
    <row r="1130" spans="1:31" ht="29">
      <c r="A1130" t="s">
        <v>1070</v>
      </c>
      <c r="D1130" s="3" t="s">
        <v>2853</v>
      </c>
      <c r="E1130" s="3" t="s">
        <v>2854</v>
      </c>
      <c r="J1130" s="8" t="s">
        <v>3350</v>
      </c>
      <c r="T1130" s="8">
        <f>132-250</f>
        <v>-118</v>
      </c>
      <c r="U1130" s="8">
        <f t="shared" ca="1" si="44"/>
        <v>250</v>
      </c>
      <c r="V1130" s="8">
        <f t="shared" ca="1" si="45"/>
        <v>132</v>
      </c>
    </row>
    <row r="1131" spans="1:31" ht="43.5">
      <c r="A1131" t="s">
        <v>1070</v>
      </c>
      <c r="D1131" s="3" t="s">
        <v>2856</v>
      </c>
      <c r="E1131" s="3" t="s">
        <v>2855</v>
      </c>
      <c r="J1131" s="8" t="s">
        <v>3352</v>
      </c>
      <c r="U1131" s="8" t="str">
        <f t="shared" ca="1" si="44"/>
        <v/>
      </c>
      <c r="V1131" s="8" t="str">
        <f t="shared" ca="1" si="45"/>
        <v/>
      </c>
      <c r="AC1131" s="8" t="s">
        <v>3375</v>
      </c>
      <c r="AD1131" s="8" t="s">
        <v>19</v>
      </c>
    </row>
    <row r="1132" spans="1:31" ht="29">
      <c r="A1132" t="s">
        <v>1070</v>
      </c>
      <c r="D1132" s="3" t="s">
        <v>2857</v>
      </c>
      <c r="E1132" s="3" t="s">
        <v>2858</v>
      </c>
      <c r="F1132" t="s">
        <v>35</v>
      </c>
      <c r="I1132" t="s">
        <v>2859</v>
      </c>
      <c r="Q1132" s="8"/>
      <c r="U1132" s="8" t="str">
        <f t="shared" ca="1" si="44"/>
        <v/>
      </c>
      <c r="V1132" s="8" t="str">
        <f t="shared" ca="1" si="45"/>
        <v/>
      </c>
    </row>
    <row r="1133" spans="1:31" ht="29">
      <c r="A1133" t="s">
        <v>1070</v>
      </c>
      <c r="D1133" s="3" t="s">
        <v>2861</v>
      </c>
      <c r="E1133" s="3" t="s">
        <v>2860</v>
      </c>
      <c r="I1133" t="s">
        <v>3401</v>
      </c>
      <c r="J1133" s="8" t="s">
        <v>26</v>
      </c>
      <c r="U1133" s="8" t="str">
        <f t="shared" ca="1" si="44"/>
        <v/>
      </c>
      <c r="V1133" s="8" t="str">
        <f t="shared" ca="1" si="45"/>
        <v/>
      </c>
    </row>
    <row r="1134" spans="1:31">
      <c r="A1134" t="s">
        <v>1070</v>
      </c>
      <c r="D1134" s="3" t="s">
        <v>1071</v>
      </c>
      <c r="E1134" s="3" t="s">
        <v>1072</v>
      </c>
      <c r="J1134" s="8" t="s">
        <v>3350</v>
      </c>
      <c r="T1134" s="8" t="s">
        <v>3371</v>
      </c>
      <c r="U1134" s="8" t="str">
        <f t="shared" ca="1" si="44"/>
        <v/>
      </c>
      <c r="V1134" s="8" t="str">
        <f t="shared" ca="1" si="45"/>
        <v/>
      </c>
      <c r="AE1134" s="8" t="s">
        <v>3309</v>
      </c>
    </row>
    <row r="1135" spans="1:31" ht="58">
      <c r="A1135" t="s">
        <v>1073</v>
      </c>
      <c r="D1135" s="3" t="s">
        <v>2863</v>
      </c>
      <c r="E1135" s="3" t="s">
        <v>2862</v>
      </c>
      <c r="H1135" t="s">
        <v>19</v>
      </c>
      <c r="I1135" t="s">
        <v>3497</v>
      </c>
      <c r="J1135" s="8" t="s">
        <v>25</v>
      </c>
      <c r="L1135" s="8">
        <v>7</v>
      </c>
      <c r="M1135" s="8">
        <v>27</v>
      </c>
      <c r="O1135" s="8" t="s">
        <v>3305</v>
      </c>
      <c r="P1135" s="8" t="s">
        <v>3414</v>
      </c>
      <c r="Q1135" s="9" t="s">
        <v>3475</v>
      </c>
      <c r="S1135" s="8">
        <v>8</v>
      </c>
      <c r="U1135" s="8" t="str">
        <f t="shared" ca="1" si="44"/>
        <v/>
      </c>
      <c r="V1135" s="8" t="str">
        <f t="shared" ca="1" si="45"/>
        <v/>
      </c>
    </row>
    <row r="1136" spans="1:31">
      <c r="A1136" t="s">
        <v>1074</v>
      </c>
      <c r="D1136" s="3" t="s">
        <v>2865</v>
      </c>
      <c r="E1136" s="3" t="s">
        <v>2864</v>
      </c>
      <c r="J1136" s="8" t="s">
        <v>3350</v>
      </c>
      <c r="T1136" s="8">
        <f>79-105</f>
        <v>-26</v>
      </c>
      <c r="U1136" s="8">
        <f t="shared" ca="1" si="44"/>
        <v>105</v>
      </c>
      <c r="V1136" s="8">
        <f t="shared" ca="1" si="45"/>
        <v>79</v>
      </c>
    </row>
    <row r="1137" spans="1:31">
      <c r="A1137" t="s">
        <v>1075</v>
      </c>
      <c r="D1137" s="3" t="s">
        <v>1076</v>
      </c>
      <c r="E1137" s="3" t="s">
        <v>1077</v>
      </c>
      <c r="J1137" s="8" t="s">
        <v>3350</v>
      </c>
      <c r="T1137" s="8" t="s">
        <v>3371</v>
      </c>
      <c r="U1137" s="8" t="str">
        <f t="shared" ca="1" si="44"/>
        <v/>
      </c>
      <c r="V1137" s="8" t="str">
        <f t="shared" ca="1" si="45"/>
        <v/>
      </c>
      <c r="AE1137" s="8" t="s">
        <v>3309</v>
      </c>
    </row>
    <row r="1138" spans="1:31">
      <c r="A1138" t="s">
        <v>1078</v>
      </c>
      <c r="D1138" s="3" t="s">
        <v>2866</v>
      </c>
      <c r="E1138" s="3" t="s">
        <v>2867</v>
      </c>
      <c r="J1138" s="8" t="s">
        <v>25</v>
      </c>
      <c r="L1138" s="8">
        <v>1</v>
      </c>
      <c r="M1138" s="8">
        <v>2</v>
      </c>
      <c r="N1138" s="8" t="s">
        <v>3355</v>
      </c>
      <c r="O1138" s="8" t="s">
        <v>3351</v>
      </c>
      <c r="S1138" s="8">
        <v>124</v>
      </c>
      <c r="U1138" s="8" t="str">
        <f t="shared" ca="1" si="44"/>
        <v/>
      </c>
      <c r="V1138" s="8" t="str">
        <f t="shared" ca="1" si="45"/>
        <v/>
      </c>
    </row>
    <row r="1139" spans="1:31" ht="29">
      <c r="A1139" t="s">
        <v>1078</v>
      </c>
      <c r="D1139" s="3" t="s">
        <v>2869</v>
      </c>
      <c r="E1139" s="3" t="s">
        <v>2870</v>
      </c>
      <c r="J1139" s="8" t="s">
        <v>3352</v>
      </c>
      <c r="U1139" s="8" t="str">
        <f t="shared" ca="1" si="44"/>
        <v/>
      </c>
      <c r="V1139" s="8" t="str">
        <f t="shared" ca="1" si="45"/>
        <v/>
      </c>
      <c r="AC1139" s="8" t="s">
        <v>3372</v>
      </c>
      <c r="AD1139" s="8" t="s">
        <v>20</v>
      </c>
    </row>
    <row r="1140" spans="1:31" ht="29">
      <c r="A1140" t="s">
        <v>1078</v>
      </c>
      <c r="D1140" s="3" t="s">
        <v>2868</v>
      </c>
      <c r="E1140" s="3" t="s">
        <v>2871</v>
      </c>
      <c r="J1140" s="8" t="s">
        <v>24</v>
      </c>
      <c r="L1140" s="8">
        <v>1</v>
      </c>
      <c r="M1140" s="8">
        <v>6</v>
      </c>
      <c r="N1140" s="8" t="s">
        <v>3324</v>
      </c>
      <c r="O1140" s="8" t="s">
        <v>3311</v>
      </c>
      <c r="S1140" s="8">
        <v>250</v>
      </c>
      <c r="U1140" s="8" t="str">
        <f t="shared" ca="1" si="44"/>
        <v/>
      </c>
      <c r="V1140" s="8" t="str">
        <f t="shared" ca="1" si="45"/>
        <v/>
      </c>
    </row>
    <row r="1141" spans="1:31" ht="43.5">
      <c r="A1141" t="s">
        <v>1079</v>
      </c>
      <c r="D1141" s="3" t="s">
        <v>2872</v>
      </c>
      <c r="E1141" s="3" t="s">
        <v>2873</v>
      </c>
      <c r="J1141" s="8" t="s">
        <v>3350</v>
      </c>
      <c r="T1141" s="8">
        <f>7-19</f>
        <v>-12</v>
      </c>
      <c r="U1141" s="8">
        <f t="shared" ca="1" si="44"/>
        <v>19</v>
      </c>
      <c r="V1141" s="8">
        <f t="shared" ca="1" si="45"/>
        <v>7</v>
      </c>
    </row>
    <row r="1142" spans="1:31" ht="43.5">
      <c r="A1142" t="s">
        <v>1079</v>
      </c>
      <c r="D1142" s="3" t="s">
        <v>3730</v>
      </c>
      <c r="E1142" s="3" t="s">
        <v>3731</v>
      </c>
      <c r="I1142" s="5"/>
      <c r="J1142" s="8" t="s">
        <v>25</v>
      </c>
      <c r="L1142" s="8">
        <v>1</v>
      </c>
      <c r="M1142" s="8">
        <v>4</v>
      </c>
      <c r="N1142" s="8" t="s">
        <v>3324</v>
      </c>
      <c r="O1142" s="8" t="s">
        <v>3311</v>
      </c>
      <c r="S1142" s="8">
        <v>109</v>
      </c>
      <c r="T1142" s="8">
        <f>98-109</f>
        <v>-11</v>
      </c>
      <c r="U1142" s="8">
        <f t="shared" ref="U1142" ca="1" si="46">IF(ISNUMBER(T1142),VALUE(MID(_xlfn.FORMULATEXT(T1142),SEARCH("-",_xlfn.FORMULATEXT(T1142))+1,LEN(_xlfn.FORMULATEXT(T1142))-SEARCH("-",_xlfn.FORMULATEXT(T1142)))), "")</f>
        <v>109</v>
      </c>
      <c r="V1142" s="8">
        <f t="shared" ref="V1142" ca="1" si="47">IF(ISNUMBER(T1142), VALUE(MID(_xlfn.FORMULATEXT(T1142), 2, SEARCH("-", _xlfn.FORMULATEXT(T1142)) - 2)), "")</f>
        <v>98</v>
      </c>
    </row>
    <row r="1143" spans="1:31" ht="43.5">
      <c r="A1143" t="s">
        <v>1079</v>
      </c>
      <c r="D1143" s="3" t="s">
        <v>3732</v>
      </c>
      <c r="E1143" s="3" t="s">
        <v>2874</v>
      </c>
      <c r="F1143" t="s">
        <v>3592</v>
      </c>
      <c r="I1143" s="5"/>
      <c r="J1143" s="8" t="s">
        <v>3352</v>
      </c>
    </row>
    <row r="1144" spans="1:31" ht="43.5">
      <c r="A1144" t="s">
        <v>1079</v>
      </c>
      <c r="D1144" s="3" t="s">
        <v>2875</v>
      </c>
      <c r="E1144" s="3" t="s">
        <v>2876</v>
      </c>
      <c r="J1144" s="8" t="s">
        <v>3350</v>
      </c>
      <c r="T1144" s="8">
        <f>7-19</f>
        <v>-12</v>
      </c>
      <c r="U1144" s="8">
        <f t="shared" ca="1" si="44"/>
        <v>19</v>
      </c>
      <c r="V1144" s="8">
        <f t="shared" ca="1" si="45"/>
        <v>7</v>
      </c>
    </row>
    <row r="1145" spans="1:31" ht="29">
      <c r="A1145" t="s">
        <v>1079</v>
      </c>
      <c r="D1145" s="3" t="s">
        <v>2877</v>
      </c>
      <c r="E1145" s="3" t="s">
        <v>2878</v>
      </c>
      <c r="J1145" s="8" t="s">
        <v>3352</v>
      </c>
      <c r="U1145" s="8" t="str">
        <f t="shared" ca="1" si="44"/>
        <v/>
      </c>
      <c r="V1145" s="8" t="str">
        <f t="shared" ca="1" si="45"/>
        <v/>
      </c>
      <c r="AC1145" s="8" t="s">
        <v>3402</v>
      </c>
      <c r="AD1145" s="8" t="s">
        <v>19</v>
      </c>
    </row>
    <row r="1146" spans="1:31" ht="29">
      <c r="A1146" t="s">
        <v>1080</v>
      </c>
      <c r="D1146" s="3" t="s">
        <v>2880</v>
      </c>
      <c r="E1146" s="3" t="s">
        <v>2879</v>
      </c>
      <c r="J1146" s="8" t="s">
        <v>3350</v>
      </c>
      <c r="T1146" s="8">
        <f>613-166</f>
        <v>447</v>
      </c>
      <c r="U1146" s="8">
        <f t="shared" ca="1" si="44"/>
        <v>166</v>
      </c>
      <c r="V1146" s="8">
        <f t="shared" ca="1" si="45"/>
        <v>613</v>
      </c>
    </row>
    <row r="1147" spans="1:31">
      <c r="A1147" t="s">
        <v>1080</v>
      </c>
      <c r="D1147" s="3" t="s">
        <v>2881</v>
      </c>
      <c r="E1147" s="3" t="s">
        <v>2882</v>
      </c>
      <c r="J1147" s="8" t="s">
        <v>3350</v>
      </c>
      <c r="T1147" s="8" t="s">
        <v>3351</v>
      </c>
      <c r="U1147" s="8" t="str">
        <f t="shared" ca="1" si="44"/>
        <v/>
      </c>
      <c r="V1147" s="8" t="str">
        <f t="shared" ca="1" si="45"/>
        <v/>
      </c>
      <c r="AE1147" s="8" t="s">
        <v>3309</v>
      </c>
    </row>
    <row r="1148" spans="1:31">
      <c r="A1148" t="s">
        <v>1081</v>
      </c>
      <c r="D1148" s="3" t="s">
        <v>2884</v>
      </c>
      <c r="E1148" s="3" t="s">
        <v>2883</v>
      </c>
      <c r="J1148" s="8" t="s">
        <v>3350</v>
      </c>
      <c r="T1148" s="8">
        <f>4-17</f>
        <v>-13</v>
      </c>
      <c r="U1148" s="8">
        <f t="shared" ca="1" si="44"/>
        <v>17</v>
      </c>
      <c r="V1148" s="8">
        <f t="shared" ca="1" si="45"/>
        <v>4</v>
      </c>
    </row>
    <row r="1149" spans="1:31" ht="29">
      <c r="A1149" t="s">
        <v>1082</v>
      </c>
      <c r="D1149" s="3" t="s">
        <v>2886</v>
      </c>
      <c r="E1149" s="3" t="s">
        <v>2885</v>
      </c>
      <c r="J1149" s="8" t="s">
        <v>3352</v>
      </c>
      <c r="U1149" s="8" t="str">
        <f t="shared" ca="1" si="44"/>
        <v/>
      </c>
      <c r="V1149" s="8" t="str">
        <f t="shared" ca="1" si="45"/>
        <v/>
      </c>
    </row>
    <row r="1150" spans="1:31" ht="29">
      <c r="A1150" t="s">
        <v>1083</v>
      </c>
      <c r="D1150" s="3" t="s">
        <v>2887</v>
      </c>
      <c r="E1150" s="3" t="s">
        <v>3498</v>
      </c>
      <c r="J1150" s="8" t="s">
        <v>3350</v>
      </c>
      <c r="T1150" s="8">
        <f>1-44</f>
        <v>-43</v>
      </c>
      <c r="U1150" s="8">
        <f t="shared" ca="1" si="44"/>
        <v>44</v>
      </c>
      <c r="V1150" s="8">
        <f t="shared" ca="1" si="45"/>
        <v>1</v>
      </c>
    </row>
    <row r="1151" spans="1:31">
      <c r="A1151" t="s">
        <v>1084</v>
      </c>
      <c r="D1151" s="3" t="s">
        <v>1085</v>
      </c>
      <c r="E1151" s="3" t="s">
        <v>1086</v>
      </c>
      <c r="J1151" s="8" t="s">
        <v>3352</v>
      </c>
      <c r="U1151" s="8" t="str">
        <f t="shared" ca="1" si="44"/>
        <v/>
      </c>
      <c r="V1151" s="8" t="str">
        <f t="shared" ca="1" si="45"/>
        <v/>
      </c>
    </row>
    <row r="1152" spans="1:31" ht="29">
      <c r="A1152" t="s">
        <v>1084</v>
      </c>
      <c r="D1152" s="3" t="s">
        <v>2889</v>
      </c>
      <c r="E1152" s="3" t="s">
        <v>2890</v>
      </c>
      <c r="J1152" s="8" t="s">
        <v>3352</v>
      </c>
      <c r="U1152" s="8" t="str">
        <f t="shared" ca="1" si="44"/>
        <v/>
      </c>
      <c r="V1152" s="8" t="str">
        <f t="shared" ca="1" si="45"/>
        <v/>
      </c>
      <c r="AB1152" s="8" t="s">
        <v>3314</v>
      </c>
      <c r="AD1152" s="8" t="s">
        <v>19</v>
      </c>
    </row>
    <row r="1153" spans="1:31" ht="29">
      <c r="A1153" t="s">
        <v>1087</v>
      </c>
      <c r="D1153" s="3" t="s">
        <v>2891</v>
      </c>
      <c r="E1153" s="3" t="s">
        <v>2888</v>
      </c>
      <c r="J1153" s="8" t="s">
        <v>25</v>
      </c>
      <c r="L1153" s="8">
        <v>1</v>
      </c>
      <c r="M1153" s="8">
        <v>3</v>
      </c>
      <c r="N1153" s="8" t="s">
        <v>3319</v>
      </c>
      <c r="O1153" s="8" t="s">
        <v>3311</v>
      </c>
      <c r="S1153" s="8">
        <v>1701</v>
      </c>
      <c r="U1153" s="8" t="str">
        <f t="shared" ca="1" si="44"/>
        <v/>
      </c>
      <c r="V1153" s="8" t="str">
        <f t="shared" ca="1" si="45"/>
        <v/>
      </c>
    </row>
    <row r="1154" spans="1:31">
      <c r="A1154" t="s">
        <v>1087</v>
      </c>
      <c r="D1154" s="3" t="s">
        <v>1088</v>
      </c>
      <c r="E1154" s="3" t="s">
        <v>1089</v>
      </c>
      <c r="J1154" s="8" t="s">
        <v>3352</v>
      </c>
      <c r="U1154" s="8" t="str">
        <f t="shared" ca="1" si="44"/>
        <v/>
      </c>
      <c r="V1154" s="8" t="str">
        <f t="shared" ca="1" si="45"/>
        <v/>
      </c>
      <c r="AC1154" s="8" t="s">
        <v>3402</v>
      </c>
      <c r="AD1154" s="8" t="s">
        <v>19</v>
      </c>
    </row>
    <row r="1155" spans="1:31" ht="43.5">
      <c r="A1155" t="s">
        <v>1087</v>
      </c>
      <c r="D1155" s="3" t="s">
        <v>2892</v>
      </c>
      <c r="E1155" s="3" t="s">
        <v>2893</v>
      </c>
      <c r="J1155" s="8" t="s">
        <v>3350</v>
      </c>
      <c r="T1155" s="8">
        <f>0-1</f>
        <v>-1</v>
      </c>
      <c r="U1155" s="8">
        <f t="shared" ca="1" si="44"/>
        <v>1</v>
      </c>
      <c r="V1155" s="8">
        <f t="shared" ca="1" si="45"/>
        <v>0</v>
      </c>
      <c r="AC1155" s="8" t="s">
        <v>3398</v>
      </c>
      <c r="AD1155" s="8" t="s">
        <v>19</v>
      </c>
    </row>
    <row r="1156" spans="1:31" ht="43.5">
      <c r="A1156" t="s">
        <v>1087</v>
      </c>
      <c r="D1156" s="3" t="s">
        <v>2894</v>
      </c>
      <c r="E1156" s="3" t="s">
        <v>2895</v>
      </c>
      <c r="I1156" t="s">
        <v>3466</v>
      </c>
      <c r="J1156" s="8" t="s">
        <v>26</v>
      </c>
      <c r="U1156" s="8" t="str">
        <f t="shared" ca="1" si="44"/>
        <v/>
      </c>
      <c r="V1156" s="8" t="str">
        <f t="shared" ca="1" si="45"/>
        <v/>
      </c>
    </row>
    <row r="1157" spans="1:31">
      <c r="A1157" t="s">
        <v>1090</v>
      </c>
      <c r="D1157" s="3" t="s">
        <v>1091</v>
      </c>
      <c r="E1157" s="3" t="s">
        <v>1092</v>
      </c>
      <c r="J1157" s="8" t="s">
        <v>3352</v>
      </c>
      <c r="U1157" s="8" t="str">
        <f t="shared" ca="1" si="44"/>
        <v/>
      </c>
      <c r="V1157" s="8" t="str">
        <f t="shared" ca="1" si="45"/>
        <v/>
      </c>
    </row>
    <row r="1158" spans="1:31" ht="29">
      <c r="A1158" t="s">
        <v>1090</v>
      </c>
      <c r="D1158" s="3" t="s">
        <v>2896</v>
      </c>
      <c r="E1158" s="3" t="s">
        <v>3499</v>
      </c>
      <c r="J1158" s="8" t="s">
        <v>24</v>
      </c>
      <c r="L1158" s="8">
        <v>1</v>
      </c>
      <c r="M1158" s="8">
        <v>3</v>
      </c>
      <c r="N1158" s="8" t="s">
        <v>3319</v>
      </c>
      <c r="O1158" s="8" t="s">
        <v>3311</v>
      </c>
      <c r="S1158" s="8">
        <v>1701</v>
      </c>
      <c r="U1158" s="8" t="str">
        <f t="shared" ca="1" si="44"/>
        <v/>
      </c>
      <c r="V1158" s="8" t="str">
        <f t="shared" ca="1" si="45"/>
        <v/>
      </c>
    </row>
    <row r="1159" spans="1:31" ht="29">
      <c r="A1159" t="s">
        <v>1090</v>
      </c>
      <c r="D1159" s="3" t="s">
        <v>2897</v>
      </c>
      <c r="E1159" s="3" t="s">
        <v>3500</v>
      </c>
      <c r="I1159" t="s">
        <v>3401</v>
      </c>
      <c r="J1159" s="8" t="s">
        <v>26</v>
      </c>
      <c r="U1159" s="8" t="str">
        <f t="shared" ca="1" si="44"/>
        <v/>
      </c>
      <c r="V1159" s="8" t="str">
        <f t="shared" ca="1" si="45"/>
        <v/>
      </c>
    </row>
    <row r="1160" spans="1:31">
      <c r="A1160" t="s">
        <v>1093</v>
      </c>
      <c r="D1160" s="3" t="s">
        <v>2899</v>
      </c>
      <c r="E1160" s="3" t="s">
        <v>2898</v>
      </c>
      <c r="J1160" s="8" t="s">
        <v>25</v>
      </c>
      <c r="L1160" s="8">
        <v>1</v>
      </c>
      <c r="M1160" s="8">
        <v>3</v>
      </c>
      <c r="N1160" s="8" t="s">
        <v>3319</v>
      </c>
      <c r="O1160" s="8" t="s">
        <v>3311</v>
      </c>
      <c r="S1160" s="8">
        <v>86</v>
      </c>
      <c r="U1160" s="8" t="str">
        <f t="shared" ref="U1160:U1223" ca="1" si="48">IF(ISNUMBER(T1160),VALUE(MID(_xlfn.FORMULATEXT(T1160),SEARCH("-",_xlfn.FORMULATEXT(T1160))+1,LEN(_xlfn.FORMULATEXT(T1160))-SEARCH("-",_xlfn.FORMULATEXT(T1160)))), "")</f>
        <v/>
      </c>
      <c r="V1160" s="8" t="str">
        <f t="shared" ref="V1160:V1223" ca="1" si="49">IF(ISNUMBER(T1160), VALUE(MID(_xlfn.FORMULATEXT(T1160), 2, SEARCH("-", _xlfn.FORMULATEXT(T1160)) - 2)), "")</f>
        <v/>
      </c>
    </row>
    <row r="1161" spans="1:31" ht="29">
      <c r="A1161" t="s">
        <v>1093</v>
      </c>
      <c r="D1161" s="3" t="s">
        <v>2900</v>
      </c>
      <c r="E1161" s="3" t="s">
        <v>2901</v>
      </c>
      <c r="I1161" t="s">
        <v>3401</v>
      </c>
      <c r="J1161" s="8" t="s">
        <v>26</v>
      </c>
      <c r="U1161" s="8" t="str">
        <f t="shared" ca="1" si="48"/>
        <v/>
      </c>
      <c r="V1161" s="8" t="str">
        <f t="shared" ca="1" si="49"/>
        <v/>
      </c>
    </row>
    <row r="1162" spans="1:31" ht="58">
      <c r="A1162" t="s">
        <v>1094</v>
      </c>
      <c r="D1162" s="3" t="s">
        <v>2903</v>
      </c>
      <c r="E1162" s="3" t="s">
        <v>2902</v>
      </c>
      <c r="I1162" t="s">
        <v>3501</v>
      </c>
      <c r="J1162" s="8" t="s">
        <v>25</v>
      </c>
      <c r="L1162" s="8">
        <v>8</v>
      </c>
      <c r="M1162" s="8">
        <v>33</v>
      </c>
      <c r="O1162" s="8" t="s">
        <v>3305</v>
      </c>
      <c r="P1162" s="8" t="s">
        <v>3414</v>
      </c>
      <c r="Q1162" s="9" t="s">
        <v>3475</v>
      </c>
      <c r="S1162" s="8">
        <v>8</v>
      </c>
      <c r="U1162" s="8" t="str">
        <f t="shared" ca="1" si="48"/>
        <v/>
      </c>
      <c r="V1162" s="8" t="str">
        <f t="shared" ca="1" si="49"/>
        <v/>
      </c>
    </row>
    <row r="1163" spans="1:31" ht="58">
      <c r="A1163" t="s">
        <v>1095</v>
      </c>
      <c r="D1163" s="3" t="s">
        <v>2905</v>
      </c>
      <c r="E1163" s="3" t="s">
        <v>2904</v>
      </c>
      <c r="J1163" s="8" t="s">
        <v>25</v>
      </c>
      <c r="L1163" s="8">
        <v>1</v>
      </c>
      <c r="M1163" s="8">
        <v>5</v>
      </c>
      <c r="N1163" s="8" t="s">
        <v>3304</v>
      </c>
      <c r="O1163" s="8" t="s">
        <v>3311</v>
      </c>
      <c r="S1163" s="8">
        <v>266</v>
      </c>
      <c r="U1163" s="8" t="str">
        <f t="shared" ca="1" si="48"/>
        <v/>
      </c>
      <c r="V1163" s="8" t="str">
        <f t="shared" ca="1" si="49"/>
        <v/>
      </c>
    </row>
    <row r="1164" spans="1:31" ht="58">
      <c r="A1164" t="s">
        <v>1095</v>
      </c>
      <c r="D1164" s="3" t="s">
        <v>2906</v>
      </c>
      <c r="E1164" s="3" t="s">
        <v>2904</v>
      </c>
      <c r="I1164" t="s">
        <v>3502</v>
      </c>
      <c r="J1164" s="8" t="s">
        <v>25</v>
      </c>
      <c r="L1164" s="8">
        <v>4</v>
      </c>
      <c r="M1164" s="8">
        <v>13</v>
      </c>
      <c r="O1164" s="8" t="s">
        <v>3311</v>
      </c>
      <c r="S1164" s="8">
        <v>3</v>
      </c>
      <c r="U1164" s="8" t="str">
        <f t="shared" ca="1" si="48"/>
        <v/>
      </c>
      <c r="V1164" s="8" t="str">
        <f t="shared" ca="1" si="49"/>
        <v/>
      </c>
    </row>
    <row r="1165" spans="1:31" ht="58">
      <c r="A1165" t="s">
        <v>1095</v>
      </c>
      <c r="D1165" s="3" t="s">
        <v>2908</v>
      </c>
      <c r="E1165" s="3" t="s">
        <v>2907</v>
      </c>
      <c r="H1165" t="s">
        <v>19</v>
      </c>
      <c r="J1165" s="8" t="s">
        <v>3353</v>
      </c>
      <c r="T1165" s="8">
        <f>2-8</f>
        <v>-6</v>
      </c>
      <c r="U1165" s="8">
        <f t="shared" ca="1" si="48"/>
        <v>8</v>
      </c>
      <c r="V1165" s="8">
        <f t="shared" ca="1" si="49"/>
        <v>2</v>
      </c>
      <c r="AC1165" s="8" t="s">
        <v>3365</v>
      </c>
      <c r="AD1165" s="8" t="s">
        <v>19</v>
      </c>
      <c r="AE1165" s="8" t="s">
        <v>3315</v>
      </c>
    </row>
    <row r="1166" spans="1:31">
      <c r="A1166" t="s">
        <v>1095</v>
      </c>
      <c r="D1166" s="3" t="s">
        <v>2910</v>
      </c>
      <c r="E1166" s="3" t="s">
        <v>2911</v>
      </c>
      <c r="I1166" t="s">
        <v>3560</v>
      </c>
      <c r="J1166" s="8" t="s">
        <v>3352</v>
      </c>
      <c r="U1166" s="8" t="str">
        <f t="shared" ca="1" si="48"/>
        <v/>
      </c>
      <c r="V1166" s="8" t="str">
        <f t="shared" ca="1" si="49"/>
        <v/>
      </c>
      <c r="AC1166" s="8" t="s">
        <v>3375</v>
      </c>
      <c r="AD1166" s="8" t="s">
        <v>19</v>
      </c>
    </row>
    <row r="1167" spans="1:31">
      <c r="A1167" t="s">
        <v>1095</v>
      </c>
      <c r="D1167" s="3" t="s">
        <v>2912</v>
      </c>
      <c r="E1167" s="3" t="s">
        <v>2909</v>
      </c>
      <c r="I1167" t="s">
        <v>3560</v>
      </c>
      <c r="J1167" s="8" t="s">
        <v>25</v>
      </c>
      <c r="L1167" s="8">
        <v>2</v>
      </c>
      <c r="M1167" s="8">
        <v>3</v>
      </c>
      <c r="O1167" s="8" t="s">
        <v>3311</v>
      </c>
      <c r="S1167" s="8">
        <v>250</v>
      </c>
      <c r="U1167" s="8" t="str">
        <f t="shared" ca="1" si="48"/>
        <v/>
      </c>
      <c r="V1167" s="8" t="str">
        <f t="shared" ca="1" si="49"/>
        <v/>
      </c>
      <c r="W1167" s="8" t="s">
        <v>3348</v>
      </c>
    </row>
    <row r="1168" spans="1:31">
      <c r="A1168" t="s">
        <v>1097</v>
      </c>
      <c r="D1168" s="3" t="s">
        <v>1098</v>
      </c>
      <c r="E1168" s="3" t="s">
        <v>2913</v>
      </c>
      <c r="J1168" s="8" t="s">
        <v>3350</v>
      </c>
      <c r="R1168" s="8" t="s">
        <v>3306</v>
      </c>
      <c r="T1168" s="8" t="s">
        <v>3371</v>
      </c>
      <c r="U1168" s="8" t="str">
        <f t="shared" ca="1" si="48"/>
        <v/>
      </c>
      <c r="V1168" s="8" t="str">
        <f t="shared" ca="1" si="49"/>
        <v/>
      </c>
      <c r="AE1168" s="8" t="s">
        <v>3309</v>
      </c>
    </row>
    <row r="1169" spans="1:31">
      <c r="A1169" t="s">
        <v>1099</v>
      </c>
      <c r="D1169" s="3" t="s">
        <v>1100</v>
      </c>
      <c r="E1169" s="3" t="s">
        <v>1101</v>
      </c>
      <c r="J1169" s="8" t="s">
        <v>3352</v>
      </c>
      <c r="U1169" s="8" t="str">
        <f t="shared" ca="1" si="48"/>
        <v/>
      </c>
      <c r="V1169" s="8" t="str">
        <f t="shared" ca="1" si="49"/>
        <v/>
      </c>
      <c r="AB1169" s="8" t="s">
        <v>3591</v>
      </c>
      <c r="AD1169" s="8" t="s">
        <v>19</v>
      </c>
    </row>
    <row r="1170" spans="1:31">
      <c r="A1170" t="s">
        <v>1102</v>
      </c>
      <c r="D1170" s="3" t="s">
        <v>2915</v>
      </c>
      <c r="E1170" s="3" t="s">
        <v>2914</v>
      </c>
      <c r="J1170" s="8" t="s">
        <v>25</v>
      </c>
      <c r="L1170" s="8">
        <v>1</v>
      </c>
      <c r="M1170" s="8">
        <v>4</v>
      </c>
      <c r="N1170" s="8" t="s">
        <v>3310</v>
      </c>
      <c r="O1170" s="8" t="s">
        <v>3305</v>
      </c>
      <c r="P1170" s="8" t="s">
        <v>3403</v>
      </c>
      <c r="Q1170" s="9" t="s">
        <v>3404</v>
      </c>
      <c r="S1170" s="8">
        <v>2475</v>
      </c>
      <c r="U1170" s="8" t="str">
        <f t="shared" ca="1" si="48"/>
        <v/>
      </c>
      <c r="V1170" s="8" t="str">
        <f t="shared" ca="1" si="49"/>
        <v/>
      </c>
    </row>
    <row r="1171" spans="1:31">
      <c r="A1171" t="s">
        <v>1102</v>
      </c>
      <c r="D1171" s="3" t="s">
        <v>2916</v>
      </c>
      <c r="E1171" s="3" t="s">
        <v>2917</v>
      </c>
      <c r="J1171" s="8" t="s">
        <v>3350</v>
      </c>
      <c r="T1171" s="8" t="s">
        <v>3371</v>
      </c>
      <c r="U1171" s="8" t="str">
        <f t="shared" ca="1" si="48"/>
        <v/>
      </c>
      <c r="V1171" s="8" t="str">
        <f t="shared" ca="1" si="49"/>
        <v/>
      </c>
      <c r="AE1171" s="8" t="s">
        <v>3309</v>
      </c>
    </row>
    <row r="1172" spans="1:31">
      <c r="A1172" t="s">
        <v>1103</v>
      </c>
      <c r="D1172" s="3" t="s">
        <v>1104</v>
      </c>
      <c r="E1172" s="3" t="s">
        <v>1105</v>
      </c>
      <c r="J1172" s="8" t="s">
        <v>3352</v>
      </c>
      <c r="U1172" s="8" t="str">
        <f t="shared" ca="1" si="48"/>
        <v/>
      </c>
      <c r="V1172" s="8" t="str">
        <f t="shared" ca="1" si="49"/>
        <v/>
      </c>
      <c r="AC1172" s="8" t="s">
        <v>3375</v>
      </c>
      <c r="AD1172" s="8" t="s">
        <v>19</v>
      </c>
      <c r="AE1172" s="8" t="s">
        <v>3309</v>
      </c>
    </row>
    <row r="1173" spans="1:31">
      <c r="A1173" t="s">
        <v>1106</v>
      </c>
      <c r="D1173" s="3" t="s">
        <v>2918</v>
      </c>
      <c r="E1173" s="3" t="s">
        <v>2919</v>
      </c>
      <c r="H1173" t="s">
        <v>19</v>
      </c>
      <c r="J1173" s="8" t="s">
        <v>3350</v>
      </c>
      <c r="R1173" s="8" t="s">
        <v>3306</v>
      </c>
      <c r="T1173" s="8" t="s">
        <v>3371</v>
      </c>
      <c r="U1173" s="8" t="str">
        <f t="shared" ca="1" si="48"/>
        <v/>
      </c>
      <c r="V1173" s="8" t="str">
        <f t="shared" ca="1" si="49"/>
        <v/>
      </c>
      <c r="AE1173" s="8" t="s">
        <v>3309</v>
      </c>
    </row>
    <row r="1174" spans="1:31">
      <c r="A1174" t="s">
        <v>1106</v>
      </c>
      <c r="D1174" s="3" t="s">
        <v>2921</v>
      </c>
      <c r="E1174" s="3" t="s">
        <v>2922</v>
      </c>
      <c r="J1174" s="8" t="s">
        <v>3352</v>
      </c>
      <c r="U1174" s="8" t="str">
        <f t="shared" ca="1" si="48"/>
        <v/>
      </c>
      <c r="V1174" s="8" t="str">
        <f t="shared" ca="1" si="49"/>
        <v/>
      </c>
      <c r="AC1174" s="8" t="s">
        <v>3375</v>
      </c>
      <c r="AD1174" s="8" t="s">
        <v>19</v>
      </c>
    </row>
    <row r="1175" spans="1:31">
      <c r="A1175" t="s">
        <v>1106</v>
      </c>
      <c r="D1175" s="3" t="s">
        <v>2920</v>
      </c>
      <c r="E1175" s="3" t="s">
        <v>2923</v>
      </c>
      <c r="I1175" t="s">
        <v>3561</v>
      </c>
      <c r="J1175" s="8" t="s">
        <v>24</v>
      </c>
      <c r="L1175" s="8">
        <v>1</v>
      </c>
      <c r="M1175" s="8">
        <v>1</v>
      </c>
      <c r="N1175" s="8" t="s">
        <v>3310</v>
      </c>
      <c r="O1175" s="8" t="s">
        <v>3351</v>
      </c>
      <c r="S1175" s="8">
        <v>2475</v>
      </c>
      <c r="U1175" s="8" t="str">
        <f t="shared" ca="1" si="48"/>
        <v/>
      </c>
      <c r="V1175" s="8" t="str">
        <f t="shared" ca="1" si="49"/>
        <v/>
      </c>
      <c r="W1175" s="8" t="s">
        <v>4</v>
      </c>
    </row>
    <row r="1176" spans="1:31">
      <c r="A1176" t="s">
        <v>1107</v>
      </c>
      <c r="D1176" s="3" t="s">
        <v>1108</v>
      </c>
      <c r="E1176" s="3" t="s">
        <v>1109</v>
      </c>
      <c r="H1176" t="s">
        <v>19</v>
      </c>
      <c r="J1176" s="8" t="s">
        <v>3352</v>
      </c>
      <c r="U1176" s="8" t="str">
        <f t="shared" ca="1" si="48"/>
        <v/>
      </c>
      <c r="V1176" s="8" t="str">
        <f t="shared" ca="1" si="49"/>
        <v/>
      </c>
      <c r="AC1176" s="8" t="s">
        <v>3375</v>
      </c>
      <c r="AD1176" s="8" t="s">
        <v>19</v>
      </c>
      <c r="AE1176" s="8" t="s">
        <v>3309</v>
      </c>
    </row>
    <row r="1177" spans="1:31" ht="29">
      <c r="A1177" t="s">
        <v>1107</v>
      </c>
      <c r="D1177" s="3" t="s">
        <v>2925</v>
      </c>
      <c r="E1177" s="3" t="s">
        <v>2924</v>
      </c>
      <c r="I1177" t="s">
        <v>3390</v>
      </c>
      <c r="J1177" s="8" t="s">
        <v>26</v>
      </c>
      <c r="U1177" s="8" t="str">
        <f t="shared" ca="1" si="48"/>
        <v/>
      </c>
      <c r="V1177" s="8" t="str">
        <f t="shared" ca="1" si="49"/>
        <v/>
      </c>
    </row>
    <row r="1178" spans="1:31">
      <c r="A1178" t="s">
        <v>1107</v>
      </c>
      <c r="D1178" s="3" t="s">
        <v>2926</v>
      </c>
      <c r="E1178" s="3" t="s">
        <v>2927</v>
      </c>
      <c r="H1178" t="s">
        <v>19</v>
      </c>
      <c r="J1178" s="8" t="s">
        <v>25</v>
      </c>
      <c r="L1178" s="8">
        <v>1</v>
      </c>
      <c r="M1178" s="8">
        <v>3</v>
      </c>
      <c r="N1178" s="8" t="s">
        <v>3319</v>
      </c>
      <c r="O1178" s="8" t="s">
        <v>3311</v>
      </c>
      <c r="S1178" s="8">
        <v>280</v>
      </c>
      <c r="U1178" s="8" t="str">
        <f t="shared" ca="1" si="48"/>
        <v/>
      </c>
      <c r="V1178" s="8" t="str">
        <f t="shared" ca="1" si="49"/>
        <v/>
      </c>
    </row>
    <row r="1179" spans="1:31">
      <c r="A1179" t="s">
        <v>1110</v>
      </c>
      <c r="D1179" s="3" t="s">
        <v>2928</v>
      </c>
      <c r="E1179" s="3" t="s">
        <v>2929</v>
      </c>
      <c r="J1179" s="8" t="s">
        <v>3350</v>
      </c>
      <c r="T1179" s="8">
        <f>6-3</f>
        <v>3</v>
      </c>
      <c r="U1179" s="8">
        <f t="shared" ca="1" si="48"/>
        <v>3</v>
      </c>
      <c r="V1179" s="8">
        <f t="shared" ca="1" si="49"/>
        <v>6</v>
      </c>
    </row>
    <row r="1180" spans="1:31">
      <c r="A1180" t="s">
        <v>1111</v>
      </c>
      <c r="D1180" s="3" t="s">
        <v>1112</v>
      </c>
      <c r="E1180" s="3" t="s">
        <v>1113</v>
      </c>
      <c r="J1180" s="8" t="s">
        <v>3350</v>
      </c>
      <c r="T1180" s="8" t="s">
        <v>3371</v>
      </c>
      <c r="U1180" s="8" t="str">
        <f t="shared" ca="1" si="48"/>
        <v/>
      </c>
      <c r="V1180" s="8" t="str">
        <f t="shared" ca="1" si="49"/>
        <v/>
      </c>
      <c r="AE1180" s="8" t="s">
        <v>3309</v>
      </c>
    </row>
    <row r="1181" spans="1:31">
      <c r="A1181" t="s">
        <v>1111</v>
      </c>
      <c r="D1181" s="3" t="s">
        <v>2931</v>
      </c>
      <c r="E1181" s="3" t="s">
        <v>2930</v>
      </c>
      <c r="J1181" s="8" t="s">
        <v>3352</v>
      </c>
      <c r="U1181" s="8" t="str">
        <f t="shared" ca="1" si="48"/>
        <v/>
      </c>
      <c r="V1181" s="8" t="str">
        <f t="shared" ca="1" si="49"/>
        <v/>
      </c>
    </row>
    <row r="1182" spans="1:31">
      <c r="A1182" t="s">
        <v>1114</v>
      </c>
      <c r="D1182" s="3" t="s">
        <v>1115</v>
      </c>
      <c r="E1182" s="3" t="s">
        <v>1116</v>
      </c>
      <c r="J1182" s="8" t="s">
        <v>3350</v>
      </c>
      <c r="T1182" s="8">
        <f>1-1</f>
        <v>0</v>
      </c>
      <c r="U1182" s="8">
        <f t="shared" ca="1" si="48"/>
        <v>1</v>
      </c>
      <c r="V1182" s="8">
        <f t="shared" ca="1" si="49"/>
        <v>1</v>
      </c>
    </row>
    <row r="1183" spans="1:31">
      <c r="A1183" t="s">
        <v>1117</v>
      </c>
      <c r="D1183" s="3" t="s">
        <v>2933</v>
      </c>
      <c r="E1183" s="3" t="s">
        <v>2932</v>
      </c>
      <c r="J1183" s="8" t="s">
        <v>24</v>
      </c>
      <c r="L1183" s="8">
        <v>1</v>
      </c>
      <c r="M1183" s="8">
        <v>3</v>
      </c>
      <c r="N1183" s="8" t="s">
        <v>3326</v>
      </c>
      <c r="O1183" s="8" t="s">
        <v>3311</v>
      </c>
      <c r="S1183" s="8">
        <v>743</v>
      </c>
      <c r="U1183" s="8" t="str">
        <f t="shared" ca="1" si="48"/>
        <v/>
      </c>
      <c r="V1183" s="8" t="str">
        <f t="shared" ca="1" si="49"/>
        <v/>
      </c>
    </row>
    <row r="1184" spans="1:31" ht="29">
      <c r="A1184" t="s">
        <v>1117</v>
      </c>
      <c r="D1184" s="3" t="s">
        <v>2934</v>
      </c>
      <c r="E1184" s="3" t="s">
        <v>2935</v>
      </c>
      <c r="I1184" t="s">
        <v>3401</v>
      </c>
      <c r="J1184" s="8" t="s">
        <v>26</v>
      </c>
      <c r="U1184" s="8" t="str">
        <f t="shared" ca="1" si="48"/>
        <v/>
      </c>
      <c r="V1184" s="8" t="str">
        <f t="shared" ca="1" si="49"/>
        <v/>
      </c>
    </row>
    <row r="1185" spans="1:31" ht="29">
      <c r="A1185" t="s">
        <v>1117</v>
      </c>
      <c r="D1185" s="3" t="s">
        <v>2936</v>
      </c>
      <c r="E1185" s="3" t="s">
        <v>2937</v>
      </c>
      <c r="J1185" s="8" t="s">
        <v>3352</v>
      </c>
      <c r="U1185" s="8" t="str">
        <f t="shared" ca="1" si="48"/>
        <v/>
      </c>
      <c r="V1185" s="8" t="str">
        <f t="shared" ca="1" si="49"/>
        <v/>
      </c>
      <c r="AE1185" s="8" t="s">
        <v>3318</v>
      </c>
    </row>
    <row r="1186" spans="1:31" ht="29">
      <c r="A1186" t="s">
        <v>1117</v>
      </c>
      <c r="D1186" s="3" t="s">
        <v>2939</v>
      </c>
      <c r="E1186" s="3" t="s">
        <v>2938</v>
      </c>
      <c r="J1186" s="8" t="s">
        <v>25</v>
      </c>
      <c r="L1186" s="8">
        <v>1</v>
      </c>
      <c r="M1186" s="8">
        <v>1</v>
      </c>
      <c r="N1186" s="8" t="s">
        <v>3310</v>
      </c>
      <c r="O1186" s="8" t="s">
        <v>3351</v>
      </c>
      <c r="S1186" s="8">
        <v>2475</v>
      </c>
      <c r="U1186" s="8" t="str">
        <f t="shared" ca="1" si="48"/>
        <v/>
      </c>
      <c r="V1186" s="8" t="str">
        <f t="shared" ca="1" si="49"/>
        <v/>
      </c>
    </row>
    <row r="1187" spans="1:31" ht="29">
      <c r="A1187" t="s">
        <v>1117</v>
      </c>
      <c r="D1187" s="3" t="s">
        <v>2940</v>
      </c>
      <c r="E1187" s="3" t="s">
        <v>2941</v>
      </c>
      <c r="J1187" s="8" t="s">
        <v>3350</v>
      </c>
      <c r="T1187" s="8" t="s">
        <v>3371</v>
      </c>
      <c r="U1187" s="8" t="str">
        <f t="shared" ca="1" si="48"/>
        <v/>
      </c>
      <c r="V1187" s="8" t="str">
        <f t="shared" ca="1" si="49"/>
        <v/>
      </c>
      <c r="AC1187" s="8" t="s">
        <v>3370</v>
      </c>
      <c r="AD1187" s="8" t="s">
        <v>19</v>
      </c>
    </row>
    <row r="1188" spans="1:31" ht="29">
      <c r="A1188" t="s">
        <v>1117</v>
      </c>
      <c r="D1188" s="3" t="s">
        <v>2942</v>
      </c>
      <c r="E1188" s="3" t="s">
        <v>2943</v>
      </c>
      <c r="J1188" s="8" t="s">
        <v>3352</v>
      </c>
      <c r="U1188" s="8" t="str">
        <f t="shared" ca="1" si="48"/>
        <v/>
      </c>
      <c r="V1188" s="8" t="str">
        <f t="shared" ca="1" si="49"/>
        <v/>
      </c>
    </row>
    <row r="1189" spans="1:31">
      <c r="A1189" t="s">
        <v>1118</v>
      </c>
      <c r="D1189" s="3" t="s">
        <v>2945</v>
      </c>
      <c r="E1189" s="3" t="s">
        <v>2944</v>
      </c>
      <c r="J1189" s="8" t="s">
        <v>3352</v>
      </c>
      <c r="U1189" s="8" t="str">
        <f t="shared" ca="1" si="48"/>
        <v/>
      </c>
      <c r="V1189" s="8" t="str">
        <f t="shared" ca="1" si="49"/>
        <v/>
      </c>
    </row>
    <row r="1190" spans="1:31" ht="58">
      <c r="A1190" t="s">
        <v>1118</v>
      </c>
      <c r="D1190" s="3" t="s">
        <v>3706</v>
      </c>
      <c r="E1190" s="3" t="s">
        <v>2947</v>
      </c>
      <c r="J1190" s="8" t="s">
        <v>3352</v>
      </c>
      <c r="U1190" s="8" t="str">
        <f t="shared" ca="1" si="48"/>
        <v/>
      </c>
      <c r="V1190" s="8" t="str">
        <f t="shared" ca="1" si="49"/>
        <v/>
      </c>
    </row>
    <row r="1191" spans="1:31" ht="58">
      <c r="A1191" t="s">
        <v>1118</v>
      </c>
      <c r="D1191" s="3" t="s">
        <v>3705</v>
      </c>
      <c r="E1191" s="3" t="s">
        <v>2948</v>
      </c>
      <c r="J1191" s="8" t="s">
        <v>3352</v>
      </c>
      <c r="U1191" s="8" t="str">
        <f t="shared" ca="1" si="48"/>
        <v/>
      </c>
      <c r="V1191" s="8" t="str">
        <f t="shared" ca="1" si="49"/>
        <v/>
      </c>
    </row>
    <row r="1192" spans="1:31" ht="58">
      <c r="A1192" t="s">
        <v>1118</v>
      </c>
      <c r="D1192" s="3" t="s">
        <v>3704</v>
      </c>
      <c r="E1192" s="3" t="s">
        <v>2946</v>
      </c>
      <c r="I1192" t="s">
        <v>3495</v>
      </c>
      <c r="J1192" s="8" t="s">
        <v>25</v>
      </c>
      <c r="L1192" s="8">
        <v>1</v>
      </c>
      <c r="M1192" s="8">
        <v>2</v>
      </c>
      <c r="N1192" s="8" t="s">
        <v>3326</v>
      </c>
      <c r="O1192" s="8" t="s">
        <v>3351</v>
      </c>
      <c r="S1192" s="8">
        <v>35</v>
      </c>
      <c r="U1192" s="8" t="str">
        <f t="shared" ca="1" si="48"/>
        <v/>
      </c>
      <c r="V1192" s="8" t="str">
        <f t="shared" ca="1" si="49"/>
        <v/>
      </c>
    </row>
    <row r="1193" spans="1:31" ht="58">
      <c r="A1193" t="s">
        <v>1118</v>
      </c>
      <c r="D1193" s="3" t="s">
        <v>3733</v>
      </c>
      <c r="E1193" s="3" t="s">
        <v>2949</v>
      </c>
      <c r="I1193" t="s">
        <v>3390</v>
      </c>
      <c r="J1193" s="8" t="s">
        <v>26</v>
      </c>
      <c r="U1193" s="8" t="str">
        <f t="shared" ca="1" si="48"/>
        <v/>
      </c>
      <c r="V1193" s="8" t="str">
        <f t="shared" ca="1" si="49"/>
        <v/>
      </c>
    </row>
    <row r="1194" spans="1:31" ht="58">
      <c r="A1194" t="s">
        <v>1118</v>
      </c>
      <c r="D1194" s="3" t="s">
        <v>3703</v>
      </c>
      <c r="E1194" s="3" t="s">
        <v>2950</v>
      </c>
      <c r="J1194" s="8" t="s">
        <v>3350</v>
      </c>
      <c r="T1194" s="8" t="s">
        <v>3371</v>
      </c>
      <c r="U1194" s="8" t="str">
        <f t="shared" ca="1" si="48"/>
        <v/>
      </c>
      <c r="V1194" s="8" t="str">
        <f t="shared" ca="1" si="49"/>
        <v/>
      </c>
      <c r="AE1194" s="8" t="s">
        <v>3318</v>
      </c>
    </row>
    <row r="1195" spans="1:31">
      <c r="A1195" t="s">
        <v>1119</v>
      </c>
      <c r="D1195" s="3" t="s">
        <v>2952</v>
      </c>
      <c r="E1195" s="3" t="s">
        <v>2951</v>
      </c>
      <c r="J1195" s="8" t="s">
        <v>3350</v>
      </c>
      <c r="T1195" s="8">
        <f>171-86</f>
        <v>85</v>
      </c>
      <c r="U1195" s="8">
        <f t="shared" ca="1" si="48"/>
        <v>86</v>
      </c>
      <c r="V1195" s="8">
        <f t="shared" ca="1" si="49"/>
        <v>171</v>
      </c>
    </row>
    <row r="1196" spans="1:31">
      <c r="A1196" t="s">
        <v>1120</v>
      </c>
      <c r="D1196" s="3" t="s">
        <v>2954</v>
      </c>
      <c r="E1196" s="3" t="s">
        <v>2953</v>
      </c>
      <c r="J1196" s="8" t="s">
        <v>24</v>
      </c>
      <c r="L1196" s="8">
        <v>1</v>
      </c>
      <c r="M1196" s="8">
        <v>4</v>
      </c>
      <c r="N1196" s="8" t="s">
        <v>3310</v>
      </c>
      <c r="O1196" s="8" t="s">
        <v>3305</v>
      </c>
      <c r="P1196" s="8" t="s">
        <v>3403</v>
      </c>
      <c r="Q1196" s="9" t="s">
        <v>3404</v>
      </c>
      <c r="S1196" s="8">
        <v>2475</v>
      </c>
      <c r="U1196" s="8" t="str">
        <f t="shared" ca="1" si="48"/>
        <v/>
      </c>
      <c r="V1196" s="8" t="str">
        <f t="shared" ca="1" si="49"/>
        <v/>
      </c>
    </row>
    <row r="1197" spans="1:31">
      <c r="A1197" t="s">
        <v>1121</v>
      </c>
      <c r="D1197" s="3" t="s">
        <v>1122</v>
      </c>
      <c r="E1197" s="3" t="s">
        <v>2955</v>
      </c>
      <c r="J1197" s="8" t="s">
        <v>3350</v>
      </c>
      <c r="T1197" s="8">
        <f>1-1</f>
        <v>0</v>
      </c>
      <c r="U1197" s="8">
        <f t="shared" ca="1" si="48"/>
        <v>1</v>
      </c>
      <c r="V1197" s="8">
        <f t="shared" ca="1" si="49"/>
        <v>1</v>
      </c>
    </row>
    <row r="1198" spans="1:31" ht="29">
      <c r="A1198" t="s">
        <v>1123</v>
      </c>
      <c r="D1198" s="3" t="s">
        <v>2957</v>
      </c>
      <c r="E1198" s="3" t="s">
        <v>2956</v>
      </c>
      <c r="J1198" s="8" t="s">
        <v>24</v>
      </c>
      <c r="L1198" s="8">
        <v>1</v>
      </c>
      <c r="M1198" s="8">
        <v>3</v>
      </c>
      <c r="N1198" s="8" t="s">
        <v>3319</v>
      </c>
      <c r="O1198" s="8" t="s">
        <v>3311</v>
      </c>
      <c r="S1198" s="8">
        <v>1701</v>
      </c>
      <c r="U1198" s="8" t="str">
        <f t="shared" ca="1" si="48"/>
        <v/>
      </c>
      <c r="V1198" s="8" t="str">
        <f t="shared" ca="1" si="49"/>
        <v/>
      </c>
    </row>
    <row r="1199" spans="1:31" ht="29">
      <c r="A1199" t="s">
        <v>1124</v>
      </c>
      <c r="D1199" s="3" t="s">
        <v>2959</v>
      </c>
      <c r="E1199" s="3" t="s">
        <v>2958</v>
      </c>
      <c r="J1199" s="8" t="s">
        <v>25</v>
      </c>
      <c r="L1199" s="8">
        <v>1</v>
      </c>
      <c r="M1199" s="8">
        <v>5</v>
      </c>
      <c r="N1199" s="8" t="s">
        <v>3326</v>
      </c>
      <c r="O1199" s="8" t="s">
        <v>3311</v>
      </c>
      <c r="S1199" s="8">
        <v>830</v>
      </c>
      <c r="U1199" s="8" t="str">
        <f t="shared" ca="1" si="48"/>
        <v/>
      </c>
      <c r="V1199" s="8" t="str">
        <f t="shared" ca="1" si="49"/>
        <v/>
      </c>
    </row>
    <row r="1200" spans="1:31">
      <c r="A1200" t="s">
        <v>1124</v>
      </c>
      <c r="D1200" s="3" t="s">
        <v>2961</v>
      </c>
      <c r="E1200" s="3" t="s">
        <v>2960</v>
      </c>
      <c r="I1200" t="s">
        <v>3401</v>
      </c>
      <c r="J1200" s="8" t="s">
        <v>26</v>
      </c>
      <c r="U1200" s="8" t="str">
        <f t="shared" ca="1" si="48"/>
        <v/>
      </c>
      <c r="V1200" s="8" t="str">
        <f t="shared" ca="1" si="49"/>
        <v/>
      </c>
    </row>
    <row r="1201" spans="1:31" ht="29">
      <c r="A1201" t="s">
        <v>1125</v>
      </c>
      <c r="D1201" s="3" t="s">
        <v>2963</v>
      </c>
      <c r="E1201" s="3" t="s">
        <v>2962</v>
      </c>
      <c r="I1201" t="s">
        <v>3401</v>
      </c>
      <c r="J1201" s="8" t="s">
        <v>26</v>
      </c>
      <c r="U1201" s="8" t="str">
        <f t="shared" ca="1" si="48"/>
        <v/>
      </c>
      <c r="V1201" s="8" t="str">
        <f t="shared" ca="1" si="49"/>
        <v/>
      </c>
    </row>
    <row r="1202" spans="1:31">
      <c r="A1202" t="s">
        <v>1125</v>
      </c>
      <c r="D1202" s="3" t="s">
        <v>1126</v>
      </c>
      <c r="E1202" s="3" t="s">
        <v>1127</v>
      </c>
      <c r="J1202" s="8" t="s">
        <v>3350</v>
      </c>
      <c r="T1202" s="8">
        <f>5-2</f>
        <v>3</v>
      </c>
      <c r="U1202" s="8">
        <f t="shared" ca="1" si="48"/>
        <v>2</v>
      </c>
      <c r="V1202" s="8">
        <f t="shared" ca="1" si="49"/>
        <v>5</v>
      </c>
    </row>
    <row r="1203" spans="1:31">
      <c r="A1203" t="s">
        <v>1125</v>
      </c>
      <c r="D1203" s="3" t="s">
        <v>2964</v>
      </c>
      <c r="E1203" s="3" t="s">
        <v>2965</v>
      </c>
      <c r="J1203" s="8" t="s">
        <v>3350</v>
      </c>
      <c r="T1203" s="8">
        <f>17-7</f>
        <v>10</v>
      </c>
      <c r="U1203" s="8">
        <f t="shared" ca="1" si="48"/>
        <v>7</v>
      </c>
      <c r="V1203" s="8">
        <f t="shared" ca="1" si="49"/>
        <v>17</v>
      </c>
    </row>
    <row r="1204" spans="1:31" ht="29">
      <c r="A1204" t="s">
        <v>1125</v>
      </c>
      <c r="D1204" s="3" t="s">
        <v>2967</v>
      </c>
      <c r="E1204" s="3" t="s">
        <v>2966</v>
      </c>
      <c r="I1204" t="s">
        <v>3401</v>
      </c>
      <c r="J1204" s="8" t="s">
        <v>26</v>
      </c>
      <c r="U1204" s="8" t="str">
        <f t="shared" ca="1" si="48"/>
        <v/>
      </c>
      <c r="V1204" s="8" t="str">
        <f t="shared" ca="1" si="49"/>
        <v/>
      </c>
    </row>
    <row r="1205" spans="1:31" ht="29">
      <c r="A1205" t="s">
        <v>1125</v>
      </c>
      <c r="D1205" s="3" t="s">
        <v>2968</v>
      </c>
      <c r="E1205" s="3" t="s">
        <v>2969</v>
      </c>
      <c r="J1205" s="8" t="s">
        <v>3352</v>
      </c>
      <c r="U1205" s="8" t="str">
        <f t="shared" ca="1" si="48"/>
        <v/>
      </c>
      <c r="V1205" s="8" t="str">
        <f t="shared" ca="1" si="49"/>
        <v/>
      </c>
    </row>
    <row r="1206" spans="1:31">
      <c r="A1206" t="s">
        <v>1128</v>
      </c>
      <c r="D1206" s="3" t="s">
        <v>2970</v>
      </c>
      <c r="E1206" s="3" t="s">
        <v>2971</v>
      </c>
      <c r="J1206" s="8" t="s">
        <v>3352</v>
      </c>
      <c r="U1206" s="8" t="str">
        <f t="shared" ca="1" si="48"/>
        <v/>
      </c>
      <c r="V1206" s="8" t="str">
        <f t="shared" ca="1" si="49"/>
        <v/>
      </c>
    </row>
    <row r="1207" spans="1:31">
      <c r="A1207" t="s">
        <v>1129</v>
      </c>
      <c r="D1207" s="3" t="s">
        <v>2973</v>
      </c>
      <c r="E1207" s="3" t="s">
        <v>2972</v>
      </c>
      <c r="J1207" s="8" t="s">
        <v>3350</v>
      </c>
      <c r="T1207" s="8">
        <f>29-1</f>
        <v>28</v>
      </c>
      <c r="U1207" s="8">
        <f t="shared" ca="1" si="48"/>
        <v>1</v>
      </c>
      <c r="V1207" s="8">
        <f t="shared" ca="1" si="49"/>
        <v>29</v>
      </c>
    </row>
    <row r="1208" spans="1:31">
      <c r="A1208" t="s">
        <v>1129</v>
      </c>
      <c r="D1208" s="3" t="s">
        <v>2974</v>
      </c>
      <c r="E1208" s="3" t="s">
        <v>2975</v>
      </c>
      <c r="J1208" s="8" t="s">
        <v>24</v>
      </c>
      <c r="L1208" s="8">
        <v>1</v>
      </c>
      <c r="M1208" s="8">
        <v>3</v>
      </c>
      <c r="N1208" s="8" t="s">
        <v>3319</v>
      </c>
      <c r="O1208" s="8" t="s">
        <v>3311</v>
      </c>
      <c r="S1208" s="8">
        <v>1701</v>
      </c>
      <c r="U1208" s="8" t="str">
        <f t="shared" ca="1" si="48"/>
        <v/>
      </c>
      <c r="V1208" s="8" t="str">
        <f t="shared" ca="1" si="49"/>
        <v/>
      </c>
    </row>
    <row r="1209" spans="1:31" ht="29">
      <c r="A1209" t="s">
        <v>1130</v>
      </c>
      <c r="D1209" s="3" t="s">
        <v>2977</v>
      </c>
      <c r="E1209" s="3" t="s">
        <v>2976</v>
      </c>
      <c r="J1209" s="8" t="s">
        <v>25</v>
      </c>
      <c r="L1209" s="8">
        <v>1</v>
      </c>
      <c r="M1209" s="8">
        <v>3</v>
      </c>
      <c r="N1209" s="8" t="s">
        <v>3310</v>
      </c>
      <c r="O1209" s="8" t="s">
        <v>3311</v>
      </c>
      <c r="S1209" s="8">
        <v>2475</v>
      </c>
      <c r="U1209" s="8" t="str">
        <f t="shared" ca="1" si="48"/>
        <v/>
      </c>
      <c r="V1209" s="8" t="str">
        <f t="shared" ca="1" si="49"/>
        <v/>
      </c>
    </row>
    <row r="1210" spans="1:31" ht="29">
      <c r="A1210" t="s">
        <v>1130</v>
      </c>
      <c r="D1210" s="3" t="s">
        <v>2978</v>
      </c>
      <c r="E1210" s="3" t="s">
        <v>2979</v>
      </c>
      <c r="J1210" s="8" t="s">
        <v>3350</v>
      </c>
      <c r="T1210" s="8">
        <f>250-132</f>
        <v>118</v>
      </c>
      <c r="U1210" s="8">
        <f t="shared" ca="1" si="48"/>
        <v>132</v>
      </c>
      <c r="V1210" s="8">
        <f t="shared" ca="1" si="49"/>
        <v>250</v>
      </c>
    </row>
    <row r="1211" spans="1:31">
      <c r="A1211" t="s">
        <v>1130</v>
      </c>
      <c r="D1211" s="3" t="s">
        <v>2980</v>
      </c>
      <c r="E1211" s="3" t="s">
        <v>2981</v>
      </c>
      <c r="J1211" s="8" t="s">
        <v>3352</v>
      </c>
      <c r="U1211" s="8" t="str">
        <f t="shared" ca="1" si="48"/>
        <v/>
      </c>
      <c r="V1211" s="8" t="str">
        <f t="shared" ca="1" si="49"/>
        <v/>
      </c>
    </row>
    <row r="1212" spans="1:31">
      <c r="A1212" t="s">
        <v>1131</v>
      </c>
      <c r="D1212" s="3" t="s">
        <v>1132</v>
      </c>
      <c r="E1212" s="3" t="s">
        <v>1133</v>
      </c>
      <c r="J1212" s="8" t="s">
        <v>3352</v>
      </c>
      <c r="U1212" s="8" t="str">
        <f t="shared" ca="1" si="48"/>
        <v/>
      </c>
      <c r="V1212" s="8" t="str">
        <f t="shared" ca="1" si="49"/>
        <v/>
      </c>
      <c r="AE1212" s="8" t="s">
        <v>3318</v>
      </c>
    </row>
    <row r="1213" spans="1:31" ht="29">
      <c r="A1213" t="s">
        <v>1134</v>
      </c>
      <c r="D1213" s="3" t="s">
        <v>2982</v>
      </c>
      <c r="E1213" s="3" t="s">
        <v>2983</v>
      </c>
      <c r="J1213" s="8" t="s">
        <v>24</v>
      </c>
      <c r="L1213" s="8">
        <v>1</v>
      </c>
      <c r="M1213" s="8">
        <v>3</v>
      </c>
      <c r="N1213" s="8" t="s">
        <v>3319</v>
      </c>
      <c r="O1213" s="8" t="s">
        <v>3311</v>
      </c>
      <c r="S1213" s="8">
        <v>86</v>
      </c>
      <c r="U1213" s="8" t="str">
        <f t="shared" ca="1" si="48"/>
        <v/>
      </c>
      <c r="V1213" s="8" t="str">
        <f t="shared" ca="1" si="49"/>
        <v/>
      </c>
    </row>
    <row r="1214" spans="1:31" ht="29">
      <c r="A1214" t="s">
        <v>1134</v>
      </c>
      <c r="D1214" s="3" t="s">
        <v>2982</v>
      </c>
      <c r="E1214" s="3" t="s">
        <v>2984</v>
      </c>
      <c r="J1214" s="8" t="s">
        <v>24</v>
      </c>
      <c r="L1214" s="8">
        <v>1</v>
      </c>
      <c r="M1214" s="8">
        <v>3</v>
      </c>
      <c r="N1214" s="8" t="s">
        <v>3326</v>
      </c>
      <c r="O1214" s="8" t="s">
        <v>3311</v>
      </c>
      <c r="S1214" s="8">
        <v>743</v>
      </c>
      <c r="U1214" s="8" t="str">
        <f t="shared" ca="1" si="48"/>
        <v/>
      </c>
      <c r="V1214" s="8" t="str">
        <f t="shared" ca="1" si="49"/>
        <v/>
      </c>
    </row>
    <row r="1215" spans="1:31">
      <c r="A1215" t="s">
        <v>1134</v>
      </c>
      <c r="D1215" s="3" t="s">
        <v>2985</v>
      </c>
      <c r="E1215" s="3" t="s">
        <v>2986</v>
      </c>
      <c r="J1215" s="8" t="s">
        <v>3350</v>
      </c>
      <c r="T1215" s="8">
        <f>1701-25</f>
        <v>1676</v>
      </c>
      <c r="U1215" s="8">
        <f t="shared" ca="1" si="48"/>
        <v>25</v>
      </c>
      <c r="V1215" s="8">
        <f t="shared" ca="1" si="49"/>
        <v>1701</v>
      </c>
    </row>
    <row r="1216" spans="1:31" ht="29">
      <c r="A1216" t="s">
        <v>1134</v>
      </c>
      <c r="D1216" s="3" t="s">
        <v>2988</v>
      </c>
      <c r="E1216" s="3" t="s">
        <v>2987</v>
      </c>
      <c r="J1216" s="8" t="s">
        <v>3350</v>
      </c>
      <c r="T1216" s="8">
        <f>99-48</f>
        <v>51</v>
      </c>
      <c r="U1216" s="8">
        <f t="shared" ca="1" si="48"/>
        <v>48</v>
      </c>
      <c r="V1216" s="8">
        <f t="shared" ca="1" si="49"/>
        <v>99</v>
      </c>
    </row>
    <row r="1217" spans="1:31" ht="29">
      <c r="A1217" t="s">
        <v>1135</v>
      </c>
      <c r="D1217" s="3" t="s">
        <v>2989</v>
      </c>
      <c r="E1217" s="3" t="s">
        <v>2990</v>
      </c>
      <c r="J1217" s="8" t="s">
        <v>25</v>
      </c>
      <c r="L1217" s="8">
        <v>1</v>
      </c>
      <c r="M1217" s="8">
        <v>3</v>
      </c>
      <c r="N1217" s="8" t="s">
        <v>3319</v>
      </c>
      <c r="O1217" s="8" t="s">
        <v>3311</v>
      </c>
      <c r="S1217" s="8">
        <v>86</v>
      </c>
      <c r="U1217" s="8" t="str">
        <f t="shared" ca="1" si="48"/>
        <v/>
      </c>
      <c r="V1217" s="8" t="str">
        <f t="shared" ca="1" si="49"/>
        <v/>
      </c>
    </row>
    <row r="1218" spans="1:31">
      <c r="A1218" t="s">
        <v>1136</v>
      </c>
      <c r="D1218" s="3" t="s">
        <v>2992</v>
      </c>
      <c r="E1218" s="3" t="s">
        <v>2991</v>
      </c>
      <c r="J1218" s="8" t="s">
        <v>25</v>
      </c>
      <c r="L1218" s="8">
        <v>1</v>
      </c>
      <c r="M1218" s="8">
        <v>3</v>
      </c>
      <c r="N1218" s="8" t="s">
        <v>3324</v>
      </c>
      <c r="O1218" s="8" t="s">
        <v>3311</v>
      </c>
      <c r="S1218" s="8">
        <v>2</v>
      </c>
      <c r="U1218" s="8" t="str">
        <f t="shared" ca="1" si="48"/>
        <v/>
      </c>
      <c r="V1218" s="8" t="str">
        <f t="shared" ca="1" si="49"/>
        <v/>
      </c>
    </row>
    <row r="1219" spans="1:31">
      <c r="A1219" t="s">
        <v>1137</v>
      </c>
      <c r="D1219" s="3" t="s">
        <v>1138</v>
      </c>
      <c r="E1219" s="3" t="s">
        <v>1139</v>
      </c>
      <c r="J1219" s="8" t="s">
        <v>3350</v>
      </c>
      <c r="T1219" s="8" t="s">
        <v>3371</v>
      </c>
      <c r="U1219" s="8" t="str">
        <f t="shared" ca="1" si="48"/>
        <v/>
      </c>
      <c r="V1219" s="8" t="str">
        <f t="shared" ca="1" si="49"/>
        <v/>
      </c>
      <c r="AC1219" s="8" t="s">
        <v>3398</v>
      </c>
      <c r="AD1219" s="8" t="s">
        <v>19</v>
      </c>
      <c r="AE1219" s="8" t="s">
        <v>3318</v>
      </c>
    </row>
    <row r="1220" spans="1:31">
      <c r="A1220" t="s">
        <v>1137</v>
      </c>
      <c r="D1220" s="3" t="s">
        <v>2994</v>
      </c>
      <c r="E1220" s="3" t="s">
        <v>2993</v>
      </c>
      <c r="J1220" s="8" t="s">
        <v>3350</v>
      </c>
      <c r="T1220" s="8">
        <f>0-5</f>
        <v>-5</v>
      </c>
      <c r="U1220" s="8">
        <f t="shared" ca="1" si="48"/>
        <v>5</v>
      </c>
      <c r="V1220" s="8">
        <f t="shared" ca="1" si="49"/>
        <v>0</v>
      </c>
    </row>
    <row r="1221" spans="1:31">
      <c r="A1221" t="s">
        <v>1140</v>
      </c>
      <c r="D1221" s="3" t="s">
        <v>2996</v>
      </c>
      <c r="E1221" s="3" t="s">
        <v>2995</v>
      </c>
      <c r="J1221" s="8" t="s">
        <v>3350</v>
      </c>
      <c r="T1221" s="8">
        <f>25-105</f>
        <v>-80</v>
      </c>
      <c r="U1221" s="8">
        <f t="shared" ca="1" si="48"/>
        <v>105</v>
      </c>
      <c r="V1221" s="8">
        <f t="shared" ca="1" si="49"/>
        <v>25</v>
      </c>
    </row>
    <row r="1222" spans="1:31">
      <c r="A1222" t="s">
        <v>1140</v>
      </c>
      <c r="D1222" s="3" t="s">
        <v>1141</v>
      </c>
      <c r="E1222" s="3" t="s">
        <v>1142</v>
      </c>
      <c r="J1222" s="8" t="s">
        <v>3352</v>
      </c>
      <c r="U1222" s="8" t="str">
        <f t="shared" ca="1" si="48"/>
        <v/>
      </c>
      <c r="V1222" s="8" t="str">
        <f t="shared" ca="1" si="49"/>
        <v/>
      </c>
      <c r="AC1222" s="8" t="s">
        <v>3365</v>
      </c>
      <c r="AD1222" s="8" t="s">
        <v>19</v>
      </c>
      <c r="AE1222" s="8" t="s">
        <v>3309</v>
      </c>
    </row>
    <row r="1223" spans="1:31" ht="29">
      <c r="A1223" t="s">
        <v>1140</v>
      </c>
      <c r="D1223" s="3" t="s">
        <v>2997</v>
      </c>
      <c r="E1223" s="3" t="s">
        <v>2999</v>
      </c>
      <c r="J1223" s="8" t="s">
        <v>24</v>
      </c>
      <c r="L1223" s="8">
        <v>1</v>
      </c>
      <c r="M1223" s="8">
        <v>3</v>
      </c>
      <c r="N1223" s="8" t="s">
        <v>3310</v>
      </c>
      <c r="O1223" s="8" t="s">
        <v>3311</v>
      </c>
      <c r="S1223" s="8">
        <v>2475</v>
      </c>
      <c r="U1223" s="8" t="str">
        <f t="shared" ca="1" si="48"/>
        <v/>
      </c>
      <c r="V1223" s="8" t="str">
        <f t="shared" ca="1" si="49"/>
        <v/>
      </c>
    </row>
    <row r="1224" spans="1:31" ht="29">
      <c r="A1224" t="s">
        <v>1140</v>
      </c>
      <c r="D1224" s="3" t="s">
        <v>3000</v>
      </c>
      <c r="E1224" s="3" t="s">
        <v>2998</v>
      </c>
      <c r="J1224" s="8" t="s">
        <v>25</v>
      </c>
      <c r="L1224" s="8">
        <v>1</v>
      </c>
      <c r="M1224" s="8">
        <v>2</v>
      </c>
      <c r="N1224" s="8" t="s">
        <v>3330</v>
      </c>
      <c r="O1224" s="8" t="s">
        <v>3351</v>
      </c>
      <c r="S1224" s="8">
        <v>295</v>
      </c>
      <c r="U1224" s="8" t="str">
        <f t="shared" ref="U1224:U1288" ca="1" si="50">IF(ISNUMBER(T1224),VALUE(MID(_xlfn.FORMULATEXT(T1224),SEARCH("-",_xlfn.FORMULATEXT(T1224))+1,LEN(_xlfn.FORMULATEXT(T1224))-SEARCH("-",_xlfn.FORMULATEXT(T1224)))), "")</f>
        <v/>
      </c>
      <c r="V1224" s="8" t="str">
        <f t="shared" ref="V1224:V1288" ca="1" si="51">IF(ISNUMBER(T1224), VALUE(MID(_xlfn.FORMULATEXT(T1224), 2, SEARCH("-", _xlfn.FORMULATEXT(T1224)) - 2)), "")</f>
        <v/>
      </c>
    </row>
    <row r="1225" spans="1:31">
      <c r="A1225" t="s">
        <v>1140</v>
      </c>
      <c r="D1225" s="3" t="s">
        <v>3002</v>
      </c>
      <c r="E1225" s="3" t="s">
        <v>3001</v>
      </c>
      <c r="J1225" s="8" t="s">
        <v>25</v>
      </c>
      <c r="L1225" s="8">
        <v>1</v>
      </c>
      <c r="M1225" s="8">
        <v>3</v>
      </c>
      <c r="N1225" s="8" t="s">
        <v>3326</v>
      </c>
      <c r="O1225" s="8" t="s">
        <v>3311</v>
      </c>
      <c r="S1225" s="8">
        <v>743</v>
      </c>
      <c r="U1225" s="8" t="str">
        <f t="shared" ca="1" si="50"/>
        <v/>
      </c>
      <c r="V1225" s="8" t="str">
        <f t="shared" ca="1" si="51"/>
        <v/>
      </c>
    </row>
    <row r="1226" spans="1:31">
      <c r="A1226" t="s">
        <v>1143</v>
      </c>
      <c r="D1226" s="3" t="s">
        <v>3004</v>
      </c>
      <c r="E1226" s="3" t="s">
        <v>3003</v>
      </c>
      <c r="J1226" s="8" t="s">
        <v>25</v>
      </c>
      <c r="L1226" s="8">
        <v>1</v>
      </c>
      <c r="M1226" s="8">
        <v>3</v>
      </c>
      <c r="N1226" s="8" t="s">
        <v>3326</v>
      </c>
      <c r="O1226" s="8" t="s">
        <v>3311</v>
      </c>
      <c r="S1226" s="8">
        <v>743</v>
      </c>
      <c r="U1226" s="8" t="str">
        <f t="shared" ca="1" si="50"/>
        <v/>
      </c>
      <c r="V1226" s="8" t="str">
        <f t="shared" ca="1" si="51"/>
        <v/>
      </c>
    </row>
    <row r="1227" spans="1:31" ht="29">
      <c r="A1227" t="s">
        <v>1143</v>
      </c>
      <c r="D1227" s="3" t="s">
        <v>3005</v>
      </c>
      <c r="E1227" s="3" t="s">
        <v>3006</v>
      </c>
      <c r="H1227" t="s">
        <v>19</v>
      </c>
      <c r="J1227" s="8" t="s">
        <v>24</v>
      </c>
      <c r="L1227" s="8">
        <v>1</v>
      </c>
      <c r="M1227" s="8">
        <v>2</v>
      </c>
      <c r="N1227" s="8" t="s">
        <v>3326</v>
      </c>
      <c r="O1227" s="8" t="s">
        <v>3351</v>
      </c>
      <c r="R1227" s="8" t="s">
        <v>3306</v>
      </c>
      <c r="S1227" s="8">
        <v>312</v>
      </c>
      <c r="U1227" s="8" t="str">
        <f t="shared" ca="1" si="50"/>
        <v/>
      </c>
      <c r="V1227" s="8" t="str">
        <f t="shared" ca="1" si="51"/>
        <v/>
      </c>
      <c r="AE1227" s="8" t="s">
        <v>3315</v>
      </c>
    </row>
    <row r="1228" spans="1:31">
      <c r="A1228" t="s">
        <v>1144</v>
      </c>
      <c r="D1228" s="3" t="s">
        <v>3007</v>
      </c>
      <c r="E1228" s="3" t="s">
        <v>3008</v>
      </c>
      <c r="J1228" s="8" t="s">
        <v>25</v>
      </c>
      <c r="L1228" s="8">
        <v>1</v>
      </c>
      <c r="M1228" s="8">
        <v>4</v>
      </c>
      <c r="N1228" s="8" t="s">
        <v>3355</v>
      </c>
      <c r="O1228" s="8" t="s">
        <v>3311</v>
      </c>
      <c r="S1228" s="8">
        <v>2</v>
      </c>
      <c r="U1228" s="8" t="str">
        <f t="shared" ca="1" si="50"/>
        <v/>
      </c>
      <c r="V1228" s="8" t="str">
        <f t="shared" ca="1" si="51"/>
        <v/>
      </c>
    </row>
    <row r="1229" spans="1:31">
      <c r="A1229" t="s">
        <v>1144</v>
      </c>
      <c r="D1229" s="3" t="s">
        <v>3009</v>
      </c>
      <c r="E1229" s="3" t="s">
        <v>3010</v>
      </c>
      <c r="F1229" t="s">
        <v>28</v>
      </c>
      <c r="H1229" t="s">
        <v>19</v>
      </c>
      <c r="J1229" s="8" t="s">
        <v>3350</v>
      </c>
      <c r="T1229" s="8" t="s">
        <v>3371</v>
      </c>
      <c r="U1229" s="8" t="str">
        <f t="shared" ca="1" si="50"/>
        <v/>
      </c>
      <c r="V1229" s="8" t="str">
        <f t="shared" ca="1" si="51"/>
        <v/>
      </c>
      <c r="AE1229" s="8" t="s">
        <v>3309</v>
      </c>
    </row>
    <row r="1230" spans="1:31">
      <c r="A1230" t="s">
        <v>1145</v>
      </c>
      <c r="D1230" s="3" t="s">
        <v>3011</v>
      </c>
      <c r="E1230" s="3" t="s">
        <v>3012</v>
      </c>
      <c r="J1230" s="8" t="s">
        <v>25</v>
      </c>
      <c r="L1230" s="8">
        <v>1</v>
      </c>
      <c r="M1230" s="8">
        <v>2</v>
      </c>
      <c r="N1230" s="8" t="s">
        <v>3355</v>
      </c>
      <c r="O1230" s="8" t="s">
        <v>3351</v>
      </c>
      <c r="S1230" s="8">
        <v>29</v>
      </c>
      <c r="U1230" s="8" t="str">
        <f t="shared" ca="1" si="50"/>
        <v/>
      </c>
      <c r="V1230" s="8" t="str">
        <f t="shared" ca="1" si="51"/>
        <v/>
      </c>
    </row>
    <row r="1231" spans="1:31">
      <c r="A1231" t="s">
        <v>1146</v>
      </c>
      <c r="D1231" s="3" t="s">
        <v>1147</v>
      </c>
      <c r="E1231" s="3" t="s">
        <v>1148</v>
      </c>
      <c r="J1231" s="8" t="s">
        <v>3352</v>
      </c>
      <c r="U1231" s="8" t="str">
        <f t="shared" ca="1" si="50"/>
        <v/>
      </c>
      <c r="V1231" s="8" t="str">
        <f t="shared" ca="1" si="51"/>
        <v/>
      </c>
    </row>
    <row r="1232" spans="1:31" ht="29">
      <c r="A1232" t="s">
        <v>1146</v>
      </c>
      <c r="D1232" s="3" t="s">
        <v>3014</v>
      </c>
      <c r="E1232" s="3" t="s">
        <v>3013</v>
      </c>
      <c r="J1232" s="8" t="s">
        <v>25</v>
      </c>
      <c r="L1232" s="8">
        <v>1</v>
      </c>
      <c r="M1232" s="8">
        <v>3</v>
      </c>
      <c r="N1232" s="8" t="s">
        <v>3326</v>
      </c>
      <c r="O1232" s="8" t="s">
        <v>3311</v>
      </c>
      <c r="S1232" s="8">
        <v>743</v>
      </c>
      <c r="U1232" s="8" t="str">
        <f t="shared" ca="1" si="50"/>
        <v/>
      </c>
      <c r="V1232" s="8" t="str">
        <f t="shared" ca="1" si="51"/>
        <v/>
      </c>
    </row>
    <row r="1233" spans="1:31">
      <c r="A1233" t="s">
        <v>1149</v>
      </c>
      <c r="D1233" s="3" t="s">
        <v>3016</v>
      </c>
      <c r="E1233" s="3" t="s">
        <v>3015</v>
      </c>
      <c r="J1233" s="8" t="s">
        <v>24</v>
      </c>
      <c r="L1233" s="8">
        <v>1</v>
      </c>
      <c r="M1233" s="8">
        <v>1</v>
      </c>
      <c r="N1233" s="8" t="s">
        <v>3310</v>
      </c>
      <c r="O1233" s="8" t="s">
        <v>3351</v>
      </c>
      <c r="S1233" s="8">
        <v>2475</v>
      </c>
      <c r="U1233" s="8" t="str">
        <f t="shared" ca="1" si="50"/>
        <v/>
      </c>
      <c r="V1233" s="8" t="str">
        <f t="shared" ca="1" si="51"/>
        <v/>
      </c>
    </row>
    <row r="1234" spans="1:31">
      <c r="A1234" t="s">
        <v>1150</v>
      </c>
      <c r="D1234" s="3" t="s">
        <v>3017</v>
      </c>
      <c r="E1234" s="3" t="s">
        <v>3018</v>
      </c>
      <c r="J1234" s="8" t="s">
        <v>25</v>
      </c>
      <c r="L1234" s="8">
        <v>1</v>
      </c>
      <c r="M1234" s="8">
        <v>3</v>
      </c>
      <c r="N1234" s="8" t="s">
        <v>3319</v>
      </c>
      <c r="O1234" s="8" t="s">
        <v>3311</v>
      </c>
      <c r="S1234" s="8">
        <v>86</v>
      </c>
      <c r="U1234" s="8" t="str">
        <f t="shared" ca="1" si="50"/>
        <v/>
      </c>
      <c r="V1234" s="8" t="str">
        <f t="shared" ca="1" si="51"/>
        <v/>
      </c>
    </row>
    <row r="1235" spans="1:31">
      <c r="A1235" t="s">
        <v>1151</v>
      </c>
      <c r="D1235" s="3" t="s">
        <v>1152</v>
      </c>
      <c r="E1235" s="3" t="s">
        <v>1096</v>
      </c>
      <c r="J1235" s="8" t="s">
        <v>3352</v>
      </c>
      <c r="U1235" s="8" t="str">
        <f t="shared" ca="1" si="50"/>
        <v/>
      </c>
      <c r="V1235" s="8" t="str">
        <f t="shared" ca="1" si="51"/>
        <v/>
      </c>
    </row>
    <row r="1236" spans="1:31">
      <c r="A1236" t="s">
        <v>1153</v>
      </c>
      <c r="D1236" s="3" t="s">
        <v>3020</v>
      </c>
      <c r="E1236" s="3" t="s">
        <v>3019</v>
      </c>
      <c r="J1236" s="8" t="s">
        <v>25</v>
      </c>
      <c r="L1236" s="8">
        <v>1</v>
      </c>
      <c r="M1236" s="8">
        <v>1</v>
      </c>
      <c r="N1236" s="8" t="s">
        <v>3310</v>
      </c>
      <c r="O1236" s="8" t="s">
        <v>3351</v>
      </c>
      <c r="S1236" s="8">
        <v>2475</v>
      </c>
      <c r="U1236" s="8" t="str">
        <f t="shared" ca="1" si="50"/>
        <v/>
      </c>
      <c r="V1236" s="8" t="str">
        <f t="shared" ca="1" si="51"/>
        <v/>
      </c>
    </row>
    <row r="1237" spans="1:31">
      <c r="A1237" t="s">
        <v>1153</v>
      </c>
      <c r="D1237" s="3" t="s">
        <v>1154</v>
      </c>
      <c r="E1237" s="3" t="s">
        <v>1155</v>
      </c>
      <c r="J1237" s="8" t="s">
        <v>3350</v>
      </c>
      <c r="T1237" s="8">
        <f>4-8</f>
        <v>-4</v>
      </c>
      <c r="U1237" s="8">
        <f t="shared" ca="1" si="50"/>
        <v>8</v>
      </c>
      <c r="V1237" s="8">
        <f t="shared" ca="1" si="51"/>
        <v>4</v>
      </c>
    </row>
    <row r="1238" spans="1:31" ht="29">
      <c r="A1238" t="s">
        <v>1156</v>
      </c>
      <c r="D1238" s="3" t="s">
        <v>3584</v>
      </c>
      <c r="E1238" s="3" t="s">
        <v>3585</v>
      </c>
      <c r="J1238" s="8" t="s">
        <v>26</v>
      </c>
      <c r="T1238" s="8">
        <f>23-47</f>
        <v>-24</v>
      </c>
      <c r="U1238" s="8">
        <f t="shared" ca="1" si="50"/>
        <v>47</v>
      </c>
      <c r="V1238" s="8">
        <f t="shared" ca="1" si="51"/>
        <v>23</v>
      </c>
    </row>
    <row r="1239" spans="1:31">
      <c r="A1239" t="s">
        <v>1156</v>
      </c>
      <c r="D1239" s="3" t="s">
        <v>3021</v>
      </c>
      <c r="E1239" s="3" t="s">
        <v>3022</v>
      </c>
      <c r="H1239" t="s">
        <v>19</v>
      </c>
      <c r="J1239" s="8" t="s">
        <v>3352</v>
      </c>
      <c r="U1239" s="8" t="str">
        <f t="shared" ca="1" si="50"/>
        <v/>
      </c>
      <c r="V1239" s="8" t="str">
        <f t="shared" ca="1" si="51"/>
        <v/>
      </c>
      <c r="AE1239" s="8" t="s">
        <v>3309</v>
      </c>
    </row>
    <row r="1240" spans="1:31">
      <c r="A1240" t="s">
        <v>1157</v>
      </c>
      <c r="D1240" s="3" t="s">
        <v>3023</v>
      </c>
      <c r="E1240" s="3" t="s">
        <v>3024</v>
      </c>
      <c r="J1240" s="8" t="s">
        <v>3352</v>
      </c>
      <c r="U1240" s="8" t="str">
        <f t="shared" ca="1" si="50"/>
        <v/>
      </c>
      <c r="V1240" s="8" t="str">
        <f t="shared" ca="1" si="51"/>
        <v/>
      </c>
    </row>
    <row r="1241" spans="1:31" ht="29">
      <c r="A1241" t="s">
        <v>1157</v>
      </c>
      <c r="D1241" s="3" t="s">
        <v>3026</v>
      </c>
      <c r="E1241" s="3" t="s">
        <v>3025</v>
      </c>
      <c r="J1241" s="8" t="s">
        <v>3352</v>
      </c>
      <c r="U1241" s="8" t="str">
        <f t="shared" ca="1" si="50"/>
        <v/>
      </c>
      <c r="V1241" s="8" t="str">
        <f t="shared" ca="1" si="51"/>
        <v/>
      </c>
      <c r="AE1241" s="8" t="s">
        <v>3318</v>
      </c>
    </row>
    <row r="1242" spans="1:31">
      <c r="A1242" t="s">
        <v>1158</v>
      </c>
      <c r="D1242" s="3" t="s">
        <v>3028</v>
      </c>
      <c r="E1242" s="3" t="s">
        <v>3027</v>
      </c>
      <c r="J1242" s="8" t="s">
        <v>3350</v>
      </c>
      <c r="T1242" s="8">
        <f>86-171</f>
        <v>-85</v>
      </c>
      <c r="U1242" s="8">
        <f t="shared" ca="1" si="50"/>
        <v>171</v>
      </c>
      <c r="V1242" s="8">
        <f t="shared" ca="1" si="51"/>
        <v>86</v>
      </c>
    </row>
    <row r="1243" spans="1:31">
      <c r="A1243" t="s">
        <v>1158</v>
      </c>
      <c r="D1243" s="3" t="s">
        <v>3029</v>
      </c>
      <c r="E1243" s="3" t="s">
        <v>3030</v>
      </c>
      <c r="J1243" s="8" t="s">
        <v>3350</v>
      </c>
      <c r="T1243" s="8">
        <f>2475-25</f>
        <v>2450</v>
      </c>
      <c r="U1243" s="8">
        <f t="shared" ca="1" si="50"/>
        <v>25</v>
      </c>
      <c r="V1243" s="8">
        <f t="shared" ca="1" si="51"/>
        <v>2475</v>
      </c>
    </row>
    <row r="1244" spans="1:31" ht="29">
      <c r="A1244" t="s">
        <v>1158</v>
      </c>
      <c r="D1244" s="3" t="s">
        <v>3562</v>
      </c>
      <c r="E1244" s="3" t="s">
        <v>3563</v>
      </c>
      <c r="I1244" t="s">
        <v>3564</v>
      </c>
      <c r="J1244" s="8" t="s">
        <v>25</v>
      </c>
      <c r="L1244" s="8">
        <v>1</v>
      </c>
      <c r="M1244" s="8">
        <v>5</v>
      </c>
      <c r="N1244" s="8" t="s">
        <v>3326</v>
      </c>
      <c r="O1244" s="8" t="s">
        <v>3311</v>
      </c>
      <c r="S1244" s="8">
        <v>830</v>
      </c>
      <c r="U1244" s="8" t="str">
        <f t="shared" ca="1" si="50"/>
        <v/>
      </c>
      <c r="V1244" s="8" t="str">
        <f t="shared" ca="1" si="51"/>
        <v/>
      </c>
      <c r="W1244" s="8" t="s">
        <v>3348</v>
      </c>
    </row>
    <row r="1245" spans="1:31">
      <c r="A1245" t="s">
        <v>1159</v>
      </c>
      <c r="D1245" s="3" t="s">
        <v>3031</v>
      </c>
      <c r="E1245" s="3" t="s">
        <v>3032</v>
      </c>
      <c r="J1245" s="8" t="s">
        <v>25</v>
      </c>
      <c r="L1245" s="8">
        <v>1</v>
      </c>
      <c r="M1245" s="8">
        <v>2</v>
      </c>
      <c r="N1245" s="8" t="s">
        <v>3326</v>
      </c>
      <c r="O1245" s="8" t="s">
        <v>3351</v>
      </c>
      <c r="S1245" s="8">
        <v>312</v>
      </c>
      <c r="U1245" s="8" t="str">
        <f t="shared" ca="1" si="50"/>
        <v/>
      </c>
      <c r="V1245" s="8" t="str">
        <f t="shared" ca="1" si="51"/>
        <v/>
      </c>
    </row>
    <row r="1246" spans="1:31">
      <c r="A1246" t="s">
        <v>1160</v>
      </c>
      <c r="D1246" s="3" t="s">
        <v>3034</v>
      </c>
      <c r="E1246" s="3" t="s">
        <v>3033</v>
      </c>
      <c r="J1246" s="8" t="s">
        <v>3350</v>
      </c>
      <c r="T1246" s="8">
        <f xml:space="preserve"> 2-5</f>
        <v>-3</v>
      </c>
      <c r="U1246" s="8">
        <f t="shared" ca="1" si="50"/>
        <v>5</v>
      </c>
      <c r="V1246" s="8">
        <f t="shared" ca="1" si="51"/>
        <v>2</v>
      </c>
    </row>
    <row r="1247" spans="1:31">
      <c r="A1247" t="s">
        <v>1160</v>
      </c>
      <c r="D1247" s="3" t="s">
        <v>675</v>
      </c>
      <c r="E1247" s="3" t="s">
        <v>674</v>
      </c>
      <c r="J1247" s="8" t="s">
        <v>3352</v>
      </c>
      <c r="U1247" s="8" t="str">
        <f t="shared" ca="1" si="50"/>
        <v/>
      </c>
      <c r="V1247" s="8" t="str">
        <f t="shared" ca="1" si="51"/>
        <v/>
      </c>
    </row>
    <row r="1248" spans="1:31">
      <c r="A1248" t="s">
        <v>1161</v>
      </c>
      <c r="D1248" s="3" t="s">
        <v>3035</v>
      </c>
      <c r="E1248" s="3" t="s">
        <v>3503</v>
      </c>
      <c r="J1248" s="8" t="s">
        <v>24</v>
      </c>
      <c r="L1248" s="8">
        <v>1</v>
      </c>
      <c r="M1248" s="8">
        <v>1</v>
      </c>
      <c r="N1248" s="8" t="s">
        <v>3310</v>
      </c>
      <c r="O1248" s="8" t="s">
        <v>3351</v>
      </c>
      <c r="S1248" s="8">
        <v>2475</v>
      </c>
      <c r="U1248" s="8" t="str">
        <f t="shared" ca="1" si="50"/>
        <v/>
      </c>
      <c r="V1248" s="8" t="str">
        <f t="shared" ca="1" si="51"/>
        <v/>
      </c>
    </row>
    <row r="1249" spans="1:32">
      <c r="A1249" t="s">
        <v>1161</v>
      </c>
      <c r="D1249" s="3" t="s">
        <v>3504</v>
      </c>
      <c r="E1249" s="3" t="s">
        <v>3505</v>
      </c>
      <c r="J1249" s="8" t="s">
        <v>3350</v>
      </c>
      <c r="T1249" s="8">
        <f>132-250</f>
        <v>-118</v>
      </c>
      <c r="U1249" s="8">
        <f t="shared" ca="1" si="50"/>
        <v>250</v>
      </c>
      <c r="V1249" s="8">
        <f t="shared" ca="1" si="51"/>
        <v>132</v>
      </c>
    </row>
    <row r="1250" spans="1:32">
      <c r="A1250" t="s">
        <v>1162</v>
      </c>
      <c r="D1250" s="3" t="s">
        <v>3036</v>
      </c>
      <c r="E1250" s="3" t="s">
        <v>3037</v>
      </c>
      <c r="J1250" s="8" t="s">
        <v>24</v>
      </c>
      <c r="L1250" s="8">
        <v>1</v>
      </c>
      <c r="M1250" s="8">
        <v>2</v>
      </c>
      <c r="N1250" s="8" t="s">
        <v>3319</v>
      </c>
      <c r="O1250" s="8" t="s">
        <v>3351</v>
      </c>
      <c r="S1250" s="8">
        <v>171</v>
      </c>
      <c r="U1250" s="8" t="str">
        <f t="shared" ca="1" si="50"/>
        <v/>
      </c>
      <c r="V1250" s="8" t="str">
        <f t="shared" ca="1" si="51"/>
        <v/>
      </c>
    </row>
    <row r="1251" spans="1:32">
      <c r="A1251" t="s">
        <v>1162</v>
      </c>
      <c r="D1251" s="3" t="s">
        <v>1163</v>
      </c>
      <c r="E1251" s="3" t="s">
        <v>1164</v>
      </c>
      <c r="J1251" s="8" t="s">
        <v>3350</v>
      </c>
      <c r="T1251" s="8">
        <f>0-1</f>
        <v>-1</v>
      </c>
      <c r="U1251" s="8">
        <f t="shared" ca="1" si="50"/>
        <v>1</v>
      </c>
      <c r="V1251" s="8">
        <f t="shared" ca="1" si="51"/>
        <v>0</v>
      </c>
      <c r="AC1251" s="8" t="s">
        <v>3398</v>
      </c>
      <c r="AD1251" s="8" t="s">
        <v>19</v>
      </c>
    </row>
    <row r="1252" spans="1:32">
      <c r="A1252" t="s">
        <v>1165</v>
      </c>
      <c r="D1252" s="3" t="s">
        <v>1166</v>
      </c>
      <c r="E1252" s="3" t="s">
        <v>1167</v>
      </c>
      <c r="J1252" s="8" t="s">
        <v>3350</v>
      </c>
      <c r="T1252" s="8">
        <f>6-1</f>
        <v>5</v>
      </c>
      <c r="U1252" s="8">
        <f t="shared" ca="1" si="50"/>
        <v>1</v>
      </c>
      <c r="V1252" s="8">
        <f t="shared" ca="1" si="51"/>
        <v>6</v>
      </c>
      <c r="AC1252" s="8" t="s">
        <v>3398</v>
      </c>
      <c r="AD1252" s="8" t="s">
        <v>19</v>
      </c>
    </row>
    <row r="1253" spans="1:32">
      <c r="A1253" t="s">
        <v>1165</v>
      </c>
      <c r="D1253" s="3" t="s">
        <v>3039</v>
      </c>
      <c r="E1253" s="3" t="s">
        <v>3038</v>
      </c>
      <c r="J1253" s="8" t="s">
        <v>24</v>
      </c>
      <c r="L1253" s="8">
        <v>1</v>
      </c>
      <c r="M1253" s="8">
        <v>2</v>
      </c>
      <c r="N1253" s="8" t="s">
        <v>3328</v>
      </c>
      <c r="O1253" s="8" t="s">
        <v>3351</v>
      </c>
      <c r="S1253" s="8">
        <v>613</v>
      </c>
      <c r="U1253" s="8" t="str">
        <f t="shared" ca="1" si="50"/>
        <v/>
      </c>
      <c r="V1253" s="8" t="str">
        <f t="shared" ca="1" si="51"/>
        <v/>
      </c>
    </row>
    <row r="1254" spans="1:32">
      <c r="A1254" t="s">
        <v>1168</v>
      </c>
      <c r="D1254" s="3" t="s">
        <v>3707</v>
      </c>
      <c r="E1254" s="3" t="s">
        <v>3040</v>
      </c>
      <c r="I1254" t="s">
        <v>3406</v>
      </c>
      <c r="J1254" s="8" t="s">
        <v>26</v>
      </c>
      <c r="U1254" s="8" t="str">
        <f t="shared" ca="1" si="50"/>
        <v/>
      </c>
      <c r="V1254" s="8" t="str">
        <f t="shared" ca="1" si="51"/>
        <v/>
      </c>
    </row>
    <row r="1255" spans="1:32">
      <c r="A1255" t="s">
        <v>1169</v>
      </c>
      <c r="D1255" s="3" t="s">
        <v>3041</v>
      </c>
      <c r="E1255" s="3" t="s">
        <v>3042</v>
      </c>
      <c r="J1255" s="8" t="s">
        <v>25</v>
      </c>
      <c r="L1255" s="8">
        <v>1</v>
      </c>
      <c r="M1255" s="8">
        <v>3</v>
      </c>
      <c r="N1255" s="8" t="s">
        <v>3310</v>
      </c>
      <c r="O1255" s="8" t="s">
        <v>3311</v>
      </c>
      <c r="S1255" s="8">
        <v>2475</v>
      </c>
      <c r="U1255" s="8" t="str">
        <f t="shared" ca="1" si="50"/>
        <v/>
      </c>
      <c r="V1255" s="8" t="str">
        <f t="shared" ca="1" si="51"/>
        <v/>
      </c>
    </row>
    <row r="1256" spans="1:32">
      <c r="A1256" t="s">
        <v>1169</v>
      </c>
      <c r="D1256" s="3" t="s">
        <v>1170</v>
      </c>
      <c r="E1256" s="3" t="s">
        <v>1171</v>
      </c>
      <c r="J1256" s="8" t="s">
        <v>3350</v>
      </c>
      <c r="T1256" s="8" t="s">
        <v>3506</v>
      </c>
      <c r="U1256" s="8" t="str">
        <f t="shared" ca="1" si="50"/>
        <v/>
      </c>
      <c r="V1256" s="8" t="str">
        <f t="shared" ca="1" si="51"/>
        <v/>
      </c>
      <c r="AC1256" s="8" t="s">
        <v>3373</v>
      </c>
      <c r="AD1256" s="8" t="s">
        <v>19</v>
      </c>
      <c r="AE1256" s="8" t="s">
        <v>3318</v>
      </c>
    </row>
    <row r="1257" spans="1:32" ht="29">
      <c r="A1257" t="s">
        <v>1172</v>
      </c>
      <c r="D1257" s="3" t="s">
        <v>3044</v>
      </c>
      <c r="E1257" s="3" t="s">
        <v>3043</v>
      </c>
      <c r="I1257" t="s">
        <v>3406</v>
      </c>
      <c r="J1257" s="8" t="s">
        <v>26</v>
      </c>
      <c r="U1257" s="8" t="str">
        <f t="shared" ca="1" si="50"/>
        <v/>
      </c>
      <c r="V1257" s="8" t="str">
        <f t="shared" ca="1" si="51"/>
        <v/>
      </c>
    </row>
    <row r="1258" spans="1:32">
      <c r="A1258" t="s">
        <v>1173</v>
      </c>
      <c r="D1258" s="3" t="s">
        <v>1174</v>
      </c>
      <c r="E1258" s="3" t="s">
        <v>1175</v>
      </c>
      <c r="J1258" s="8" t="s">
        <v>3350</v>
      </c>
      <c r="T1258" s="8" t="s">
        <v>3371</v>
      </c>
      <c r="U1258" s="8" t="str">
        <f t="shared" ca="1" si="50"/>
        <v/>
      </c>
      <c r="V1258" s="8" t="str">
        <f t="shared" ca="1" si="51"/>
        <v/>
      </c>
      <c r="AB1258" s="8" t="s">
        <v>3405</v>
      </c>
      <c r="AC1258" s="8" t="s">
        <v>3398</v>
      </c>
      <c r="AD1258" s="8" t="s">
        <v>19</v>
      </c>
    </row>
    <row r="1259" spans="1:32">
      <c r="A1259" t="s">
        <v>1176</v>
      </c>
      <c r="D1259" s="3" t="s">
        <v>1177</v>
      </c>
      <c r="E1259" s="3" t="s">
        <v>1178</v>
      </c>
      <c r="J1259" s="8" t="s">
        <v>3350</v>
      </c>
      <c r="T1259" s="8" t="s">
        <v>3371</v>
      </c>
      <c r="U1259" s="8" t="str">
        <f t="shared" ca="1" si="50"/>
        <v/>
      </c>
      <c r="V1259" s="8" t="str">
        <f t="shared" ca="1" si="51"/>
        <v/>
      </c>
      <c r="AE1259" s="8" t="s">
        <v>3318</v>
      </c>
      <c r="AF1259" s="8" t="s">
        <v>19</v>
      </c>
    </row>
    <row r="1260" spans="1:32" ht="43.5">
      <c r="A1260" t="s">
        <v>1176</v>
      </c>
      <c r="D1260" s="3" t="s">
        <v>3045</v>
      </c>
      <c r="E1260" s="3" t="s">
        <v>3046</v>
      </c>
      <c r="J1260" s="8" t="s">
        <v>3352</v>
      </c>
      <c r="U1260" s="8" t="str">
        <f t="shared" ca="1" si="50"/>
        <v/>
      </c>
      <c r="V1260" s="8" t="str">
        <f t="shared" ca="1" si="51"/>
        <v/>
      </c>
    </row>
    <row r="1261" spans="1:32" ht="43.5">
      <c r="A1261" t="s">
        <v>1176</v>
      </c>
      <c r="D1261" s="3" t="s">
        <v>3047</v>
      </c>
      <c r="E1261" s="3" t="s">
        <v>3048</v>
      </c>
      <c r="I1261" t="s">
        <v>3412</v>
      </c>
      <c r="J1261" s="8" t="s">
        <v>26</v>
      </c>
      <c r="U1261" s="8" t="str">
        <f t="shared" ca="1" si="50"/>
        <v/>
      </c>
      <c r="V1261" s="8" t="str">
        <f t="shared" ca="1" si="51"/>
        <v/>
      </c>
    </row>
    <row r="1262" spans="1:32">
      <c r="A1262" t="s">
        <v>1179</v>
      </c>
      <c r="D1262" s="3" t="s">
        <v>3050</v>
      </c>
      <c r="E1262" s="3" t="s">
        <v>3049</v>
      </c>
      <c r="J1262" s="8" t="s">
        <v>25</v>
      </c>
      <c r="L1262" s="8">
        <v>1</v>
      </c>
      <c r="M1262" s="8">
        <v>3</v>
      </c>
      <c r="N1262" s="8" t="s">
        <v>3326</v>
      </c>
      <c r="O1262" s="8" t="s">
        <v>3311</v>
      </c>
      <c r="S1262" s="8">
        <v>743</v>
      </c>
      <c r="U1262" s="8" t="str">
        <f t="shared" ca="1" si="50"/>
        <v/>
      </c>
      <c r="V1262" s="8" t="str">
        <f t="shared" ca="1" si="51"/>
        <v/>
      </c>
    </row>
    <row r="1263" spans="1:32">
      <c r="A1263" t="s">
        <v>1180</v>
      </c>
      <c r="D1263" s="3" t="s">
        <v>3051</v>
      </c>
      <c r="E1263" s="3" t="s">
        <v>3052</v>
      </c>
      <c r="J1263" s="8" t="s">
        <v>3350</v>
      </c>
      <c r="T1263" s="8">
        <f>75-2475</f>
        <v>-2400</v>
      </c>
      <c r="U1263" s="8">
        <f t="shared" ca="1" si="50"/>
        <v>2475</v>
      </c>
      <c r="V1263" s="8">
        <f t="shared" ca="1" si="51"/>
        <v>75</v>
      </c>
    </row>
    <row r="1264" spans="1:32" ht="29">
      <c r="A1264" t="s">
        <v>1181</v>
      </c>
      <c r="D1264" s="3" t="s">
        <v>3053</v>
      </c>
      <c r="E1264" s="3" t="s">
        <v>3054</v>
      </c>
      <c r="I1264" t="s">
        <v>3401</v>
      </c>
      <c r="J1264" s="8" t="s">
        <v>26</v>
      </c>
      <c r="U1264" s="8" t="str">
        <f t="shared" ca="1" si="50"/>
        <v/>
      </c>
      <c r="V1264" s="8" t="str">
        <f t="shared" ca="1" si="51"/>
        <v/>
      </c>
    </row>
    <row r="1265" spans="1:32">
      <c r="A1265" t="s">
        <v>1182</v>
      </c>
      <c r="D1265" s="3" t="s">
        <v>1183</v>
      </c>
      <c r="E1265" s="3" t="s">
        <v>1184</v>
      </c>
      <c r="H1265" t="s">
        <v>19</v>
      </c>
      <c r="J1265" s="8" t="s">
        <v>3350</v>
      </c>
      <c r="T1265" s="8">
        <f>0-5</f>
        <v>-5</v>
      </c>
      <c r="U1265" s="8">
        <f t="shared" ca="1" si="50"/>
        <v>5</v>
      </c>
      <c r="V1265" s="8">
        <f t="shared" ca="1" si="51"/>
        <v>0</v>
      </c>
    </row>
    <row r="1266" spans="1:32">
      <c r="A1266" t="s">
        <v>1182</v>
      </c>
      <c r="D1266" s="3" t="s">
        <v>3056</v>
      </c>
      <c r="E1266" s="3" t="s">
        <v>3055</v>
      </c>
      <c r="J1266" s="8" t="s">
        <v>25</v>
      </c>
      <c r="L1266" s="8">
        <v>1</v>
      </c>
      <c r="M1266" s="8">
        <v>5</v>
      </c>
      <c r="N1266" s="8" t="s">
        <v>3326</v>
      </c>
      <c r="O1266" s="8" t="s">
        <v>3311</v>
      </c>
      <c r="S1266" s="8">
        <v>830</v>
      </c>
      <c r="U1266" s="8" t="str">
        <f t="shared" ca="1" si="50"/>
        <v/>
      </c>
      <c r="V1266" s="8" t="str">
        <f t="shared" ca="1" si="51"/>
        <v/>
      </c>
    </row>
    <row r="1267" spans="1:32" ht="29">
      <c r="A1267" t="s">
        <v>1182</v>
      </c>
      <c r="D1267" s="3" t="s">
        <v>3058</v>
      </c>
      <c r="E1267" s="3" t="s">
        <v>3057</v>
      </c>
      <c r="J1267" s="8" t="s">
        <v>25</v>
      </c>
      <c r="L1267" s="8">
        <v>1</v>
      </c>
      <c r="M1267" s="8">
        <v>5</v>
      </c>
      <c r="N1267" s="8" t="s">
        <v>3356</v>
      </c>
      <c r="O1267" s="8" t="s">
        <v>3311</v>
      </c>
      <c r="S1267" s="8">
        <v>295</v>
      </c>
      <c r="U1267" s="8" t="str">
        <f t="shared" ca="1" si="50"/>
        <v/>
      </c>
      <c r="V1267" s="8" t="str">
        <f t="shared" ca="1" si="51"/>
        <v/>
      </c>
    </row>
    <row r="1268" spans="1:32" ht="29">
      <c r="A1268" t="s">
        <v>1182</v>
      </c>
      <c r="D1268" s="3" t="s">
        <v>3059</v>
      </c>
      <c r="E1268" s="3" t="s">
        <v>3057</v>
      </c>
      <c r="J1268" s="8" t="s">
        <v>25</v>
      </c>
      <c r="L1268" s="8">
        <v>1</v>
      </c>
      <c r="M1268" s="8">
        <v>3</v>
      </c>
      <c r="N1268" s="8" t="s">
        <v>3326</v>
      </c>
      <c r="O1268" s="8" t="s">
        <v>3311</v>
      </c>
      <c r="S1268" s="8">
        <v>312</v>
      </c>
      <c r="U1268" s="8" t="str">
        <f t="shared" ca="1" si="50"/>
        <v/>
      </c>
      <c r="V1268" s="8" t="str">
        <f t="shared" ca="1" si="51"/>
        <v/>
      </c>
    </row>
    <row r="1269" spans="1:32">
      <c r="A1269" t="s">
        <v>1185</v>
      </c>
      <c r="D1269" s="3" t="s">
        <v>3060</v>
      </c>
      <c r="E1269" s="3" t="s">
        <v>3061</v>
      </c>
      <c r="J1269" s="8" t="s">
        <v>24</v>
      </c>
      <c r="L1269" s="8">
        <v>1</v>
      </c>
      <c r="M1269" s="8">
        <v>3</v>
      </c>
      <c r="N1269" s="8" t="s">
        <v>3310</v>
      </c>
      <c r="O1269" s="8" t="s">
        <v>3311</v>
      </c>
      <c r="S1269" s="8">
        <v>2475</v>
      </c>
      <c r="U1269" s="8" t="str">
        <f t="shared" ca="1" si="50"/>
        <v/>
      </c>
      <c r="V1269" s="8" t="str">
        <f t="shared" ca="1" si="51"/>
        <v/>
      </c>
    </row>
    <row r="1270" spans="1:32">
      <c r="A1270" t="s">
        <v>1185</v>
      </c>
      <c r="D1270" s="3" t="s">
        <v>3063</v>
      </c>
      <c r="E1270" s="3" t="s">
        <v>3062</v>
      </c>
      <c r="J1270" s="8" t="s">
        <v>3352</v>
      </c>
      <c r="U1270" s="8" t="str">
        <f t="shared" ca="1" si="50"/>
        <v/>
      </c>
      <c r="V1270" s="8" t="str">
        <f t="shared" ca="1" si="51"/>
        <v/>
      </c>
    </row>
    <row r="1271" spans="1:32">
      <c r="A1271" t="s">
        <v>1185</v>
      </c>
      <c r="D1271" s="3" t="s">
        <v>3064</v>
      </c>
      <c r="E1271" s="3" t="s">
        <v>3065</v>
      </c>
      <c r="H1271" t="s">
        <v>19</v>
      </c>
      <c r="I1271" t="s">
        <v>3507</v>
      </c>
      <c r="J1271" s="8" t="s">
        <v>24</v>
      </c>
      <c r="L1271" s="8">
        <v>1</v>
      </c>
      <c r="M1271" s="8">
        <v>1</v>
      </c>
      <c r="N1271" s="8" t="s">
        <v>3304</v>
      </c>
      <c r="O1271" s="8" t="s">
        <v>3351</v>
      </c>
      <c r="R1271" s="8" t="s">
        <v>3306</v>
      </c>
      <c r="S1271" s="8">
        <v>5</v>
      </c>
      <c r="U1271" s="8" t="str">
        <f t="shared" ca="1" si="50"/>
        <v/>
      </c>
      <c r="V1271" s="8" t="str">
        <f t="shared" ca="1" si="51"/>
        <v/>
      </c>
    </row>
    <row r="1272" spans="1:32">
      <c r="A1272" t="s">
        <v>1186</v>
      </c>
      <c r="D1272" s="3" t="s">
        <v>3067</v>
      </c>
      <c r="E1272" s="3" t="s">
        <v>3066</v>
      </c>
      <c r="J1272" s="8" t="s">
        <v>25</v>
      </c>
      <c r="L1272" s="8">
        <v>1</v>
      </c>
      <c r="M1272" s="8">
        <v>5</v>
      </c>
      <c r="N1272" s="8" t="s">
        <v>3326</v>
      </c>
      <c r="O1272" s="8" t="s">
        <v>3311</v>
      </c>
      <c r="S1272" s="8">
        <v>830</v>
      </c>
      <c r="U1272" s="8" t="str">
        <f t="shared" ca="1" si="50"/>
        <v/>
      </c>
      <c r="V1272" s="8" t="str">
        <f t="shared" ca="1" si="51"/>
        <v/>
      </c>
    </row>
    <row r="1273" spans="1:32">
      <c r="A1273" t="s">
        <v>1186</v>
      </c>
      <c r="D1273" s="3" t="s">
        <v>3069</v>
      </c>
      <c r="E1273" s="3" t="s">
        <v>3068</v>
      </c>
      <c r="J1273" s="8" t="s">
        <v>25</v>
      </c>
      <c r="L1273" s="8">
        <v>1</v>
      </c>
      <c r="M1273" s="8">
        <v>3</v>
      </c>
      <c r="N1273" s="8" t="s">
        <v>3319</v>
      </c>
      <c r="O1273" s="8" t="s">
        <v>3311</v>
      </c>
      <c r="S1273" s="8">
        <v>1701</v>
      </c>
      <c r="U1273" s="8" t="str">
        <f t="shared" ca="1" si="50"/>
        <v/>
      </c>
      <c r="V1273" s="8" t="str">
        <f t="shared" ca="1" si="51"/>
        <v/>
      </c>
    </row>
    <row r="1274" spans="1:32" ht="29">
      <c r="A1274" t="s">
        <v>1186</v>
      </c>
      <c r="D1274" s="3" t="s">
        <v>3071</v>
      </c>
      <c r="E1274" s="3" t="s">
        <v>3070</v>
      </c>
      <c r="I1274" t="s">
        <v>3401</v>
      </c>
      <c r="J1274" s="8" t="s">
        <v>26</v>
      </c>
      <c r="U1274" s="8" t="str">
        <f t="shared" ca="1" si="50"/>
        <v/>
      </c>
      <c r="V1274" s="8" t="str">
        <f t="shared" ca="1" si="51"/>
        <v/>
      </c>
    </row>
    <row r="1275" spans="1:32">
      <c r="A1275" t="s">
        <v>1187</v>
      </c>
      <c r="D1275" s="3" t="s">
        <v>3073</v>
      </c>
      <c r="E1275" s="3" t="s">
        <v>3072</v>
      </c>
      <c r="J1275" s="8" t="s">
        <v>3350</v>
      </c>
      <c r="T1275" s="8">
        <f>613-166</f>
        <v>447</v>
      </c>
      <c r="U1275" s="8">
        <f t="shared" ca="1" si="50"/>
        <v>166</v>
      </c>
      <c r="V1275" s="8">
        <f t="shared" ca="1" si="51"/>
        <v>613</v>
      </c>
    </row>
    <row r="1276" spans="1:32">
      <c r="A1276" t="s">
        <v>1188</v>
      </c>
      <c r="D1276" s="3" t="s">
        <v>3075</v>
      </c>
      <c r="E1276" s="3" t="s">
        <v>3074</v>
      </c>
      <c r="I1276" s="5"/>
      <c r="J1276" s="8" t="s">
        <v>3350</v>
      </c>
      <c r="T1276" s="8">
        <f>2475-27</f>
        <v>2448</v>
      </c>
      <c r="U1276" s="8">
        <f t="shared" ca="1" si="50"/>
        <v>27</v>
      </c>
      <c r="V1276" s="8">
        <f t="shared" ca="1" si="51"/>
        <v>2475</v>
      </c>
      <c r="AF1276" s="8" t="s">
        <v>19</v>
      </c>
    </row>
    <row r="1277" spans="1:32" ht="29">
      <c r="A1277" t="s">
        <v>1189</v>
      </c>
      <c r="D1277" s="3" t="s">
        <v>3077</v>
      </c>
      <c r="E1277" s="3" t="s">
        <v>3076</v>
      </c>
      <c r="I1277" t="s">
        <v>3508</v>
      </c>
      <c r="J1277" s="8" t="s">
        <v>25</v>
      </c>
      <c r="L1277" s="8">
        <v>3</v>
      </c>
      <c r="M1277" s="8">
        <v>11</v>
      </c>
      <c r="O1277" s="8" t="s">
        <v>3305</v>
      </c>
      <c r="P1277" s="8" t="s">
        <v>3414</v>
      </c>
      <c r="Q1277" s="9" t="s">
        <v>3475</v>
      </c>
      <c r="S1277" s="8">
        <v>48</v>
      </c>
      <c r="U1277" s="8" t="str">
        <f t="shared" ca="1" si="50"/>
        <v/>
      </c>
      <c r="V1277" s="8" t="str">
        <f t="shared" ca="1" si="51"/>
        <v/>
      </c>
    </row>
    <row r="1278" spans="1:32">
      <c r="A1278" t="s">
        <v>1190</v>
      </c>
      <c r="D1278" s="3" t="s">
        <v>3078</v>
      </c>
      <c r="E1278" s="3" t="s">
        <v>3079</v>
      </c>
      <c r="J1278" s="8" t="s">
        <v>3352</v>
      </c>
      <c r="U1278" s="8" t="str">
        <f t="shared" ca="1" si="50"/>
        <v/>
      </c>
      <c r="V1278" s="8" t="str">
        <f t="shared" ca="1" si="51"/>
        <v/>
      </c>
      <c r="AE1278" s="8" t="s">
        <v>3309</v>
      </c>
    </row>
    <row r="1279" spans="1:32" ht="29">
      <c r="A1279" t="s">
        <v>1191</v>
      </c>
      <c r="D1279" s="3" t="s">
        <v>3509</v>
      </c>
      <c r="E1279" s="3" t="s">
        <v>3734</v>
      </c>
      <c r="F1279" t="s">
        <v>36</v>
      </c>
      <c r="J1279" s="8" t="s">
        <v>27</v>
      </c>
      <c r="T1279" s="8">
        <f>4-17</f>
        <v>-13</v>
      </c>
      <c r="U1279" s="8">
        <f t="shared" ref="U1279" ca="1" si="52">IF(ISNUMBER(T1279),VALUE(MID(_xlfn.FORMULATEXT(T1279),SEARCH("-",_xlfn.FORMULATEXT(T1279))+1,LEN(_xlfn.FORMULATEXT(T1279))-SEARCH("-",_xlfn.FORMULATEXT(T1279)))), "")</f>
        <v>17</v>
      </c>
      <c r="V1279" s="8">
        <f t="shared" ref="V1279" ca="1" si="53">IF(ISNUMBER(T1279), VALUE(MID(_xlfn.FORMULATEXT(T1279), 2, SEARCH("-", _xlfn.FORMULATEXT(T1279)) - 2)), "")</f>
        <v>4</v>
      </c>
    </row>
    <row r="1280" spans="1:32" ht="29">
      <c r="A1280" t="s">
        <v>1191</v>
      </c>
      <c r="D1280" s="3" t="s">
        <v>3080</v>
      </c>
      <c r="E1280" s="3" t="s">
        <v>3081</v>
      </c>
      <c r="F1280" t="s">
        <v>36</v>
      </c>
      <c r="J1280" s="8" t="s">
        <v>3350</v>
      </c>
      <c r="T1280" s="8">
        <f>4-17</f>
        <v>-13</v>
      </c>
      <c r="U1280" s="8">
        <f t="shared" ca="1" si="50"/>
        <v>17</v>
      </c>
      <c r="V1280" s="8">
        <f t="shared" ca="1" si="51"/>
        <v>4</v>
      </c>
    </row>
    <row r="1281" spans="1:28" ht="29">
      <c r="A1281" t="s">
        <v>1191</v>
      </c>
      <c r="D1281" s="3" t="s">
        <v>3509</v>
      </c>
      <c r="E1281" s="3" t="s">
        <v>3510</v>
      </c>
      <c r="F1281" t="s">
        <v>36</v>
      </c>
      <c r="I1281" s="5"/>
      <c r="J1281" s="8" t="s">
        <v>24</v>
      </c>
      <c r="L1281" s="8">
        <v>1</v>
      </c>
      <c r="M1281" s="8">
        <v>3</v>
      </c>
      <c r="N1281" s="8" t="s">
        <v>3319</v>
      </c>
      <c r="O1281" s="8" t="s">
        <v>3311</v>
      </c>
      <c r="S1281" s="8">
        <v>280</v>
      </c>
      <c r="U1281" s="8" t="str">
        <f t="shared" ca="1" si="50"/>
        <v/>
      </c>
      <c r="V1281" s="8" t="str">
        <f t="shared" ca="1" si="51"/>
        <v/>
      </c>
    </row>
    <row r="1282" spans="1:28" ht="29">
      <c r="A1282" t="s">
        <v>1191</v>
      </c>
      <c r="D1282" s="3" t="s">
        <v>3511</v>
      </c>
      <c r="E1282" s="3" t="s">
        <v>3512</v>
      </c>
      <c r="F1282" t="s">
        <v>36</v>
      </c>
      <c r="I1282" s="5"/>
      <c r="J1282" s="8" t="s">
        <v>3352</v>
      </c>
      <c r="U1282" s="8" t="str">
        <f t="shared" ca="1" si="50"/>
        <v/>
      </c>
      <c r="V1282" s="8" t="str">
        <f t="shared" ca="1" si="51"/>
        <v/>
      </c>
      <c r="AB1282" s="8" t="s">
        <v>19</v>
      </c>
    </row>
    <row r="1283" spans="1:28" ht="29">
      <c r="A1283" t="s">
        <v>1191</v>
      </c>
      <c r="D1283" s="3" t="s">
        <v>3513</v>
      </c>
      <c r="E1283" s="3" t="s">
        <v>3514</v>
      </c>
      <c r="F1283" t="s">
        <v>36</v>
      </c>
      <c r="I1283" s="5"/>
      <c r="J1283" s="8" t="s">
        <v>3352</v>
      </c>
      <c r="U1283" s="8" t="str">
        <f t="shared" ca="1" si="50"/>
        <v/>
      </c>
      <c r="V1283" s="8" t="str">
        <f t="shared" ca="1" si="51"/>
        <v/>
      </c>
      <c r="AB1283" s="8" t="s">
        <v>19</v>
      </c>
    </row>
    <row r="1284" spans="1:28">
      <c r="A1284" t="s">
        <v>1191</v>
      </c>
      <c r="D1284" s="3" t="s">
        <v>3083</v>
      </c>
      <c r="E1284" s="3" t="s">
        <v>3082</v>
      </c>
      <c r="J1284" s="8" t="s">
        <v>24</v>
      </c>
      <c r="L1284" s="8">
        <v>1</v>
      </c>
      <c r="M1284" s="8">
        <v>2</v>
      </c>
      <c r="N1284" s="8" t="s">
        <v>3324</v>
      </c>
      <c r="O1284" s="8" t="s">
        <v>3351</v>
      </c>
      <c r="S1284" s="8">
        <v>75</v>
      </c>
      <c r="U1284" s="8" t="str">
        <f t="shared" ca="1" si="50"/>
        <v/>
      </c>
      <c r="V1284" s="8" t="str">
        <f t="shared" ca="1" si="51"/>
        <v/>
      </c>
    </row>
    <row r="1285" spans="1:28" ht="29">
      <c r="A1285" t="s">
        <v>1191</v>
      </c>
      <c r="D1285" s="3" t="s">
        <v>3085</v>
      </c>
      <c r="E1285" s="3" t="s">
        <v>3084</v>
      </c>
      <c r="J1285" s="8" t="s">
        <v>24</v>
      </c>
      <c r="L1285" s="8">
        <v>2</v>
      </c>
      <c r="M1285" s="8">
        <v>7</v>
      </c>
      <c r="O1285" s="8" t="s">
        <v>3305</v>
      </c>
      <c r="P1285" s="8" t="s">
        <v>3515</v>
      </c>
      <c r="Q1285" s="9" t="s">
        <v>3475</v>
      </c>
      <c r="S1285" s="8">
        <v>48</v>
      </c>
      <c r="U1285" s="8" t="str">
        <f t="shared" ca="1" si="50"/>
        <v/>
      </c>
      <c r="V1285" s="8" t="str">
        <f t="shared" ca="1" si="51"/>
        <v/>
      </c>
    </row>
    <row r="1286" spans="1:28">
      <c r="A1286" t="s">
        <v>1191</v>
      </c>
      <c r="D1286" s="3" t="s">
        <v>3086</v>
      </c>
      <c r="E1286" s="3" t="s">
        <v>3087</v>
      </c>
      <c r="J1286" s="8" t="s">
        <v>3350</v>
      </c>
      <c r="T1286" s="8">
        <f>3-5</f>
        <v>-2</v>
      </c>
      <c r="U1286" s="8">
        <f t="shared" ca="1" si="50"/>
        <v>5</v>
      </c>
      <c r="V1286" s="8">
        <f t="shared" ca="1" si="51"/>
        <v>3</v>
      </c>
    </row>
    <row r="1287" spans="1:28">
      <c r="A1287" t="s">
        <v>1192</v>
      </c>
      <c r="D1287" s="3" t="s">
        <v>3089</v>
      </c>
      <c r="E1287" s="3" t="s">
        <v>3088</v>
      </c>
      <c r="J1287" s="8" t="s">
        <v>25</v>
      </c>
      <c r="L1287" s="8">
        <v>1</v>
      </c>
      <c r="M1287" s="8">
        <v>3</v>
      </c>
      <c r="N1287" s="8" t="s">
        <v>3319</v>
      </c>
      <c r="O1287" s="8" t="s">
        <v>3305</v>
      </c>
      <c r="P1287" s="8" t="s">
        <v>3359</v>
      </c>
      <c r="Q1287" s="9" t="s">
        <v>3475</v>
      </c>
      <c r="S1287" s="8">
        <v>1701</v>
      </c>
      <c r="U1287" s="8" t="str">
        <f t="shared" ca="1" si="50"/>
        <v/>
      </c>
      <c r="V1287" s="8" t="str">
        <f t="shared" ca="1" si="51"/>
        <v/>
      </c>
    </row>
    <row r="1288" spans="1:28">
      <c r="A1288" t="s">
        <v>1192</v>
      </c>
      <c r="D1288" s="3" t="s">
        <v>3090</v>
      </c>
      <c r="E1288" s="3" t="s">
        <v>3091</v>
      </c>
      <c r="J1288" s="8" t="s">
        <v>3352</v>
      </c>
      <c r="U1288" s="8" t="str">
        <f t="shared" ca="1" si="50"/>
        <v/>
      </c>
      <c r="V1288" s="8" t="str">
        <f t="shared" ca="1" si="51"/>
        <v/>
      </c>
    </row>
    <row r="1289" spans="1:28">
      <c r="A1289" t="s">
        <v>1193</v>
      </c>
      <c r="D1289" s="3" t="s">
        <v>3093</v>
      </c>
      <c r="E1289" s="3" t="s">
        <v>3092</v>
      </c>
      <c r="J1289" s="8" t="s">
        <v>3352</v>
      </c>
      <c r="U1289" s="8" t="str">
        <f t="shared" ref="U1289:U1352" ca="1" si="54">IF(ISNUMBER(T1289),VALUE(MID(_xlfn.FORMULATEXT(T1289),SEARCH("-",_xlfn.FORMULATEXT(T1289))+1,LEN(_xlfn.FORMULATEXT(T1289))-SEARCH("-",_xlfn.FORMULATEXT(T1289)))), "")</f>
        <v/>
      </c>
      <c r="V1289" s="8" t="str">
        <f t="shared" ref="V1289:V1352" ca="1" si="55">IF(ISNUMBER(T1289), VALUE(MID(_xlfn.FORMULATEXT(T1289), 2, SEARCH("-", _xlfn.FORMULATEXT(T1289)) - 2)), "")</f>
        <v/>
      </c>
    </row>
    <row r="1290" spans="1:28">
      <c r="A1290" t="s">
        <v>1193</v>
      </c>
      <c r="D1290" s="3" t="s">
        <v>3094</v>
      </c>
      <c r="E1290" s="3" t="s">
        <v>3095</v>
      </c>
      <c r="J1290" s="8" t="s">
        <v>24</v>
      </c>
      <c r="L1290" s="8">
        <v>1</v>
      </c>
      <c r="M1290" s="8">
        <v>4</v>
      </c>
      <c r="N1290" s="8" t="s">
        <v>3356</v>
      </c>
      <c r="O1290" s="8" t="s">
        <v>3311</v>
      </c>
      <c r="S1290" s="8">
        <v>295</v>
      </c>
      <c r="U1290" s="8" t="str">
        <f t="shared" ca="1" si="54"/>
        <v/>
      </c>
      <c r="V1290" s="8" t="str">
        <f t="shared" ca="1" si="55"/>
        <v/>
      </c>
    </row>
    <row r="1291" spans="1:28">
      <c r="A1291" t="s">
        <v>1193</v>
      </c>
      <c r="D1291" s="3" t="s">
        <v>3096</v>
      </c>
      <c r="E1291" s="3" t="s">
        <v>3097</v>
      </c>
      <c r="J1291" s="8" t="s">
        <v>3350</v>
      </c>
      <c r="T1291" s="8">
        <f>312-743</f>
        <v>-431</v>
      </c>
      <c r="U1291" s="8">
        <f t="shared" ca="1" si="54"/>
        <v>743</v>
      </c>
      <c r="V1291" s="8">
        <f t="shared" ca="1" si="55"/>
        <v>312</v>
      </c>
    </row>
    <row r="1292" spans="1:28" ht="43.5">
      <c r="A1292" t="s">
        <v>1194</v>
      </c>
      <c r="D1292" s="3" t="s">
        <v>3517</v>
      </c>
      <c r="E1292" s="3" t="s">
        <v>3098</v>
      </c>
      <c r="I1292" t="s">
        <v>3516</v>
      </c>
      <c r="J1292" s="8" t="s">
        <v>26</v>
      </c>
      <c r="U1292" s="8" t="str">
        <f t="shared" ca="1" si="54"/>
        <v/>
      </c>
      <c r="V1292" s="8" t="str">
        <f t="shared" ca="1" si="55"/>
        <v/>
      </c>
    </row>
    <row r="1293" spans="1:28">
      <c r="A1293" t="s">
        <v>1195</v>
      </c>
      <c r="D1293" s="3" t="s">
        <v>1196</v>
      </c>
      <c r="E1293" s="3" t="s">
        <v>1197</v>
      </c>
      <c r="J1293" s="8" t="s">
        <v>3352</v>
      </c>
      <c r="U1293" s="8" t="str">
        <f t="shared" ca="1" si="54"/>
        <v/>
      </c>
      <c r="V1293" s="8" t="str">
        <f t="shared" ca="1" si="55"/>
        <v/>
      </c>
    </row>
    <row r="1294" spans="1:28">
      <c r="A1294" t="s">
        <v>1195</v>
      </c>
      <c r="D1294" s="3" t="s">
        <v>3099</v>
      </c>
      <c r="E1294" s="3" t="s">
        <v>3100</v>
      </c>
      <c r="J1294" s="8" t="s">
        <v>24</v>
      </c>
      <c r="L1294" s="8">
        <v>1</v>
      </c>
      <c r="M1294" s="8">
        <v>2</v>
      </c>
      <c r="N1294" s="8" t="s">
        <v>3319</v>
      </c>
      <c r="O1294" s="8" t="s">
        <v>3351</v>
      </c>
      <c r="S1294" s="8">
        <v>171</v>
      </c>
      <c r="U1294" s="8" t="str">
        <f t="shared" ca="1" si="54"/>
        <v/>
      </c>
      <c r="V1294" s="8" t="str">
        <f t="shared" ca="1" si="55"/>
        <v/>
      </c>
    </row>
    <row r="1295" spans="1:28" ht="29">
      <c r="A1295" t="s">
        <v>1198</v>
      </c>
      <c r="D1295" s="3" t="s">
        <v>3102</v>
      </c>
      <c r="E1295" s="3" t="s">
        <v>3101</v>
      </c>
      <c r="J1295" s="8" t="s">
        <v>3353</v>
      </c>
      <c r="T1295" s="8">
        <f>6-2</f>
        <v>4</v>
      </c>
      <c r="U1295" s="8">
        <f t="shared" ca="1" si="54"/>
        <v>2</v>
      </c>
      <c r="V1295" s="8">
        <f t="shared" ca="1" si="55"/>
        <v>6</v>
      </c>
    </row>
    <row r="1296" spans="1:28">
      <c r="A1296" t="s">
        <v>1198</v>
      </c>
      <c r="D1296" s="3" t="s">
        <v>3103</v>
      </c>
      <c r="E1296" s="3" t="s">
        <v>3104</v>
      </c>
      <c r="J1296" s="8" t="s">
        <v>3352</v>
      </c>
      <c r="U1296" s="8" t="str">
        <f t="shared" ca="1" si="54"/>
        <v/>
      </c>
      <c r="V1296" s="8" t="str">
        <f t="shared" ca="1" si="55"/>
        <v/>
      </c>
    </row>
    <row r="1297" spans="1:31">
      <c r="A1297" t="s">
        <v>1199</v>
      </c>
      <c r="D1297" s="3" t="s">
        <v>1200</v>
      </c>
      <c r="E1297" s="3" t="s">
        <v>1201</v>
      </c>
      <c r="I1297" t="s">
        <v>3518</v>
      </c>
      <c r="J1297" s="8" t="s">
        <v>3350</v>
      </c>
      <c r="T1297" s="8">
        <f>0-1</f>
        <v>-1</v>
      </c>
      <c r="U1297" s="8">
        <f t="shared" ca="1" si="54"/>
        <v>1</v>
      </c>
      <c r="V1297" s="8">
        <f t="shared" ca="1" si="55"/>
        <v>0</v>
      </c>
    </row>
    <row r="1298" spans="1:31">
      <c r="A1298" t="s">
        <v>1202</v>
      </c>
      <c r="D1298" s="3" t="s">
        <v>3106</v>
      </c>
      <c r="E1298" s="3" t="s">
        <v>3105</v>
      </c>
      <c r="J1298" s="8" t="s">
        <v>24</v>
      </c>
      <c r="L1298" s="8">
        <v>1</v>
      </c>
      <c r="M1298" s="8">
        <v>3</v>
      </c>
      <c r="N1298" s="8" t="s">
        <v>3326</v>
      </c>
      <c r="O1298" s="8" t="s">
        <v>3311</v>
      </c>
      <c r="S1298" s="8">
        <v>743</v>
      </c>
      <c r="U1298" s="8" t="str">
        <f t="shared" ca="1" si="54"/>
        <v/>
      </c>
      <c r="V1298" s="8" t="str">
        <f t="shared" ca="1" si="55"/>
        <v/>
      </c>
    </row>
    <row r="1299" spans="1:31" ht="43.5">
      <c r="A1299" t="s">
        <v>1203</v>
      </c>
      <c r="D1299" s="3" t="s">
        <v>3108</v>
      </c>
      <c r="E1299" s="3" t="s">
        <v>3107</v>
      </c>
      <c r="J1299" s="8" t="s">
        <v>25</v>
      </c>
      <c r="L1299" s="8">
        <v>1</v>
      </c>
      <c r="M1299" s="8">
        <v>3</v>
      </c>
      <c r="N1299" s="8" t="s">
        <v>3319</v>
      </c>
      <c r="O1299" s="8" t="s">
        <v>3311</v>
      </c>
      <c r="S1299" s="8">
        <v>1701</v>
      </c>
      <c r="U1299" s="8" t="str">
        <f t="shared" ca="1" si="54"/>
        <v/>
      </c>
      <c r="V1299" s="8" t="str">
        <f t="shared" ca="1" si="55"/>
        <v/>
      </c>
    </row>
    <row r="1300" spans="1:31" ht="43.5">
      <c r="A1300" t="s">
        <v>1203</v>
      </c>
      <c r="D1300" s="3" t="s">
        <v>3109</v>
      </c>
      <c r="E1300" s="3" t="s">
        <v>3110</v>
      </c>
      <c r="J1300" s="8" t="s">
        <v>3352</v>
      </c>
      <c r="U1300" s="8" t="str">
        <f t="shared" ca="1" si="54"/>
        <v/>
      </c>
      <c r="V1300" s="8" t="str">
        <f t="shared" ca="1" si="55"/>
        <v/>
      </c>
    </row>
    <row r="1301" spans="1:31">
      <c r="A1301" t="s">
        <v>1204</v>
      </c>
      <c r="D1301" s="3" t="s">
        <v>3111</v>
      </c>
      <c r="E1301" s="3" t="s">
        <v>3112</v>
      </c>
      <c r="J1301" s="8" t="s">
        <v>25</v>
      </c>
      <c r="L1301" s="8">
        <v>1</v>
      </c>
      <c r="M1301" s="8">
        <v>3</v>
      </c>
      <c r="N1301" s="8" t="s">
        <v>3319</v>
      </c>
      <c r="O1301" s="8" t="s">
        <v>3311</v>
      </c>
      <c r="S1301" s="8">
        <v>186</v>
      </c>
      <c r="U1301" s="8" t="str">
        <f t="shared" ca="1" si="54"/>
        <v/>
      </c>
      <c r="V1301" s="8" t="str">
        <f t="shared" ca="1" si="55"/>
        <v/>
      </c>
    </row>
    <row r="1302" spans="1:31">
      <c r="A1302" t="s">
        <v>1204</v>
      </c>
      <c r="D1302" s="3" t="s">
        <v>1205</v>
      </c>
      <c r="E1302" s="3" t="s">
        <v>3113</v>
      </c>
      <c r="J1302" s="8" t="s">
        <v>3350</v>
      </c>
      <c r="T1302" s="8" t="s">
        <v>3371</v>
      </c>
      <c r="U1302" s="8" t="str">
        <f t="shared" ca="1" si="54"/>
        <v/>
      </c>
      <c r="V1302" s="8" t="str">
        <f t="shared" ca="1" si="55"/>
        <v/>
      </c>
      <c r="AC1302" s="8" t="s">
        <v>3435</v>
      </c>
      <c r="AD1302" s="8" t="s">
        <v>19</v>
      </c>
      <c r="AE1302" s="8" t="s">
        <v>3318</v>
      </c>
    </row>
    <row r="1303" spans="1:31">
      <c r="A1303" t="s">
        <v>1206</v>
      </c>
      <c r="D1303" s="3" t="s">
        <v>3114</v>
      </c>
      <c r="E1303" s="3" t="s">
        <v>3115</v>
      </c>
      <c r="J1303" s="8" t="s">
        <v>3350</v>
      </c>
      <c r="T1303" s="8">
        <f>26-31</f>
        <v>-5</v>
      </c>
      <c r="U1303" s="8">
        <f t="shared" ca="1" si="54"/>
        <v>31</v>
      </c>
      <c r="V1303" s="8">
        <f t="shared" ca="1" si="55"/>
        <v>26</v>
      </c>
    </row>
    <row r="1304" spans="1:31">
      <c r="A1304" t="s">
        <v>1206</v>
      </c>
      <c r="D1304" s="3" t="s">
        <v>3116</v>
      </c>
      <c r="E1304" s="3" t="s">
        <v>3117</v>
      </c>
      <c r="J1304" s="8" t="s">
        <v>3352</v>
      </c>
      <c r="U1304" s="8" t="str">
        <f t="shared" ca="1" si="54"/>
        <v/>
      </c>
      <c r="V1304" s="8" t="str">
        <f t="shared" ca="1" si="55"/>
        <v/>
      </c>
      <c r="AC1304" s="8" t="s">
        <v>3373</v>
      </c>
      <c r="AD1304" s="8" t="s">
        <v>19</v>
      </c>
      <c r="AE1304" s="8" t="s">
        <v>3309</v>
      </c>
    </row>
    <row r="1305" spans="1:31">
      <c r="A1305" t="s">
        <v>1206</v>
      </c>
      <c r="D1305" s="3" t="s">
        <v>3119</v>
      </c>
      <c r="E1305" s="3" t="s">
        <v>3118</v>
      </c>
      <c r="J1305" s="8" t="s">
        <v>25</v>
      </c>
      <c r="L1305" s="8">
        <v>1</v>
      </c>
      <c r="M1305" s="8">
        <v>3</v>
      </c>
      <c r="N1305" s="8" t="s">
        <v>3319</v>
      </c>
      <c r="O1305" s="8" t="s">
        <v>3311</v>
      </c>
      <c r="S1305" s="8">
        <v>1701</v>
      </c>
      <c r="U1305" s="8" t="str">
        <f t="shared" ca="1" si="54"/>
        <v/>
      </c>
      <c r="V1305" s="8" t="str">
        <f t="shared" ca="1" si="55"/>
        <v/>
      </c>
    </row>
    <row r="1306" spans="1:31">
      <c r="A1306" t="s">
        <v>1207</v>
      </c>
      <c r="D1306" s="3" t="s">
        <v>3120</v>
      </c>
      <c r="E1306" s="3" t="s">
        <v>3121</v>
      </c>
      <c r="J1306" s="8" t="s">
        <v>3352</v>
      </c>
      <c r="U1306" s="8" t="str">
        <f t="shared" ca="1" si="54"/>
        <v/>
      </c>
      <c r="V1306" s="8" t="str">
        <f t="shared" ca="1" si="55"/>
        <v/>
      </c>
    </row>
    <row r="1307" spans="1:31">
      <c r="A1307" t="s">
        <v>1207</v>
      </c>
      <c r="D1307" s="3" t="s">
        <v>3122</v>
      </c>
      <c r="E1307" s="3" t="s">
        <v>3123</v>
      </c>
      <c r="H1307" t="s">
        <v>19</v>
      </c>
      <c r="J1307" s="8" t="s">
        <v>3350</v>
      </c>
      <c r="R1307" s="8" t="s">
        <v>3306</v>
      </c>
      <c r="T1307" s="8">
        <f>613-295</f>
        <v>318</v>
      </c>
      <c r="U1307" s="8">
        <f t="shared" ca="1" si="54"/>
        <v>295</v>
      </c>
      <c r="V1307" s="8">
        <f t="shared" ca="1" si="55"/>
        <v>613</v>
      </c>
      <c r="AC1307" s="8" t="s">
        <v>3365</v>
      </c>
      <c r="AD1307" s="8" t="s">
        <v>19</v>
      </c>
      <c r="AE1307" s="8" t="s">
        <v>3315</v>
      </c>
    </row>
    <row r="1308" spans="1:31">
      <c r="A1308" t="s">
        <v>1207</v>
      </c>
      <c r="D1308" s="3" t="s">
        <v>3124</v>
      </c>
      <c r="E1308" s="3" t="s">
        <v>3125</v>
      </c>
      <c r="J1308" s="8" t="s">
        <v>3352</v>
      </c>
      <c r="U1308" s="8" t="str">
        <f t="shared" ca="1" si="54"/>
        <v/>
      </c>
      <c r="V1308" s="8" t="str">
        <f t="shared" ca="1" si="55"/>
        <v/>
      </c>
    </row>
    <row r="1309" spans="1:31">
      <c r="A1309" t="s">
        <v>1208</v>
      </c>
      <c r="D1309" s="3" t="s">
        <v>3126</v>
      </c>
      <c r="E1309" s="3" t="s">
        <v>3127</v>
      </c>
      <c r="J1309" s="8" t="s">
        <v>25</v>
      </c>
      <c r="L1309" s="8">
        <v>1</v>
      </c>
      <c r="M1309" s="8">
        <v>2</v>
      </c>
      <c r="N1309" s="8" t="s">
        <v>3310</v>
      </c>
      <c r="O1309" s="8" t="s">
        <v>3351</v>
      </c>
      <c r="S1309" s="8">
        <v>2475</v>
      </c>
      <c r="U1309" s="8" t="str">
        <f t="shared" ca="1" si="54"/>
        <v/>
      </c>
      <c r="V1309" s="8" t="str">
        <f t="shared" ca="1" si="55"/>
        <v/>
      </c>
    </row>
    <row r="1310" spans="1:31">
      <c r="A1310" t="s">
        <v>1208</v>
      </c>
      <c r="D1310" s="3" t="s">
        <v>3129</v>
      </c>
      <c r="E1310" s="3" t="s">
        <v>3128</v>
      </c>
      <c r="J1310" s="8" t="s">
        <v>3352</v>
      </c>
      <c r="U1310" s="8" t="str">
        <f t="shared" ca="1" si="54"/>
        <v/>
      </c>
      <c r="V1310" s="8" t="str">
        <f t="shared" ca="1" si="55"/>
        <v/>
      </c>
    </row>
    <row r="1311" spans="1:31">
      <c r="A1311" t="s">
        <v>1209</v>
      </c>
      <c r="D1311" s="3" t="s">
        <v>3131</v>
      </c>
      <c r="E1311" s="3" t="s">
        <v>3130</v>
      </c>
      <c r="J1311" s="8" t="s">
        <v>3350</v>
      </c>
      <c r="T1311" s="8">
        <f>613-2475</f>
        <v>-1862</v>
      </c>
      <c r="U1311" s="8">
        <f t="shared" ca="1" si="54"/>
        <v>2475</v>
      </c>
      <c r="V1311" s="8">
        <f t="shared" ca="1" si="55"/>
        <v>613</v>
      </c>
    </row>
    <row r="1312" spans="1:31">
      <c r="A1312" t="s">
        <v>1210</v>
      </c>
      <c r="D1312" s="3" t="s">
        <v>3132</v>
      </c>
      <c r="E1312" s="3" t="s">
        <v>3133</v>
      </c>
      <c r="J1312" s="8" t="s">
        <v>3352</v>
      </c>
      <c r="U1312" s="8" t="str">
        <f t="shared" ca="1" si="54"/>
        <v/>
      </c>
      <c r="V1312" s="8" t="str">
        <f t="shared" ca="1" si="55"/>
        <v/>
      </c>
    </row>
    <row r="1313" spans="1:31" ht="29">
      <c r="A1313" t="s">
        <v>1211</v>
      </c>
      <c r="D1313" s="3" t="s">
        <v>3134</v>
      </c>
      <c r="E1313" s="3" t="s">
        <v>3136</v>
      </c>
      <c r="J1313" s="8" t="s">
        <v>24</v>
      </c>
      <c r="L1313" s="8">
        <v>1</v>
      </c>
      <c r="M1313" s="8">
        <v>2</v>
      </c>
      <c r="N1313" s="8" t="s">
        <v>3319</v>
      </c>
      <c r="O1313" s="8" t="s">
        <v>3351</v>
      </c>
      <c r="S1313" s="8">
        <v>171</v>
      </c>
      <c r="U1313" s="8" t="str">
        <f t="shared" ca="1" si="54"/>
        <v/>
      </c>
      <c r="V1313" s="8" t="str">
        <f t="shared" ca="1" si="55"/>
        <v/>
      </c>
    </row>
    <row r="1314" spans="1:31" ht="29">
      <c r="A1314" t="s">
        <v>1211</v>
      </c>
      <c r="D1314" s="3" t="s">
        <v>3137</v>
      </c>
      <c r="E1314" s="3" t="s">
        <v>3135</v>
      </c>
      <c r="J1314" s="8" t="s">
        <v>25</v>
      </c>
      <c r="L1314" s="8">
        <v>1</v>
      </c>
      <c r="M1314" s="8">
        <v>3</v>
      </c>
      <c r="N1314" s="8" t="s">
        <v>3319</v>
      </c>
      <c r="O1314" s="8" t="s">
        <v>3311</v>
      </c>
      <c r="S1314" s="8">
        <v>1701</v>
      </c>
      <c r="U1314" s="8" t="str">
        <f t="shared" ca="1" si="54"/>
        <v/>
      </c>
      <c r="V1314" s="8" t="str">
        <f t="shared" ca="1" si="55"/>
        <v/>
      </c>
    </row>
    <row r="1315" spans="1:31" ht="29">
      <c r="A1315" t="s">
        <v>1211</v>
      </c>
      <c r="D1315" s="3" t="s">
        <v>3520</v>
      </c>
      <c r="E1315" s="3" t="s">
        <v>3519</v>
      </c>
      <c r="J1315" s="8" t="s">
        <v>3352</v>
      </c>
      <c r="U1315" s="8" t="str">
        <f t="shared" ca="1" si="54"/>
        <v/>
      </c>
      <c r="V1315" s="8" t="str">
        <f t="shared" ca="1" si="55"/>
        <v/>
      </c>
    </row>
    <row r="1316" spans="1:31">
      <c r="A1316" t="s">
        <v>1212</v>
      </c>
      <c r="D1316" s="3" t="s">
        <v>1213</v>
      </c>
      <c r="E1316" s="3" t="s">
        <v>1214</v>
      </c>
      <c r="J1316" s="8" t="s">
        <v>3350</v>
      </c>
      <c r="T1316" s="8">
        <f>49-9</f>
        <v>40</v>
      </c>
      <c r="U1316" s="8">
        <f t="shared" ca="1" si="54"/>
        <v>9</v>
      </c>
      <c r="V1316" s="8">
        <f t="shared" ca="1" si="55"/>
        <v>49</v>
      </c>
      <c r="AC1316" s="8" t="s">
        <v>3586</v>
      </c>
      <c r="AD1316" s="8" t="s">
        <v>19</v>
      </c>
    </row>
    <row r="1317" spans="1:31">
      <c r="A1317" t="s">
        <v>1215</v>
      </c>
      <c r="D1317" s="3" t="s">
        <v>1216</v>
      </c>
      <c r="E1317" s="3" t="s">
        <v>1217</v>
      </c>
      <c r="J1317" s="8" t="s">
        <v>3350</v>
      </c>
      <c r="T1317" s="8" t="s">
        <v>3371</v>
      </c>
      <c r="U1317" s="8" t="str">
        <f t="shared" ca="1" si="54"/>
        <v/>
      </c>
      <c r="V1317" s="8" t="str">
        <f t="shared" ca="1" si="55"/>
        <v/>
      </c>
      <c r="AC1317" s="8" t="s">
        <v>3402</v>
      </c>
      <c r="AD1317" s="8" t="s">
        <v>19</v>
      </c>
      <c r="AE1317" s="8" t="s">
        <v>3318</v>
      </c>
    </row>
    <row r="1318" spans="1:31">
      <c r="A1318" t="s">
        <v>1218</v>
      </c>
      <c r="D1318" s="3" t="s">
        <v>1219</v>
      </c>
      <c r="E1318" s="3" t="s">
        <v>1220</v>
      </c>
      <c r="J1318" s="8" t="s">
        <v>3352</v>
      </c>
      <c r="U1318" s="8" t="str">
        <f t="shared" ca="1" si="54"/>
        <v/>
      </c>
      <c r="V1318" s="8" t="str">
        <f t="shared" ca="1" si="55"/>
        <v/>
      </c>
    </row>
    <row r="1319" spans="1:31">
      <c r="A1319" t="s">
        <v>1221</v>
      </c>
      <c r="D1319" s="3" t="s">
        <v>1222</v>
      </c>
      <c r="E1319" s="3" t="s">
        <v>1223</v>
      </c>
      <c r="J1319" s="8" t="s">
        <v>3352</v>
      </c>
      <c r="U1319" s="8" t="str">
        <f t="shared" ca="1" si="54"/>
        <v/>
      </c>
      <c r="V1319" s="8" t="str">
        <f t="shared" ca="1" si="55"/>
        <v/>
      </c>
    </row>
    <row r="1320" spans="1:31">
      <c r="A1320" t="s">
        <v>1221</v>
      </c>
      <c r="D1320" s="3" t="s">
        <v>3139</v>
      </c>
      <c r="E1320" s="3" t="s">
        <v>3138</v>
      </c>
      <c r="J1320" s="8" t="s">
        <v>25</v>
      </c>
      <c r="L1320" s="8">
        <v>1</v>
      </c>
      <c r="M1320" s="8">
        <v>5</v>
      </c>
      <c r="N1320" s="8" t="s">
        <v>3356</v>
      </c>
      <c r="O1320" s="8" t="s">
        <v>3305</v>
      </c>
      <c r="P1320" s="8" t="s">
        <v>3403</v>
      </c>
      <c r="Q1320" s="9" t="s">
        <v>3404</v>
      </c>
      <c r="S1320" s="8">
        <v>295</v>
      </c>
      <c r="U1320" s="8" t="str">
        <f t="shared" ca="1" si="54"/>
        <v/>
      </c>
      <c r="V1320" s="8" t="str">
        <f t="shared" ca="1" si="55"/>
        <v/>
      </c>
    </row>
    <row r="1321" spans="1:31">
      <c r="A1321" t="s">
        <v>1224</v>
      </c>
      <c r="D1321" s="3" t="s">
        <v>1225</v>
      </c>
      <c r="E1321" s="3" t="s">
        <v>1226</v>
      </c>
      <c r="J1321" s="8" t="s">
        <v>3352</v>
      </c>
      <c r="U1321" s="8" t="str">
        <f t="shared" ca="1" si="54"/>
        <v/>
      </c>
      <c r="V1321" s="8" t="str">
        <f t="shared" ca="1" si="55"/>
        <v/>
      </c>
      <c r="AC1321" s="8" t="s">
        <v>3375</v>
      </c>
      <c r="AD1321" s="8" t="s">
        <v>19</v>
      </c>
    </row>
    <row r="1322" spans="1:31">
      <c r="A1322" t="s">
        <v>1224</v>
      </c>
      <c r="D1322" s="3" t="s">
        <v>1227</v>
      </c>
      <c r="E1322" s="3" t="s">
        <v>1228</v>
      </c>
      <c r="J1322" s="8" t="s">
        <v>3350</v>
      </c>
      <c r="T1322" s="8">
        <f>0-2</f>
        <v>-2</v>
      </c>
      <c r="U1322" s="8">
        <f t="shared" ca="1" si="54"/>
        <v>2</v>
      </c>
      <c r="V1322" s="8">
        <f t="shared" ca="1" si="55"/>
        <v>0</v>
      </c>
    </row>
    <row r="1323" spans="1:31" ht="29">
      <c r="A1323" t="s">
        <v>1229</v>
      </c>
      <c r="D1323" s="3" t="s">
        <v>3140</v>
      </c>
      <c r="E1323" s="3" t="s">
        <v>3141</v>
      </c>
      <c r="J1323" s="8" t="s">
        <v>24</v>
      </c>
      <c r="L1323" s="8">
        <v>1</v>
      </c>
      <c r="M1323" s="8">
        <v>1</v>
      </c>
      <c r="N1323" s="8" t="s">
        <v>3304</v>
      </c>
      <c r="O1323" s="8" t="s">
        <v>3351</v>
      </c>
      <c r="S1323" s="8">
        <v>5</v>
      </c>
      <c r="U1323" s="8" t="str">
        <f t="shared" ca="1" si="54"/>
        <v/>
      </c>
      <c r="V1323" s="8" t="str">
        <f t="shared" ca="1" si="55"/>
        <v/>
      </c>
    </row>
    <row r="1324" spans="1:31" ht="29">
      <c r="A1324" t="s">
        <v>1230</v>
      </c>
      <c r="D1324" s="3" t="s">
        <v>3142</v>
      </c>
      <c r="E1324" s="3" t="s">
        <v>3143</v>
      </c>
      <c r="J1324" s="8" t="s">
        <v>3350</v>
      </c>
      <c r="T1324" s="8">
        <f>1701-86</f>
        <v>1615</v>
      </c>
      <c r="U1324" s="8">
        <f t="shared" ca="1" si="54"/>
        <v>86</v>
      </c>
      <c r="V1324" s="8">
        <f t="shared" ca="1" si="55"/>
        <v>1701</v>
      </c>
    </row>
    <row r="1325" spans="1:31">
      <c r="A1325" t="s">
        <v>1230</v>
      </c>
      <c r="D1325" s="3" t="s">
        <v>1231</v>
      </c>
      <c r="E1325" s="3" t="s">
        <v>1232</v>
      </c>
      <c r="J1325" s="8" t="s">
        <v>3350</v>
      </c>
      <c r="T1325" s="8" t="s">
        <v>3371</v>
      </c>
      <c r="U1325" s="8" t="str">
        <f t="shared" ca="1" si="54"/>
        <v/>
      </c>
      <c r="V1325" s="8" t="str">
        <f t="shared" ca="1" si="55"/>
        <v/>
      </c>
      <c r="AB1325" s="8" t="s">
        <v>3405</v>
      </c>
      <c r="AC1325" s="8" t="s">
        <v>3586</v>
      </c>
      <c r="AD1325" s="8" t="s">
        <v>19</v>
      </c>
    </row>
    <row r="1326" spans="1:31" ht="29">
      <c r="A1326" t="s">
        <v>1233</v>
      </c>
      <c r="D1326" s="3" t="s">
        <v>3144</v>
      </c>
      <c r="E1326" s="3" t="s">
        <v>3145</v>
      </c>
      <c r="J1326" s="8" t="s">
        <v>24</v>
      </c>
      <c r="L1326" s="8">
        <v>1</v>
      </c>
      <c r="M1326" s="8">
        <v>5</v>
      </c>
      <c r="N1326" s="8" t="s">
        <v>3326</v>
      </c>
      <c r="O1326" s="8" t="s">
        <v>3311</v>
      </c>
      <c r="S1326" s="8">
        <v>830</v>
      </c>
      <c r="U1326" s="8" t="str">
        <f t="shared" ca="1" si="54"/>
        <v/>
      </c>
      <c r="V1326" s="8" t="str">
        <f t="shared" ca="1" si="55"/>
        <v/>
      </c>
    </row>
    <row r="1327" spans="1:31">
      <c r="A1327" t="s">
        <v>1233</v>
      </c>
      <c r="D1327" s="3" t="s">
        <v>1234</v>
      </c>
      <c r="E1327" s="3" t="s">
        <v>1235</v>
      </c>
      <c r="J1327" s="8" t="s">
        <v>3350</v>
      </c>
      <c r="T1327" s="8" t="s">
        <v>3351</v>
      </c>
      <c r="U1327" s="8" t="str">
        <f t="shared" ca="1" si="54"/>
        <v/>
      </c>
      <c r="V1327" s="8" t="str">
        <f t="shared" ca="1" si="55"/>
        <v/>
      </c>
      <c r="AE1327" s="8" t="s">
        <v>3309</v>
      </c>
    </row>
    <row r="1328" spans="1:31">
      <c r="A1328" t="s">
        <v>1236</v>
      </c>
      <c r="D1328" s="3" t="s">
        <v>3147</v>
      </c>
      <c r="E1328" s="3" t="s">
        <v>3146</v>
      </c>
      <c r="J1328" s="8" t="s">
        <v>3350</v>
      </c>
      <c r="T1328" s="8">
        <f>21-79</f>
        <v>-58</v>
      </c>
      <c r="U1328" s="8">
        <f t="shared" ca="1" si="54"/>
        <v>79</v>
      </c>
      <c r="V1328" s="8">
        <f t="shared" ca="1" si="55"/>
        <v>21</v>
      </c>
    </row>
    <row r="1329" spans="1:31">
      <c r="A1329" t="s">
        <v>1237</v>
      </c>
      <c r="D1329" s="3" t="s">
        <v>3148</v>
      </c>
      <c r="E1329" s="3" t="s">
        <v>3521</v>
      </c>
      <c r="J1329" s="8" t="s">
        <v>3350</v>
      </c>
      <c r="T1329" s="8">
        <f>0-1</f>
        <v>-1</v>
      </c>
      <c r="U1329" s="8">
        <f t="shared" ca="1" si="54"/>
        <v>1</v>
      </c>
      <c r="V1329" s="8">
        <f t="shared" ca="1" si="55"/>
        <v>0</v>
      </c>
    </row>
    <row r="1330" spans="1:31" ht="29">
      <c r="A1330" t="s">
        <v>1237</v>
      </c>
      <c r="D1330" s="3" t="s">
        <v>3708</v>
      </c>
      <c r="E1330" s="3" t="s">
        <v>3149</v>
      </c>
      <c r="J1330" s="8" t="s">
        <v>3350</v>
      </c>
      <c r="T1330" s="8">
        <f>31-280</f>
        <v>-249</v>
      </c>
      <c r="U1330" s="8">
        <f t="shared" ca="1" si="54"/>
        <v>280</v>
      </c>
      <c r="V1330" s="8">
        <f t="shared" ca="1" si="55"/>
        <v>31</v>
      </c>
    </row>
    <row r="1331" spans="1:31">
      <c r="A1331" t="s">
        <v>1238</v>
      </c>
      <c r="D1331" s="3" t="s">
        <v>3151</v>
      </c>
      <c r="E1331" s="3" t="s">
        <v>3150</v>
      </c>
      <c r="J1331" s="8" t="s">
        <v>25</v>
      </c>
      <c r="L1331" s="8">
        <v>1</v>
      </c>
      <c r="M1331" s="8">
        <v>3</v>
      </c>
      <c r="N1331" s="8" t="s">
        <v>3326</v>
      </c>
      <c r="O1331" s="8" t="s">
        <v>3311</v>
      </c>
      <c r="S1331" s="8">
        <v>312</v>
      </c>
      <c r="U1331" s="8" t="str">
        <f t="shared" ca="1" si="54"/>
        <v/>
      </c>
      <c r="V1331" s="8" t="str">
        <f t="shared" ca="1" si="55"/>
        <v/>
      </c>
    </row>
    <row r="1332" spans="1:31" ht="29">
      <c r="A1332" t="s">
        <v>1238</v>
      </c>
      <c r="D1332" s="3" t="s">
        <v>3154</v>
      </c>
      <c r="E1332" s="3" t="s">
        <v>3152</v>
      </c>
      <c r="J1332" s="8" t="s">
        <v>25</v>
      </c>
      <c r="L1332" s="8">
        <v>1</v>
      </c>
      <c r="M1332" s="8">
        <v>1</v>
      </c>
      <c r="N1332" s="8" t="s">
        <v>3310</v>
      </c>
      <c r="O1332" s="8" t="s">
        <v>3351</v>
      </c>
      <c r="S1332" s="8">
        <v>2475</v>
      </c>
      <c r="U1332" s="8" t="str">
        <f t="shared" ca="1" si="54"/>
        <v/>
      </c>
      <c r="V1332" s="8" t="str">
        <f t="shared" ca="1" si="55"/>
        <v/>
      </c>
    </row>
    <row r="1333" spans="1:31" ht="29">
      <c r="A1333" t="s">
        <v>1238</v>
      </c>
      <c r="D1333" s="3" t="s">
        <v>3153</v>
      </c>
      <c r="E1333" s="3" t="s">
        <v>3155</v>
      </c>
      <c r="J1333" s="8" t="s">
        <v>24</v>
      </c>
      <c r="L1333" s="8">
        <v>1</v>
      </c>
      <c r="M1333" s="8">
        <v>5</v>
      </c>
      <c r="N1333" s="8" t="s">
        <v>3356</v>
      </c>
      <c r="O1333" s="8" t="s">
        <v>3311</v>
      </c>
      <c r="S1333" s="8">
        <v>295</v>
      </c>
      <c r="U1333" s="8" t="str">
        <f t="shared" ca="1" si="54"/>
        <v/>
      </c>
      <c r="V1333" s="8" t="str">
        <f t="shared" ca="1" si="55"/>
        <v/>
      </c>
    </row>
    <row r="1334" spans="1:31">
      <c r="A1334" t="s">
        <v>1239</v>
      </c>
      <c r="D1334" s="3" t="s">
        <v>3156</v>
      </c>
      <c r="E1334" s="3" t="s">
        <v>3157</v>
      </c>
      <c r="J1334" s="8" t="s">
        <v>25</v>
      </c>
      <c r="L1334" s="8">
        <v>1</v>
      </c>
      <c r="M1334" s="8">
        <v>5</v>
      </c>
      <c r="N1334" s="8" t="s">
        <v>3326</v>
      </c>
      <c r="O1334" s="8" t="s">
        <v>3311</v>
      </c>
      <c r="S1334" s="8">
        <v>830</v>
      </c>
      <c r="U1334" s="8" t="str">
        <f t="shared" ca="1" si="54"/>
        <v/>
      </c>
      <c r="V1334" s="8" t="str">
        <f t="shared" ca="1" si="55"/>
        <v/>
      </c>
    </row>
    <row r="1335" spans="1:31" ht="29">
      <c r="A1335" t="s">
        <v>1240</v>
      </c>
      <c r="D1335" s="3" t="s">
        <v>3159</v>
      </c>
      <c r="E1335" s="3" t="s">
        <v>3158</v>
      </c>
      <c r="J1335" s="8" t="s">
        <v>3350</v>
      </c>
      <c r="T1335" s="8">
        <f>312-250</f>
        <v>62</v>
      </c>
      <c r="U1335" s="8">
        <f t="shared" ca="1" si="54"/>
        <v>250</v>
      </c>
      <c r="V1335" s="8">
        <f t="shared" ca="1" si="55"/>
        <v>312</v>
      </c>
    </row>
    <row r="1336" spans="1:31">
      <c r="A1336" t="s">
        <v>1240</v>
      </c>
      <c r="D1336" s="3" t="s">
        <v>3161</v>
      </c>
      <c r="E1336" s="3" t="s">
        <v>3160</v>
      </c>
      <c r="J1336" s="8" t="s">
        <v>24</v>
      </c>
      <c r="L1336" s="8">
        <v>1</v>
      </c>
      <c r="M1336" s="8">
        <v>3</v>
      </c>
      <c r="N1336" s="8" t="s">
        <v>3310</v>
      </c>
      <c r="O1336" s="8" t="s">
        <v>3305</v>
      </c>
      <c r="P1336" s="8" t="s">
        <v>3403</v>
      </c>
      <c r="Q1336" s="9" t="s">
        <v>3404</v>
      </c>
      <c r="S1336" s="8">
        <v>2475</v>
      </c>
      <c r="U1336" s="8" t="str">
        <f t="shared" ca="1" si="54"/>
        <v/>
      </c>
      <c r="V1336" s="8" t="str">
        <f t="shared" ca="1" si="55"/>
        <v/>
      </c>
    </row>
    <row r="1337" spans="1:31">
      <c r="A1337" t="s">
        <v>1241</v>
      </c>
      <c r="D1337" s="3" t="s">
        <v>181</v>
      </c>
      <c r="E1337" s="3" t="s">
        <v>1242</v>
      </c>
      <c r="H1337" t="s">
        <v>19</v>
      </c>
      <c r="J1337" s="8" t="s">
        <v>3350</v>
      </c>
      <c r="T1337" s="8" t="s">
        <v>3351</v>
      </c>
      <c r="U1337" s="8" t="str">
        <f t="shared" ca="1" si="54"/>
        <v/>
      </c>
      <c r="V1337" s="8" t="str">
        <f t="shared" ca="1" si="55"/>
        <v/>
      </c>
      <c r="AE1337" s="8" t="s">
        <v>3309</v>
      </c>
    </row>
    <row r="1338" spans="1:31">
      <c r="A1338" t="s">
        <v>1243</v>
      </c>
      <c r="D1338" s="3" t="s">
        <v>1244</v>
      </c>
      <c r="E1338" s="3" t="s">
        <v>1245</v>
      </c>
      <c r="J1338" s="8" t="s">
        <v>3352</v>
      </c>
      <c r="U1338" s="8" t="str">
        <f t="shared" ca="1" si="54"/>
        <v/>
      </c>
      <c r="V1338" s="8" t="str">
        <f t="shared" ca="1" si="55"/>
        <v/>
      </c>
      <c r="AC1338" s="8" t="s">
        <v>3365</v>
      </c>
      <c r="AD1338" s="8" t="s">
        <v>19</v>
      </c>
      <c r="AE1338" s="8" t="s">
        <v>3309</v>
      </c>
    </row>
    <row r="1339" spans="1:31">
      <c r="A1339" t="s">
        <v>1246</v>
      </c>
      <c r="D1339" s="3" t="s">
        <v>3163</v>
      </c>
      <c r="E1339" s="3" t="s">
        <v>3162</v>
      </c>
      <c r="J1339" s="8" t="s">
        <v>3350</v>
      </c>
      <c r="T1339" s="8">
        <f>105-25</f>
        <v>80</v>
      </c>
      <c r="U1339" s="8">
        <f t="shared" ca="1" si="54"/>
        <v>25</v>
      </c>
      <c r="V1339" s="8">
        <f t="shared" ca="1" si="55"/>
        <v>105</v>
      </c>
    </row>
    <row r="1340" spans="1:31">
      <c r="A1340" t="s">
        <v>1247</v>
      </c>
      <c r="D1340" s="3" t="s">
        <v>3164</v>
      </c>
      <c r="E1340" s="3" t="s">
        <v>3727</v>
      </c>
      <c r="J1340" s="8" t="s">
        <v>3352</v>
      </c>
      <c r="U1340" s="8" t="str">
        <f t="shared" ca="1" si="54"/>
        <v/>
      </c>
      <c r="V1340" s="8" t="str">
        <f t="shared" ca="1" si="55"/>
        <v/>
      </c>
    </row>
    <row r="1341" spans="1:31">
      <c r="A1341" t="s">
        <v>1247</v>
      </c>
      <c r="D1341" s="3" t="s">
        <v>1248</v>
      </c>
      <c r="E1341" s="3" t="s">
        <v>1249</v>
      </c>
      <c r="J1341" s="8" t="s">
        <v>3352</v>
      </c>
      <c r="U1341" s="8" t="str">
        <f t="shared" ca="1" si="54"/>
        <v/>
      </c>
      <c r="V1341" s="8" t="str">
        <f t="shared" ca="1" si="55"/>
        <v/>
      </c>
      <c r="AC1341" s="8" t="s">
        <v>3365</v>
      </c>
      <c r="AD1341" s="8" t="s">
        <v>19</v>
      </c>
    </row>
    <row r="1342" spans="1:31" ht="29">
      <c r="A1342" t="s">
        <v>1247</v>
      </c>
      <c r="D1342" s="3" t="s">
        <v>3166</v>
      </c>
      <c r="E1342" s="3" t="s">
        <v>3165</v>
      </c>
      <c r="J1342" s="8" t="s">
        <v>25</v>
      </c>
      <c r="L1342" s="8">
        <v>1</v>
      </c>
      <c r="M1342" s="8">
        <v>1</v>
      </c>
      <c r="N1342" s="8" t="s">
        <v>3310</v>
      </c>
      <c r="O1342" s="8" t="s">
        <v>3351</v>
      </c>
      <c r="S1342" s="8">
        <v>2475</v>
      </c>
      <c r="U1342" s="8" t="str">
        <f t="shared" ca="1" si="54"/>
        <v/>
      </c>
      <c r="V1342" s="8" t="str">
        <f t="shared" ca="1" si="55"/>
        <v/>
      </c>
    </row>
    <row r="1343" spans="1:31" ht="29">
      <c r="A1343" t="s">
        <v>1247</v>
      </c>
      <c r="D1343" s="3" t="s">
        <v>3167</v>
      </c>
      <c r="E1343" s="3" t="s">
        <v>3168</v>
      </c>
      <c r="I1343" t="s">
        <v>3522</v>
      </c>
      <c r="J1343" s="8" t="s">
        <v>3350</v>
      </c>
      <c r="T1343" s="8">
        <f>31-0</f>
        <v>31</v>
      </c>
      <c r="U1343" s="8">
        <f t="shared" ca="1" si="54"/>
        <v>0</v>
      </c>
      <c r="V1343" s="8">
        <f t="shared" ca="1" si="55"/>
        <v>31</v>
      </c>
      <c r="AE1343" s="8" t="s">
        <v>3321</v>
      </c>
    </row>
    <row r="1344" spans="1:31">
      <c r="A1344" t="s">
        <v>1250</v>
      </c>
      <c r="D1344" s="3" t="s">
        <v>3169</v>
      </c>
      <c r="E1344" s="3" t="s">
        <v>3170</v>
      </c>
      <c r="J1344" s="8" t="s">
        <v>25</v>
      </c>
      <c r="L1344" s="8">
        <v>1</v>
      </c>
      <c r="M1344" s="8">
        <v>3</v>
      </c>
      <c r="N1344" s="8" t="s">
        <v>3328</v>
      </c>
      <c r="O1344" s="8" t="s">
        <v>3311</v>
      </c>
      <c r="S1344" s="8">
        <v>166</v>
      </c>
      <c r="U1344" s="8" t="str">
        <f t="shared" ca="1" si="54"/>
        <v/>
      </c>
      <c r="V1344" s="8" t="str">
        <f t="shared" ca="1" si="55"/>
        <v/>
      </c>
    </row>
    <row r="1345" spans="1:31">
      <c r="A1345" t="s">
        <v>1251</v>
      </c>
      <c r="D1345" s="3" t="s">
        <v>3171</v>
      </c>
      <c r="E1345" s="3" t="s">
        <v>3172</v>
      </c>
      <c r="J1345" s="8" t="s">
        <v>3350</v>
      </c>
      <c r="T1345" s="8">
        <f>166-613</f>
        <v>-447</v>
      </c>
      <c r="U1345" s="8">
        <f t="shared" ca="1" si="54"/>
        <v>613</v>
      </c>
      <c r="V1345" s="8">
        <f t="shared" ca="1" si="55"/>
        <v>166</v>
      </c>
    </row>
    <row r="1346" spans="1:31" ht="43.5">
      <c r="A1346" t="s">
        <v>1251</v>
      </c>
      <c r="D1346" s="3" t="s">
        <v>3709</v>
      </c>
      <c r="E1346" s="3" t="s">
        <v>3174</v>
      </c>
      <c r="I1346" t="s">
        <v>3412</v>
      </c>
      <c r="J1346" s="8" t="s">
        <v>26</v>
      </c>
      <c r="U1346" s="8" t="str">
        <f t="shared" ca="1" si="54"/>
        <v/>
      </c>
      <c r="V1346" s="8" t="str">
        <f t="shared" ca="1" si="55"/>
        <v/>
      </c>
    </row>
    <row r="1347" spans="1:31" ht="43.5">
      <c r="A1347" t="s">
        <v>1251</v>
      </c>
      <c r="D1347" s="3" t="s">
        <v>3173</v>
      </c>
      <c r="E1347" s="3" t="s">
        <v>3175</v>
      </c>
      <c r="J1347" s="8" t="s">
        <v>24</v>
      </c>
      <c r="L1347" s="8">
        <v>1</v>
      </c>
      <c r="M1347" s="8">
        <v>3</v>
      </c>
      <c r="N1347" s="8" t="s">
        <v>3310</v>
      </c>
      <c r="O1347" s="8" t="s">
        <v>3311</v>
      </c>
      <c r="S1347" s="8">
        <v>2475</v>
      </c>
      <c r="U1347" s="8" t="str">
        <f t="shared" ca="1" si="54"/>
        <v/>
      </c>
      <c r="V1347" s="8" t="str">
        <f t="shared" ca="1" si="55"/>
        <v/>
      </c>
    </row>
    <row r="1348" spans="1:31">
      <c r="A1348" t="s">
        <v>1251</v>
      </c>
      <c r="D1348" s="3" t="s">
        <v>1252</v>
      </c>
      <c r="E1348" s="3" t="s">
        <v>1253</v>
      </c>
      <c r="J1348" s="8" t="s">
        <v>3350</v>
      </c>
      <c r="T1348" s="8" t="s">
        <v>3371</v>
      </c>
      <c r="U1348" s="8" t="str">
        <f t="shared" ca="1" si="54"/>
        <v/>
      </c>
      <c r="V1348" s="8" t="str">
        <f t="shared" ca="1" si="55"/>
        <v/>
      </c>
      <c r="AC1348" s="8" t="s">
        <v>3365</v>
      </c>
      <c r="AD1348" s="8" t="s">
        <v>19</v>
      </c>
      <c r="AE1348" s="8" t="s">
        <v>3309</v>
      </c>
    </row>
    <row r="1349" spans="1:31" ht="29">
      <c r="A1349" t="s">
        <v>1254</v>
      </c>
      <c r="D1349" s="3" t="s">
        <v>3177</v>
      </c>
      <c r="E1349" s="3" t="s">
        <v>3176</v>
      </c>
      <c r="J1349" s="8" t="s">
        <v>24</v>
      </c>
      <c r="L1349" s="8">
        <v>1</v>
      </c>
      <c r="M1349" s="8">
        <v>3</v>
      </c>
      <c r="N1349" s="8" t="s">
        <v>3319</v>
      </c>
      <c r="O1349" s="8" t="s">
        <v>3311</v>
      </c>
      <c r="S1349" s="8">
        <v>86</v>
      </c>
      <c r="U1349" s="8" t="str">
        <f t="shared" ca="1" si="54"/>
        <v/>
      </c>
      <c r="V1349" s="8" t="str">
        <f t="shared" ca="1" si="55"/>
        <v/>
      </c>
    </row>
    <row r="1350" spans="1:31">
      <c r="A1350" t="s">
        <v>1254</v>
      </c>
      <c r="D1350" s="3" t="s">
        <v>1255</v>
      </c>
      <c r="E1350" s="3" t="s">
        <v>1256</v>
      </c>
      <c r="F1350" t="s">
        <v>17</v>
      </c>
      <c r="H1350" t="s">
        <v>19</v>
      </c>
      <c r="Q1350" s="8"/>
      <c r="U1350" s="8" t="str">
        <f t="shared" ca="1" si="54"/>
        <v/>
      </c>
      <c r="V1350" s="8" t="str">
        <f t="shared" ca="1" si="55"/>
        <v/>
      </c>
    </row>
    <row r="1351" spans="1:31">
      <c r="A1351" t="s">
        <v>1257</v>
      </c>
      <c r="D1351" s="3" t="s">
        <v>3178</v>
      </c>
      <c r="E1351" s="3" t="s">
        <v>3179</v>
      </c>
      <c r="J1351" s="8" t="s">
        <v>3352</v>
      </c>
      <c r="U1351" s="8" t="str">
        <f t="shared" ca="1" si="54"/>
        <v/>
      </c>
      <c r="V1351" s="8" t="str">
        <f t="shared" ca="1" si="55"/>
        <v/>
      </c>
    </row>
    <row r="1352" spans="1:31" ht="29">
      <c r="A1352" t="s">
        <v>1258</v>
      </c>
      <c r="D1352" s="3" t="s">
        <v>3181</v>
      </c>
      <c r="E1352" s="3" t="s">
        <v>3182</v>
      </c>
      <c r="J1352" s="8" t="s">
        <v>3352</v>
      </c>
      <c r="U1352" s="8" t="str">
        <f t="shared" ca="1" si="54"/>
        <v/>
      </c>
      <c r="V1352" s="8" t="str">
        <f t="shared" ca="1" si="55"/>
        <v/>
      </c>
      <c r="AC1352" s="8" t="s">
        <v>3373</v>
      </c>
      <c r="AD1352" s="8" t="s">
        <v>19</v>
      </c>
    </row>
    <row r="1353" spans="1:31" ht="29">
      <c r="A1353" t="s">
        <v>1258</v>
      </c>
      <c r="D1353" s="3" t="s">
        <v>3183</v>
      </c>
      <c r="E1353" s="3" t="s">
        <v>3180</v>
      </c>
      <c r="J1353" s="8" t="s">
        <v>25</v>
      </c>
      <c r="L1353" s="8">
        <v>1</v>
      </c>
      <c r="M1353" s="8">
        <v>1</v>
      </c>
      <c r="N1353" s="8" t="s">
        <v>3310</v>
      </c>
      <c r="O1353" s="8" t="s">
        <v>3351</v>
      </c>
      <c r="S1353" s="8">
        <v>2475</v>
      </c>
      <c r="U1353" s="8" t="str">
        <f t="shared" ref="U1353:U1417" ca="1" si="56">IF(ISNUMBER(T1353),VALUE(MID(_xlfn.FORMULATEXT(T1353),SEARCH("-",_xlfn.FORMULATEXT(T1353))+1,LEN(_xlfn.FORMULATEXT(T1353))-SEARCH("-",_xlfn.FORMULATEXT(T1353)))), "")</f>
        <v/>
      </c>
      <c r="V1353" s="8" t="str">
        <f t="shared" ref="V1353:V1417" ca="1" si="57">IF(ISNUMBER(T1353), VALUE(MID(_xlfn.FORMULATEXT(T1353), 2, SEARCH("-", _xlfn.FORMULATEXT(T1353)) - 2)), "")</f>
        <v/>
      </c>
    </row>
    <row r="1354" spans="1:31">
      <c r="A1354" t="s">
        <v>1259</v>
      </c>
      <c r="D1354" s="3" t="s">
        <v>1260</v>
      </c>
      <c r="E1354" s="3" t="s">
        <v>1261</v>
      </c>
      <c r="J1354" s="8" t="s">
        <v>3352</v>
      </c>
      <c r="U1354" s="8" t="str">
        <f t="shared" ca="1" si="56"/>
        <v/>
      </c>
      <c r="V1354" s="8" t="str">
        <f t="shared" ca="1" si="57"/>
        <v/>
      </c>
      <c r="AC1354" s="8" t="s">
        <v>3365</v>
      </c>
      <c r="AD1354" s="8" t="s">
        <v>19</v>
      </c>
    </row>
    <row r="1355" spans="1:31">
      <c r="A1355" t="s">
        <v>1259</v>
      </c>
      <c r="D1355" s="3" t="s">
        <v>3185</v>
      </c>
      <c r="E1355" s="3" t="s">
        <v>3184</v>
      </c>
      <c r="J1355" s="8" t="s">
        <v>3352</v>
      </c>
      <c r="U1355" s="8" t="str">
        <f t="shared" ca="1" si="56"/>
        <v/>
      </c>
      <c r="V1355" s="8" t="str">
        <f t="shared" ca="1" si="57"/>
        <v/>
      </c>
    </row>
    <row r="1356" spans="1:31" ht="29">
      <c r="A1356" t="s">
        <v>1262</v>
      </c>
      <c r="D1356" s="3" t="s">
        <v>3186</v>
      </c>
      <c r="E1356" s="3" t="s">
        <v>3187</v>
      </c>
      <c r="H1356" t="s">
        <v>19</v>
      </c>
      <c r="J1356" s="8" t="s">
        <v>3350</v>
      </c>
      <c r="T1356" s="8">
        <f>26-43</f>
        <v>-17</v>
      </c>
      <c r="U1356" s="8">
        <f t="shared" ca="1" si="56"/>
        <v>43</v>
      </c>
      <c r="V1356" s="8">
        <f t="shared" ca="1" si="57"/>
        <v>26</v>
      </c>
    </row>
    <row r="1357" spans="1:31">
      <c r="A1357" t="s">
        <v>1263</v>
      </c>
      <c r="D1357" s="3" t="s">
        <v>3188</v>
      </c>
      <c r="E1357" s="3" t="s">
        <v>3189</v>
      </c>
      <c r="J1357" s="8" t="s">
        <v>24</v>
      </c>
      <c r="L1357" s="8">
        <v>1</v>
      </c>
      <c r="M1357" s="8">
        <v>3</v>
      </c>
      <c r="N1357" s="8" t="s">
        <v>3319</v>
      </c>
      <c r="O1357" s="8" t="s">
        <v>3311</v>
      </c>
      <c r="S1357" s="8">
        <v>86</v>
      </c>
      <c r="U1357" s="8" t="str">
        <f t="shared" ca="1" si="56"/>
        <v/>
      </c>
      <c r="V1357" s="8" t="str">
        <f t="shared" ca="1" si="57"/>
        <v/>
      </c>
    </row>
    <row r="1358" spans="1:31">
      <c r="A1358" t="s">
        <v>1263</v>
      </c>
      <c r="D1358" s="3" t="s">
        <v>3191</v>
      </c>
      <c r="E1358" s="3" t="s">
        <v>3190</v>
      </c>
      <c r="J1358" s="8" t="s">
        <v>3352</v>
      </c>
      <c r="U1358" s="8" t="str">
        <f t="shared" ca="1" si="56"/>
        <v/>
      </c>
      <c r="V1358" s="8" t="str">
        <f t="shared" ca="1" si="57"/>
        <v/>
      </c>
      <c r="AC1358" s="8" t="s">
        <v>3365</v>
      </c>
      <c r="AD1358" s="8" t="s">
        <v>19</v>
      </c>
    </row>
    <row r="1359" spans="1:31" ht="29">
      <c r="A1359" t="s">
        <v>1264</v>
      </c>
      <c r="D1359" s="3" t="s">
        <v>3193</v>
      </c>
      <c r="E1359" s="3" t="s">
        <v>3192</v>
      </c>
      <c r="I1359" t="s">
        <v>3565</v>
      </c>
      <c r="J1359" s="8" t="s">
        <v>3352</v>
      </c>
      <c r="U1359" s="8" t="str">
        <f t="shared" ca="1" si="56"/>
        <v/>
      </c>
      <c r="V1359" s="8" t="str">
        <f t="shared" ca="1" si="57"/>
        <v/>
      </c>
      <c r="W1359" s="8" t="s">
        <v>3348</v>
      </c>
    </row>
    <row r="1360" spans="1:31" ht="43.5">
      <c r="A1360" t="s">
        <v>1264</v>
      </c>
      <c r="D1360" s="3" t="s">
        <v>3195</v>
      </c>
      <c r="E1360" s="3" t="s">
        <v>3194</v>
      </c>
      <c r="F1360" t="s">
        <v>36</v>
      </c>
      <c r="J1360" s="8" t="s">
        <v>27</v>
      </c>
    </row>
    <row r="1361" spans="1:31" ht="43.5">
      <c r="A1361" t="s">
        <v>1264</v>
      </c>
      <c r="D1361" s="3" t="s">
        <v>3195</v>
      </c>
      <c r="E1361" s="3" t="s">
        <v>3194</v>
      </c>
      <c r="F1361" t="s">
        <v>36</v>
      </c>
      <c r="J1361" s="8" t="s">
        <v>25</v>
      </c>
      <c r="L1361" s="8">
        <v>1</v>
      </c>
      <c r="M1361" s="8">
        <v>8</v>
      </c>
      <c r="N1361" s="8" t="s">
        <v>3356</v>
      </c>
      <c r="O1361" s="8" t="s">
        <v>3311</v>
      </c>
      <c r="S1361" s="8">
        <v>12</v>
      </c>
      <c r="U1361" s="8" t="str">
        <f t="shared" ca="1" si="56"/>
        <v/>
      </c>
      <c r="V1361" s="8" t="str">
        <f t="shared" ca="1" si="57"/>
        <v/>
      </c>
      <c r="W1361" s="8" t="s">
        <v>3348</v>
      </c>
    </row>
    <row r="1362" spans="1:31" ht="43.5">
      <c r="A1362" t="s">
        <v>1264</v>
      </c>
      <c r="D1362" s="3" t="s">
        <v>3523</v>
      </c>
      <c r="E1362" s="3" t="s">
        <v>3524</v>
      </c>
      <c r="F1362" t="s">
        <v>36</v>
      </c>
      <c r="I1362" t="s">
        <v>3390</v>
      </c>
      <c r="J1362" s="8" t="s">
        <v>26</v>
      </c>
      <c r="U1362" s="8" t="str">
        <f t="shared" ca="1" si="56"/>
        <v/>
      </c>
      <c r="V1362" s="8" t="str">
        <f t="shared" ca="1" si="57"/>
        <v/>
      </c>
    </row>
    <row r="1363" spans="1:31" ht="43.5">
      <c r="A1363" t="s">
        <v>1264</v>
      </c>
      <c r="D1363" s="3" t="s">
        <v>3526</v>
      </c>
      <c r="E1363" s="3" t="s">
        <v>3196</v>
      </c>
      <c r="F1363" t="s">
        <v>36</v>
      </c>
      <c r="J1363" s="8" t="s">
        <v>3353</v>
      </c>
      <c r="T1363" s="8">
        <f>312-105</f>
        <v>207</v>
      </c>
      <c r="U1363" s="8">
        <f t="shared" ca="1" si="56"/>
        <v>105</v>
      </c>
      <c r="V1363" s="8">
        <f t="shared" ca="1" si="57"/>
        <v>312</v>
      </c>
    </row>
    <row r="1364" spans="1:31" ht="43.5">
      <c r="A1364" t="s">
        <v>1264</v>
      </c>
      <c r="D1364" s="3" t="s">
        <v>3197</v>
      </c>
      <c r="E1364" s="3" t="s">
        <v>3525</v>
      </c>
      <c r="F1364" t="s">
        <v>36</v>
      </c>
      <c r="J1364" s="8" t="s">
        <v>3352</v>
      </c>
      <c r="U1364" s="8" t="str">
        <f t="shared" ca="1" si="56"/>
        <v/>
      </c>
      <c r="V1364" s="8" t="str">
        <f t="shared" ca="1" si="57"/>
        <v/>
      </c>
    </row>
    <row r="1365" spans="1:31">
      <c r="A1365" t="s">
        <v>1265</v>
      </c>
      <c r="D1365" s="3" t="s">
        <v>3199</v>
      </c>
      <c r="E1365" s="3" t="s">
        <v>3198</v>
      </c>
      <c r="J1365" s="8" t="s">
        <v>25</v>
      </c>
      <c r="L1365" s="8">
        <v>1</v>
      </c>
      <c r="M1365" s="8">
        <v>1</v>
      </c>
      <c r="N1365" s="8" t="s">
        <v>3310</v>
      </c>
      <c r="O1365" s="8" t="s">
        <v>3351</v>
      </c>
      <c r="S1365" s="8">
        <v>2475</v>
      </c>
      <c r="U1365" s="8" t="str">
        <f t="shared" ca="1" si="56"/>
        <v/>
      </c>
      <c r="V1365" s="8" t="str">
        <f t="shared" ca="1" si="57"/>
        <v/>
      </c>
    </row>
    <row r="1366" spans="1:31">
      <c r="A1366" t="s">
        <v>1265</v>
      </c>
      <c r="D1366" s="3" t="s">
        <v>1266</v>
      </c>
      <c r="E1366" s="3" t="s">
        <v>1267</v>
      </c>
      <c r="J1366" s="8" t="s">
        <v>3350</v>
      </c>
      <c r="T1366" s="8" t="s">
        <v>3351</v>
      </c>
      <c r="U1366" s="8" t="str">
        <f t="shared" ca="1" si="56"/>
        <v/>
      </c>
      <c r="V1366" s="8" t="str">
        <f t="shared" ca="1" si="57"/>
        <v/>
      </c>
      <c r="AC1366" s="8" t="s">
        <v>3373</v>
      </c>
      <c r="AD1366" s="8" t="s">
        <v>19</v>
      </c>
      <c r="AE1366" s="8" t="s">
        <v>3318</v>
      </c>
    </row>
    <row r="1367" spans="1:31">
      <c r="A1367" t="s">
        <v>1268</v>
      </c>
      <c r="D1367" s="3" t="s">
        <v>3201</v>
      </c>
      <c r="E1367" s="3" t="s">
        <v>3200</v>
      </c>
      <c r="J1367" s="8" t="s">
        <v>25</v>
      </c>
      <c r="L1367" s="8">
        <v>1</v>
      </c>
      <c r="M1367" s="8">
        <v>3</v>
      </c>
      <c r="N1367" s="8" t="s">
        <v>3310</v>
      </c>
      <c r="O1367" s="8" t="s">
        <v>3311</v>
      </c>
      <c r="S1367" s="8">
        <v>2475</v>
      </c>
      <c r="U1367" s="8" t="str">
        <f t="shared" ca="1" si="56"/>
        <v/>
      </c>
      <c r="V1367" s="8" t="str">
        <f t="shared" ca="1" si="57"/>
        <v/>
      </c>
    </row>
    <row r="1368" spans="1:31">
      <c r="A1368" t="s">
        <v>1269</v>
      </c>
      <c r="D1368" s="3" t="s">
        <v>3202</v>
      </c>
      <c r="E1368" s="3" t="s">
        <v>3203</v>
      </c>
      <c r="H1368" t="s">
        <v>19</v>
      </c>
      <c r="J1368" s="8" t="s">
        <v>3352</v>
      </c>
      <c r="U1368" s="8" t="str">
        <f t="shared" ca="1" si="56"/>
        <v/>
      </c>
      <c r="V1368" s="8" t="str">
        <f t="shared" ca="1" si="57"/>
        <v/>
      </c>
      <c r="AB1368" s="8" t="s">
        <v>3591</v>
      </c>
      <c r="AD1368" s="8" t="s">
        <v>19</v>
      </c>
    </row>
    <row r="1369" spans="1:31">
      <c r="A1369" t="s">
        <v>1270</v>
      </c>
      <c r="D1369" s="3" t="s">
        <v>1271</v>
      </c>
      <c r="E1369" s="3" t="s">
        <v>1272</v>
      </c>
      <c r="J1369" s="8" t="s">
        <v>3350</v>
      </c>
      <c r="T1369" s="8" t="s">
        <v>3351</v>
      </c>
      <c r="U1369" s="8" t="str">
        <f t="shared" ca="1" si="56"/>
        <v/>
      </c>
      <c r="V1369" s="8" t="str">
        <f t="shared" ca="1" si="57"/>
        <v/>
      </c>
      <c r="Y1369" s="8" t="s">
        <v>3373</v>
      </c>
      <c r="Z1369" s="8" t="s">
        <v>19</v>
      </c>
      <c r="AA1369" s="8" t="s">
        <v>3318</v>
      </c>
      <c r="AC1369" s="8" t="s">
        <v>3373</v>
      </c>
      <c r="AD1369" s="8" t="s">
        <v>19</v>
      </c>
    </row>
    <row r="1370" spans="1:31">
      <c r="A1370" t="s">
        <v>1270</v>
      </c>
      <c r="D1370" s="3" t="s">
        <v>3204</v>
      </c>
      <c r="E1370" s="3" t="s">
        <v>3205</v>
      </c>
      <c r="J1370" s="8" t="s">
        <v>25</v>
      </c>
      <c r="L1370" s="8">
        <v>1</v>
      </c>
      <c r="M1370" s="8">
        <v>3</v>
      </c>
      <c r="N1370" s="8" t="s">
        <v>3310</v>
      </c>
      <c r="O1370" s="8" t="s">
        <v>3311</v>
      </c>
      <c r="S1370" s="8">
        <v>2475</v>
      </c>
      <c r="U1370" s="8" t="str">
        <f t="shared" ca="1" si="56"/>
        <v/>
      </c>
      <c r="V1370" s="8" t="str">
        <f t="shared" ca="1" si="57"/>
        <v/>
      </c>
    </row>
    <row r="1371" spans="1:31" ht="29">
      <c r="A1371" t="s">
        <v>1273</v>
      </c>
      <c r="D1371" s="3" t="s">
        <v>3207</v>
      </c>
      <c r="E1371" s="3" t="s">
        <v>3206</v>
      </c>
      <c r="J1371" s="8" t="s">
        <v>3352</v>
      </c>
      <c r="U1371" s="8" t="str">
        <f t="shared" ca="1" si="56"/>
        <v/>
      </c>
      <c r="V1371" s="8" t="str">
        <f t="shared" ca="1" si="57"/>
        <v/>
      </c>
    </row>
    <row r="1372" spans="1:31">
      <c r="A1372" t="s">
        <v>1273</v>
      </c>
      <c r="D1372" s="3" t="s">
        <v>3208</v>
      </c>
      <c r="E1372" s="3" t="s">
        <v>3209</v>
      </c>
      <c r="J1372" s="8" t="s">
        <v>25</v>
      </c>
      <c r="L1372" s="8">
        <v>1</v>
      </c>
      <c r="M1372" s="8">
        <v>1</v>
      </c>
      <c r="N1372" s="8" t="s">
        <v>3310</v>
      </c>
      <c r="O1372" s="8" t="s">
        <v>3351</v>
      </c>
      <c r="S1372" s="8">
        <v>2475</v>
      </c>
      <c r="U1372" s="8" t="str">
        <f t="shared" ca="1" si="56"/>
        <v/>
      </c>
      <c r="V1372" s="8" t="str">
        <f t="shared" ca="1" si="57"/>
        <v/>
      </c>
    </row>
    <row r="1373" spans="1:31">
      <c r="A1373" t="s">
        <v>1274</v>
      </c>
      <c r="D1373" s="3" t="s">
        <v>3210</v>
      </c>
      <c r="E1373" s="3" t="s">
        <v>3211</v>
      </c>
      <c r="J1373" s="8" t="s">
        <v>3350</v>
      </c>
      <c r="T1373" s="8" t="s">
        <v>3371</v>
      </c>
      <c r="U1373" s="8" t="str">
        <f t="shared" ca="1" si="56"/>
        <v/>
      </c>
      <c r="V1373" s="8" t="str">
        <f t="shared" ca="1" si="57"/>
        <v/>
      </c>
      <c r="AE1373" s="8" t="s">
        <v>3309</v>
      </c>
    </row>
    <row r="1374" spans="1:31">
      <c r="A1374" t="s">
        <v>1275</v>
      </c>
      <c r="D1374" s="3" t="s">
        <v>3213</v>
      </c>
      <c r="E1374" s="3" t="s">
        <v>3212</v>
      </c>
      <c r="J1374" s="8" t="s">
        <v>24</v>
      </c>
      <c r="L1374" s="8">
        <v>1</v>
      </c>
      <c r="M1374" s="8">
        <v>2</v>
      </c>
      <c r="N1374" s="8" t="s">
        <v>3310</v>
      </c>
      <c r="O1374" s="8" t="s">
        <v>3351</v>
      </c>
      <c r="S1374" s="8">
        <v>2475</v>
      </c>
      <c r="U1374" s="8" t="str">
        <f t="shared" ca="1" si="56"/>
        <v/>
      </c>
      <c r="V1374" s="8" t="str">
        <f t="shared" ca="1" si="57"/>
        <v/>
      </c>
    </row>
    <row r="1375" spans="1:31">
      <c r="A1375" t="s">
        <v>1275</v>
      </c>
      <c r="D1375" s="3" t="s">
        <v>3214</v>
      </c>
      <c r="E1375" s="3" t="s">
        <v>3215</v>
      </c>
      <c r="J1375" s="8" t="s">
        <v>3352</v>
      </c>
      <c r="U1375" s="8" t="str">
        <f t="shared" ca="1" si="56"/>
        <v/>
      </c>
      <c r="V1375" s="8" t="str">
        <f t="shared" ca="1" si="57"/>
        <v/>
      </c>
    </row>
    <row r="1376" spans="1:31">
      <c r="A1376" t="s">
        <v>1275</v>
      </c>
      <c r="D1376" s="3" t="s">
        <v>3217</v>
      </c>
      <c r="E1376" s="3" t="s">
        <v>3216</v>
      </c>
      <c r="J1376" s="8" t="s">
        <v>3350</v>
      </c>
      <c r="T1376" s="8">
        <f>166-613</f>
        <v>-447</v>
      </c>
      <c r="U1376" s="8">
        <f t="shared" ca="1" si="56"/>
        <v>613</v>
      </c>
      <c r="V1376" s="8">
        <f t="shared" ca="1" si="57"/>
        <v>166</v>
      </c>
    </row>
    <row r="1377" spans="1:31">
      <c r="A1377" t="s">
        <v>1276</v>
      </c>
      <c r="D1377" s="3" t="s">
        <v>2498</v>
      </c>
      <c r="E1377" s="3" t="s">
        <v>2499</v>
      </c>
      <c r="J1377" s="8" t="s">
        <v>3352</v>
      </c>
      <c r="U1377" s="8" t="str">
        <f t="shared" ca="1" si="56"/>
        <v/>
      </c>
      <c r="V1377" s="8" t="str">
        <f t="shared" ca="1" si="57"/>
        <v/>
      </c>
      <c r="AB1377" s="8" t="s">
        <v>3591</v>
      </c>
      <c r="AD1377" s="8" t="s">
        <v>19</v>
      </c>
    </row>
    <row r="1378" spans="1:31">
      <c r="A1378" t="s">
        <v>1276</v>
      </c>
      <c r="D1378" s="3" t="s">
        <v>3218</v>
      </c>
      <c r="E1378" s="3" t="s">
        <v>3219</v>
      </c>
      <c r="J1378" s="8" t="s">
        <v>3352</v>
      </c>
      <c r="U1378" s="8" t="str">
        <f t="shared" ca="1" si="56"/>
        <v/>
      </c>
      <c r="V1378" s="8" t="str">
        <f t="shared" ca="1" si="57"/>
        <v/>
      </c>
      <c r="AE1378" s="8" t="s">
        <v>3309</v>
      </c>
    </row>
    <row r="1379" spans="1:31">
      <c r="A1379" t="s">
        <v>1276</v>
      </c>
      <c r="D1379" s="3" t="s">
        <v>3220</v>
      </c>
      <c r="E1379" s="3" t="s">
        <v>3221</v>
      </c>
      <c r="J1379" s="8" t="s">
        <v>3350</v>
      </c>
      <c r="T1379" s="8">
        <f>1701-171</f>
        <v>1530</v>
      </c>
      <c r="U1379" s="8">
        <f t="shared" ca="1" si="56"/>
        <v>171</v>
      </c>
      <c r="V1379" s="8">
        <f t="shared" ca="1" si="57"/>
        <v>1701</v>
      </c>
    </row>
    <row r="1380" spans="1:31">
      <c r="A1380" t="s">
        <v>1277</v>
      </c>
      <c r="D1380" s="3" t="s">
        <v>3222</v>
      </c>
      <c r="E1380" s="3" t="s">
        <v>3223</v>
      </c>
      <c r="H1380" t="s">
        <v>19</v>
      </c>
      <c r="J1380" s="8" t="s">
        <v>3350</v>
      </c>
      <c r="T1380" s="8" t="s">
        <v>3371</v>
      </c>
      <c r="U1380" s="8" t="str">
        <f t="shared" ca="1" si="56"/>
        <v/>
      </c>
      <c r="V1380" s="8" t="str">
        <f t="shared" ca="1" si="57"/>
        <v/>
      </c>
      <c r="AE1380" s="8" t="s">
        <v>3309</v>
      </c>
    </row>
    <row r="1381" spans="1:31">
      <c r="A1381" t="s">
        <v>1277</v>
      </c>
      <c r="D1381" s="3" t="s">
        <v>3224</v>
      </c>
      <c r="E1381" s="3" t="s">
        <v>3225</v>
      </c>
      <c r="J1381" s="8" t="s">
        <v>3352</v>
      </c>
      <c r="U1381" s="8" t="str">
        <f t="shared" ca="1" si="56"/>
        <v/>
      </c>
      <c r="V1381" s="8" t="str">
        <f t="shared" ca="1" si="57"/>
        <v/>
      </c>
    </row>
    <row r="1382" spans="1:31">
      <c r="A1382" t="s">
        <v>1277</v>
      </c>
      <c r="D1382" s="3" t="s">
        <v>1278</v>
      </c>
      <c r="E1382" s="3" t="s">
        <v>1279</v>
      </c>
      <c r="J1382" s="8" t="s">
        <v>3352</v>
      </c>
      <c r="U1382" s="8" t="str">
        <f t="shared" ca="1" si="56"/>
        <v/>
      </c>
      <c r="V1382" s="8" t="str">
        <f t="shared" ca="1" si="57"/>
        <v/>
      </c>
      <c r="AC1382" s="8" t="s">
        <v>3373</v>
      </c>
      <c r="AD1382" s="8" t="s">
        <v>19</v>
      </c>
      <c r="AE1382" s="8" t="s">
        <v>3318</v>
      </c>
    </row>
    <row r="1383" spans="1:31" ht="29">
      <c r="A1383" t="s">
        <v>1280</v>
      </c>
      <c r="D1383" s="3" t="s">
        <v>3227</v>
      </c>
      <c r="E1383" s="3" t="s">
        <v>3226</v>
      </c>
      <c r="J1383" s="8" t="s">
        <v>25</v>
      </c>
      <c r="L1383" s="8">
        <v>1</v>
      </c>
      <c r="M1383" s="8">
        <v>1</v>
      </c>
      <c r="N1383" s="8" t="s">
        <v>3310</v>
      </c>
      <c r="O1383" s="8" t="s">
        <v>3351</v>
      </c>
      <c r="S1383" s="8">
        <v>2475</v>
      </c>
      <c r="U1383" s="8" t="str">
        <f t="shared" ca="1" si="56"/>
        <v/>
      </c>
      <c r="V1383" s="8" t="str">
        <f t="shared" ca="1" si="57"/>
        <v/>
      </c>
    </row>
    <row r="1384" spans="1:31" ht="29">
      <c r="A1384" t="s">
        <v>1280</v>
      </c>
      <c r="D1384" s="3" t="s">
        <v>3228</v>
      </c>
      <c r="E1384" s="3" t="s">
        <v>3226</v>
      </c>
      <c r="J1384" s="8" t="s">
        <v>25</v>
      </c>
      <c r="L1384" s="8">
        <v>1</v>
      </c>
      <c r="M1384" s="8">
        <v>3</v>
      </c>
      <c r="N1384" s="8" t="s">
        <v>3310</v>
      </c>
      <c r="O1384" s="8" t="s">
        <v>3311</v>
      </c>
      <c r="S1384" s="8">
        <v>2475</v>
      </c>
      <c r="U1384" s="8" t="str">
        <f t="shared" ca="1" si="56"/>
        <v/>
      </c>
      <c r="V1384" s="8" t="str">
        <f t="shared" ca="1" si="57"/>
        <v/>
      </c>
    </row>
    <row r="1385" spans="1:31" ht="43.5">
      <c r="A1385" t="s">
        <v>1281</v>
      </c>
      <c r="D1385" s="3" t="s">
        <v>3230</v>
      </c>
      <c r="E1385" s="3" t="s">
        <v>3229</v>
      </c>
      <c r="J1385" s="8" t="s">
        <v>25</v>
      </c>
      <c r="L1385" s="8">
        <v>2</v>
      </c>
      <c r="M1385" s="8">
        <v>18</v>
      </c>
      <c r="O1385" s="8" t="s">
        <v>3305</v>
      </c>
      <c r="P1385" s="8" t="s">
        <v>3428</v>
      </c>
      <c r="Q1385" s="9" t="s">
        <v>3527</v>
      </c>
      <c r="S1385" s="8">
        <v>2</v>
      </c>
      <c r="U1385" s="8" t="str">
        <f t="shared" ca="1" si="56"/>
        <v/>
      </c>
      <c r="V1385" s="8" t="str">
        <f t="shared" ca="1" si="57"/>
        <v/>
      </c>
    </row>
    <row r="1386" spans="1:31" ht="29">
      <c r="A1386" t="s">
        <v>1282</v>
      </c>
      <c r="D1386" s="3" t="s">
        <v>3232</v>
      </c>
      <c r="E1386" s="3" t="s">
        <v>3231</v>
      </c>
      <c r="J1386" s="8" t="s">
        <v>3350</v>
      </c>
      <c r="T1386" s="8" t="s">
        <v>3371</v>
      </c>
      <c r="U1386" s="8" t="str">
        <f t="shared" ca="1" si="56"/>
        <v/>
      </c>
      <c r="V1386" s="8" t="str">
        <f t="shared" ca="1" si="57"/>
        <v/>
      </c>
      <c r="AE1386" s="8" t="s">
        <v>3309</v>
      </c>
    </row>
    <row r="1387" spans="1:31">
      <c r="A1387" t="s">
        <v>1282</v>
      </c>
      <c r="D1387" s="3" t="s">
        <v>3233</v>
      </c>
      <c r="E1387" s="3" t="s">
        <v>3234</v>
      </c>
      <c r="J1387" s="8" t="s">
        <v>3350</v>
      </c>
      <c r="T1387" s="8">
        <f>1-1</f>
        <v>0</v>
      </c>
      <c r="U1387" s="8">
        <f t="shared" ca="1" si="56"/>
        <v>1</v>
      </c>
      <c r="V1387" s="8">
        <f t="shared" ca="1" si="57"/>
        <v>1</v>
      </c>
    </row>
    <row r="1388" spans="1:31">
      <c r="A1388" t="s">
        <v>1282</v>
      </c>
      <c r="D1388" s="3" t="s">
        <v>1283</v>
      </c>
      <c r="E1388" s="3" t="s">
        <v>1284</v>
      </c>
      <c r="H1388" t="s">
        <v>19</v>
      </c>
      <c r="J1388" s="8" t="s">
        <v>3352</v>
      </c>
      <c r="U1388" s="8" t="str">
        <f t="shared" ca="1" si="56"/>
        <v/>
      </c>
      <c r="V1388" s="8" t="str">
        <f t="shared" ca="1" si="57"/>
        <v/>
      </c>
    </row>
    <row r="1389" spans="1:31">
      <c r="A1389" t="s">
        <v>1285</v>
      </c>
      <c r="D1389" s="3" t="s">
        <v>3236</v>
      </c>
      <c r="E1389" s="3" t="s">
        <v>3235</v>
      </c>
      <c r="J1389" s="8" t="s">
        <v>3352</v>
      </c>
      <c r="U1389" s="8" t="str">
        <f t="shared" ca="1" si="56"/>
        <v/>
      </c>
      <c r="V1389" s="8" t="str">
        <f t="shared" ca="1" si="57"/>
        <v/>
      </c>
    </row>
    <row r="1390" spans="1:31">
      <c r="A1390" t="s">
        <v>1285</v>
      </c>
      <c r="D1390" s="3" t="s">
        <v>3237</v>
      </c>
      <c r="E1390" s="3" t="s">
        <v>3238</v>
      </c>
      <c r="J1390" s="8" t="s">
        <v>24</v>
      </c>
      <c r="L1390" s="8">
        <v>1</v>
      </c>
      <c r="M1390" s="8">
        <v>3</v>
      </c>
      <c r="N1390" s="8" t="s">
        <v>3310</v>
      </c>
      <c r="O1390" s="8" t="s">
        <v>3311</v>
      </c>
      <c r="S1390" s="8">
        <v>2475</v>
      </c>
      <c r="U1390" s="8" t="str">
        <f t="shared" ca="1" si="56"/>
        <v/>
      </c>
      <c r="V1390" s="8" t="str">
        <f t="shared" ca="1" si="57"/>
        <v/>
      </c>
    </row>
    <row r="1391" spans="1:31">
      <c r="A1391" t="s">
        <v>1286</v>
      </c>
      <c r="D1391" s="3" t="s">
        <v>3239</v>
      </c>
      <c r="E1391" s="3" t="s">
        <v>2736</v>
      </c>
      <c r="J1391" s="8" t="s">
        <v>3350</v>
      </c>
      <c r="T1391" s="8">
        <f>31-280</f>
        <v>-249</v>
      </c>
      <c r="U1391" s="8">
        <f t="shared" ca="1" si="56"/>
        <v>280</v>
      </c>
      <c r="V1391" s="8">
        <f t="shared" ca="1" si="57"/>
        <v>31</v>
      </c>
    </row>
    <row r="1392" spans="1:31" ht="29">
      <c r="A1392" t="s">
        <v>1286</v>
      </c>
      <c r="D1392" s="3" t="s">
        <v>3241</v>
      </c>
      <c r="E1392" s="3" t="s">
        <v>3240</v>
      </c>
      <c r="I1392" t="s">
        <v>3406</v>
      </c>
      <c r="J1392" s="8" t="s">
        <v>26</v>
      </c>
      <c r="U1392" s="8" t="str">
        <f t="shared" ca="1" si="56"/>
        <v/>
      </c>
      <c r="V1392" s="8" t="str">
        <f t="shared" ca="1" si="57"/>
        <v/>
      </c>
    </row>
    <row r="1393" spans="1:31">
      <c r="A1393" t="s">
        <v>1286</v>
      </c>
      <c r="D1393" s="3" t="s">
        <v>3242</v>
      </c>
      <c r="E1393" s="3" t="s">
        <v>3243</v>
      </c>
      <c r="J1393" s="8" t="s">
        <v>3350</v>
      </c>
      <c r="T1393" s="8" t="s">
        <v>3351</v>
      </c>
      <c r="U1393" s="8" t="str">
        <f t="shared" ca="1" si="56"/>
        <v/>
      </c>
      <c r="V1393" s="8" t="str">
        <f t="shared" ca="1" si="57"/>
        <v/>
      </c>
      <c r="AC1393" s="8" t="s">
        <v>3370</v>
      </c>
      <c r="AD1393" s="8" t="s">
        <v>19</v>
      </c>
      <c r="AE1393" s="8" t="s">
        <v>3318</v>
      </c>
    </row>
    <row r="1394" spans="1:31" ht="29">
      <c r="A1394" t="s">
        <v>1286</v>
      </c>
      <c r="D1394" s="3" t="s">
        <v>3529</v>
      </c>
      <c r="E1394" s="3" t="s">
        <v>3528</v>
      </c>
      <c r="J1394" s="8" t="s">
        <v>3352</v>
      </c>
      <c r="U1394" s="8" t="str">
        <f t="shared" ca="1" si="56"/>
        <v/>
      </c>
      <c r="V1394" s="8" t="str">
        <f t="shared" ca="1" si="57"/>
        <v/>
      </c>
      <c r="AE1394" s="8" t="s">
        <v>3315</v>
      </c>
    </row>
    <row r="1395" spans="1:31" ht="29">
      <c r="A1395" t="s">
        <v>1286</v>
      </c>
      <c r="D1395" s="3" t="s">
        <v>3245</v>
      </c>
      <c r="E1395" s="3" t="s">
        <v>3246</v>
      </c>
      <c r="I1395" t="s">
        <v>3406</v>
      </c>
      <c r="J1395" s="8" t="s">
        <v>26</v>
      </c>
      <c r="U1395" s="8" t="str">
        <f t="shared" ca="1" si="56"/>
        <v/>
      </c>
      <c r="V1395" s="8" t="str">
        <f t="shared" ca="1" si="57"/>
        <v/>
      </c>
    </row>
    <row r="1396" spans="1:31" ht="29">
      <c r="A1396" t="s">
        <v>1286</v>
      </c>
      <c r="D1396" s="3" t="s">
        <v>3247</v>
      </c>
      <c r="E1396" s="3" t="s">
        <v>3244</v>
      </c>
      <c r="J1396" s="8" t="s">
        <v>25</v>
      </c>
      <c r="L1396" s="8">
        <v>1</v>
      </c>
      <c r="M1396" s="8">
        <v>3</v>
      </c>
      <c r="N1396" s="8" t="s">
        <v>3326</v>
      </c>
      <c r="O1396" s="8" t="s">
        <v>3311</v>
      </c>
      <c r="S1396" s="8">
        <v>743</v>
      </c>
      <c r="U1396" s="8" t="str">
        <f t="shared" ca="1" si="56"/>
        <v/>
      </c>
      <c r="V1396" s="8" t="str">
        <f t="shared" ca="1" si="57"/>
        <v/>
      </c>
    </row>
    <row r="1397" spans="1:31">
      <c r="A1397" t="s">
        <v>1286</v>
      </c>
      <c r="D1397" s="3" t="s">
        <v>3248</v>
      </c>
      <c r="E1397" s="3" t="s">
        <v>3249</v>
      </c>
      <c r="J1397" s="8" t="s">
        <v>3350</v>
      </c>
      <c r="T1397" s="8" t="s">
        <v>3351</v>
      </c>
      <c r="U1397" s="8" t="str">
        <f t="shared" ca="1" si="56"/>
        <v/>
      </c>
      <c r="V1397" s="8" t="str">
        <f t="shared" ca="1" si="57"/>
        <v/>
      </c>
      <c r="AC1397" s="8" t="s">
        <v>3370</v>
      </c>
      <c r="AD1397" s="8" t="s">
        <v>19</v>
      </c>
      <c r="AE1397" s="8" t="s">
        <v>3318</v>
      </c>
    </row>
    <row r="1398" spans="1:31" ht="43.5">
      <c r="A1398" t="s">
        <v>1287</v>
      </c>
      <c r="D1398" s="3" t="s">
        <v>3251</v>
      </c>
      <c r="E1398" s="3" t="s">
        <v>3250</v>
      </c>
      <c r="I1398" t="s">
        <v>3421</v>
      </c>
      <c r="J1398" s="8" t="s">
        <v>26</v>
      </c>
      <c r="U1398" s="8" t="str">
        <f t="shared" ca="1" si="56"/>
        <v/>
      </c>
      <c r="V1398" s="8" t="str">
        <f t="shared" ca="1" si="57"/>
        <v/>
      </c>
    </row>
    <row r="1399" spans="1:31">
      <c r="A1399" t="s">
        <v>1287</v>
      </c>
      <c r="D1399" s="3" t="s">
        <v>3252</v>
      </c>
      <c r="E1399" s="3" t="s">
        <v>3253</v>
      </c>
      <c r="J1399" s="8" t="s">
        <v>3350</v>
      </c>
      <c r="T1399" s="8">
        <f>150-830</f>
        <v>-680</v>
      </c>
      <c r="U1399" s="8">
        <f t="shared" ca="1" si="56"/>
        <v>830</v>
      </c>
      <c r="V1399" s="8">
        <f t="shared" ca="1" si="57"/>
        <v>150</v>
      </c>
    </row>
    <row r="1400" spans="1:31">
      <c r="A1400" t="s">
        <v>1287</v>
      </c>
      <c r="D1400" s="3" t="s">
        <v>3255</v>
      </c>
      <c r="E1400" s="3" t="s">
        <v>3256</v>
      </c>
      <c r="J1400" s="8" t="s">
        <v>3352</v>
      </c>
      <c r="U1400" s="8" t="str">
        <f t="shared" ca="1" si="56"/>
        <v/>
      </c>
      <c r="V1400" s="8" t="str">
        <f t="shared" ca="1" si="57"/>
        <v/>
      </c>
    </row>
    <row r="1401" spans="1:31">
      <c r="A1401" t="s">
        <v>1287</v>
      </c>
      <c r="D1401" s="3" t="s">
        <v>3257</v>
      </c>
      <c r="E1401" s="3" t="s">
        <v>3254</v>
      </c>
      <c r="J1401" s="8" t="s">
        <v>25</v>
      </c>
      <c r="L1401" s="8">
        <v>1</v>
      </c>
      <c r="M1401" s="8">
        <v>3</v>
      </c>
      <c r="N1401" s="8" t="s">
        <v>3319</v>
      </c>
      <c r="O1401" s="8" t="s">
        <v>3311</v>
      </c>
      <c r="S1401" s="8">
        <v>1701</v>
      </c>
      <c r="U1401" s="8" t="str">
        <f t="shared" ca="1" si="56"/>
        <v/>
      </c>
      <c r="V1401" s="8" t="str">
        <f t="shared" ca="1" si="57"/>
        <v/>
      </c>
    </row>
    <row r="1402" spans="1:31" ht="29">
      <c r="A1402" t="s">
        <v>1288</v>
      </c>
      <c r="D1402" s="3" t="s">
        <v>3259</v>
      </c>
      <c r="E1402" s="3" t="s">
        <v>3258</v>
      </c>
      <c r="I1402" t="s">
        <v>3401</v>
      </c>
      <c r="J1402" s="8" t="s">
        <v>26</v>
      </c>
      <c r="U1402" s="8" t="str">
        <f t="shared" ca="1" si="56"/>
        <v/>
      </c>
      <c r="V1402" s="8" t="str">
        <f t="shared" ca="1" si="57"/>
        <v/>
      </c>
    </row>
    <row r="1403" spans="1:31">
      <c r="A1403" t="s">
        <v>1288</v>
      </c>
      <c r="D1403" s="3" t="s">
        <v>3160</v>
      </c>
      <c r="E1403" s="3" t="s">
        <v>3260</v>
      </c>
      <c r="J1403" s="8" t="s">
        <v>3352</v>
      </c>
      <c r="U1403" s="8" t="str">
        <f t="shared" ca="1" si="56"/>
        <v/>
      </c>
      <c r="V1403" s="8" t="str">
        <f t="shared" ca="1" si="57"/>
        <v/>
      </c>
    </row>
    <row r="1404" spans="1:31">
      <c r="A1404" t="s">
        <v>1288</v>
      </c>
      <c r="D1404" s="3" t="s">
        <v>3262</v>
      </c>
      <c r="E1404" s="3" t="s">
        <v>3261</v>
      </c>
      <c r="J1404" s="8" t="s">
        <v>3350</v>
      </c>
      <c r="T1404" s="8">
        <f>7-31</f>
        <v>-24</v>
      </c>
      <c r="U1404" s="8">
        <f t="shared" ca="1" si="56"/>
        <v>31</v>
      </c>
      <c r="V1404" s="8">
        <f t="shared" ca="1" si="57"/>
        <v>7</v>
      </c>
    </row>
    <row r="1405" spans="1:31" ht="29">
      <c r="A1405" t="s">
        <v>1288</v>
      </c>
      <c r="D1405" s="3" t="s">
        <v>3263</v>
      </c>
      <c r="E1405" s="3" t="s">
        <v>3264</v>
      </c>
      <c r="J1405" s="8" t="s">
        <v>3352</v>
      </c>
      <c r="U1405" s="8" t="str">
        <f t="shared" ca="1" si="56"/>
        <v/>
      </c>
      <c r="V1405" s="8" t="str">
        <f t="shared" ca="1" si="57"/>
        <v/>
      </c>
    </row>
    <row r="1406" spans="1:31">
      <c r="A1406" t="s">
        <v>1289</v>
      </c>
      <c r="D1406" s="3" t="s">
        <v>3266</v>
      </c>
      <c r="E1406" s="3" t="s">
        <v>3265</v>
      </c>
      <c r="J1406" s="8" t="s">
        <v>25</v>
      </c>
      <c r="L1406" s="8">
        <v>1</v>
      </c>
      <c r="M1406" s="8">
        <v>3</v>
      </c>
      <c r="N1406" s="8" t="s">
        <v>3319</v>
      </c>
      <c r="O1406" s="8" t="s">
        <v>3311</v>
      </c>
      <c r="S1406" s="8">
        <v>1701</v>
      </c>
      <c r="U1406" s="8" t="str">
        <f t="shared" ca="1" si="56"/>
        <v/>
      </c>
      <c r="V1406" s="8" t="str">
        <f t="shared" ca="1" si="57"/>
        <v/>
      </c>
    </row>
    <row r="1407" spans="1:31">
      <c r="A1407" t="s">
        <v>1289</v>
      </c>
      <c r="D1407" s="3" t="s">
        <v>3267</v>
      </c>
      <c r="E1407" s="6" t="s">
        <v>3268</v>
      </c>
      <c r="F1407" t="s">
        <v>32</v>
      </c>
      <c r="I1407" s="5" t="s">
        <v>3728</v>
      </c>
      <c r="J1407" s="8" t="s">
        <v>3350</v>
      </c>
      <c r="T1407" s="8" t="s">
        <v>3371</v>
      </c>
      <c r="U1407" s="8" t="str">
        <f t="shared" ca="1" si="56"/>
        <v/>
      </c>
      <c r="V1407" s="8" t="str">
        <f t="shared" ca="1" si="57"/>
        <v/>
      </c>
      <c r="AB1407" s="8" t="s">
        <v>3405</v>
      </c>
      <c r="AC1407" s="8" t="s">
        <v>3365</v>
      </c>
      <c r="AD1407" s="8" t="s">
        <v>19</v>
      </c>
    </row>
    <row r="1408" spans="1:31">
      <c r="A1408" t="s">
        <v>1290</v>
      </c>
      <c r="D1408" s="3" t="s">
        <v>1291</v>
      </c>
      <c r="E1408" s="3" t="s">
        <v>1292</v>
      </c>
      <c r="J1408" s="8" t="s">
        <v>3352</v>
      </c>
      <c r="U1408" s="8" t="str">
        <f t="shared" ca="1" si="56"/>
        <v/>
      </c>
      <c r="V1408" s="8" t="str">
        <f t="shared" ca="1" si="57"/>
        <v/>
      </c>
      <c r="AC1408" s="8" t="s">
        <v>3398</v>
      </c>
      <c r="AD1408" s="8" t="s">
        <v>19</v>
      </c>
    </row>
    <row r="1409" spans="1:30" ht="29">
      <c r="A1409" t="s">
        <v>1293</v>
      </c>
      <c r="D1409" s="3" t="s">
        <v>3566</v>
      </c>
      <c r="E1409" s="3" t="s">
        <v>3567</v>
      </c>
      <c r="I1409" t="s">
        <v>3568</v>
      </c>
      <c r="J1409" s="8" t="s">
        <v>3350</v>
      </c>
      <c r="T1409" s="8">
        <f>31-27</f>
        <v>4</v>
      </c>
      <c r="U1409" s="8">
        <f t="shared" ca="1" si="56"/>
        <v>27</v>
      </c>
      <c r="V1409" s="8">
        <f t="shared" ca="1" si="57"/>
        <v>31</v>
      </c>
      <c r="W1409" s="8" t="s">
        <v>3348</v>
      </c>
    </row>
    <row r="1410" spans="1:30">
      <c r="A1410" t="s">
        <v>1293</v>
      </c>
      <c r="D1410" s="3" t="s">
        <v>3270</v>
      </c>
      <c r="E1410" s="3" t="s">
        <v>3269</v>
      </c>
      <c r="J1410" s="8" t="s">
        <v>24</v>
      </c>
      <c r="L1410" s="8">
        <v>1</v>
      </c>
      <c r="M1410" s="8">
        <v>3</v>
      </c>
      <c r="N1410" s="8" t="s">
        <v>3319</v>
      </c>
      <c r="O1410" s="8" t="s">
        <v>3311</v>
      </c>
      <c r="S1410" s="8">
        <v>1701</v>
      </c>
      <c r="U1410" s="8" t="str">
        <f t="shared" ca="1" si="56"/>
        <v/>
      </c>
      <c r="V1410" s="8" t="str">
        <f t="shared" ca="1" si="57"/>
        <v/>
      </c>
    </row>
    <row r="1411" spans="1:30">
      <c r="A1411" t="s">
        <v>1293</v>
      </c>
      <c r="D1411" s="3" t="s">
        <v>1294</v>
      </c>
      <c r="E1411" s="3" t="s">
        <v>1295</v>
      </c>
      <c r="J1411" s="8" t="s">
        <v>3352</v>
      </c>
      <c r="U1411" s="8" t="str">
        <f t="shared" ca="1" si="56"/>
        <v/>
      </c>
      <c r="V1411" s="8" t="str">
        <f t="shared" ca="1" si="57"/>
        <v/>
      </c>
    </row>
    <row r="1412" spans="1:30">
      <c r="A1412" t="s">
        <v>1296</v>
      </c>
      <c r="D1412" s="3" t="s">
        <v>1297</v>
      </c>
      <c r="E1412" s="3" t="s">
        <v>1298</v>
      </c>
      <c r="J1412" s="8" t="s">
        <v>3350</v>
      </c>
      <c r="T1412" s="8" t="s">
        <v>3371</v>
      </c>
      <c r="U1412" s="8" t="str">
        <f t="shared" ca="1" si="56"/>
        <v/>
      </c>
      <c r="V1412" s="8" t="str">
        <f t="shared" ca="1" si="57"/>
        <v/>
      </c>
      <c r="AB1412" s="8" t="s">
        <v>3405</v>
      </c>
      <c r="AC1412" s="8" t="s">
        <v>3398</v>
      </c>
      <c r="AD1412" s="8" t="s">
        <v>19</v>
      </c>
    </row>
    <row r="1413" spans="1:30" ht="29">
      <c r="A1413" t="s">
        <v>1296</v>
      </c>
      <c r="D1413" s="3" t="s">
        <v>3272</v>
      </c>
      <c r="E1413" s="3" t="s">
        <v>3271</v>
      </c>
      <c r="J1413" s="8" t="s">
        <v>3352</v>
      </c>
      <c r="U1413" s="8" t="str">
        <f t="shared" ca="1" si="56"/>
        <v/>
      </c>
      <c r="V1413" s="8" t="str">
        <f t="shared" ca="1" si="57"/>
        <v/>
      </c>
    </row>
    <row r="1414" spans="1:30">
      <c r="A1414" t="s">
        <v>1296</v>
      </c>
      <c r="D1414" s="3" t="s">
        <v>1299</v>
      </c>
      <c r="E1414" s="3" t="s">
        <v>1300</v>
      </c>
      <c r="J1414" s="8" t="s">
        <v>3350</v>
      </c>
      <c r="T1414" s="8" t="s">
        <v>3371</v>
      </c>
      <c r="U1414" s="8" t="str">
        <f t="shared" ca="1" si="56"/>
        <v/>
      </c>
      <c r="V1414" s="8" t="str">
        <f t="shared" ca="1" si="57"/>
        <v/>
      </c>
      <c r="AC1414" s="8" t="s">
        <v>3402</v>
      </c>
      <c r="AD1414" s="8" t="s">
        <v>19</v>
      </c>
    </row>
    <row r="1415" spans="1:30" ht="58">
      <c r="A1415" t="s">
        <v>1296</v>
      </c>
      <c r="D1415" s="3" t="s">
        <v>3274</v>
      </c>
      <c r="E1415" s="3" t="s">
        <v>3275</v>
      </c>
      <c r="J1415" s="8" t="s">
        <v>3350</v>
      </c>
      <c r="T1415" s="8">
        <f>86-204</f>
        <v>-118</v>
      </c>
      <c r="U1415" s="8">
        <f t="shared" ca="1" si="56"/>
        <v>204</v>
      </c>
      <c r="V1415" s="8">
        <f t="shared" ca="1" si="57"/>
        <v>86</v>
      </c>
    </row>
    <row r="1416" spans="1:30" ht="58">
      <c r="A1416" t="s">
        <v>1296</v>
      </c>
      <c r="D1416" s="3" t="s">
        <v>3273</v>
      </c>
      <c r="E1416" s="3" t="s">
        <v>3276</v>
      </c>
      <c r="J1416" s="8" t="s">
        <v>24</v>
      </c>
      <c r="L1416" s="8">
        <v>1</v>
      </c>
      <c r="M1416" s="8">
        <v>3</v>
      </c>
      <c r="N1416" s="8" t="s">
        <v>3326</v>
      </c>
      <c r="O1416" s="8" t="s">
        <v>3311</v>
      </c>
      <c r="S1416" s="8">
        <v>743</v>
      </c>
      <c r="U1416" s="8" t="str">
        <f t="shared" ca="1" si="56"/>
        <v/>
      </c>
      <c r="V1416" s="8" t="str">
        <f t="shared" ca="1" si="57"/>
        <v/>
      </c>
    </row>
    <row r="1417" spans="1:30" ht="58">
      <c r="A1417" t="s">
        <v>1296</v>
      </c>
      <c r="D1417" s="3" t="s">
        <v>3273</v>
      </c>
      <c r="E1417" s="3" t="s">
        <v>3277</v>
      </c>
      <c r="J1417" s="8" t="s">
        <v>24</v>
      </c>
      <c r="L1417" s="8">
        <v>1</v>
      </c>
      <c r="M1417" s="8">
        <v>3</v>
      </c>
      <c r="N1417" s="8" t="s">
        <v>3310</v>
      </c>
      <c r="O1417" s="8" t="s">
        <v>3311</v>
      </c>
      <c r="S1417" s="8">
        <v>2475</v>
      </c>
      <c r="U1417" s="8" t="str">
        <f t="shared" ca="1" si="56"/>
        <v/>
      </c>
      <c r="V1417" s="8" t="str">
        <f t="shared" ca="1" si="57"/>
        <v/>
      </c>
    </row>
    <row r="1418" spans="1:30">
      <c r="A1418" t="s">
        <v>1301</v>
      </c>
      <c r="D1418" s="3" t="s">
        <v>842</v>
      </c>
      <c r="E1418" s="3" t="s">
        <v>1302</v>
      </c>
      <c r="J1418" s="8" t="s">
        <v>3352</v>
      </c>
      <c r="U1418" s="8" t="str">
        <f t="shared" ref="U1418:U1430" ca="1" si="58">IF(ISNUMBER(T1418),VALUE(MID(_xlfn.FORMULATEXT(T1418),SEARCH("-",_xlfn.FORMULATEXT(T1418))+1,LEN(_xlfn.FORMULATEXT(T1418))-SEARCH("-",_xlfn.FORMULATEXT(T1418)))), "")</f>
        <v/>
      </c>
      <c r="V1418" s="8" t="str">
        <f t="shared" ref="V1418:V1430" ca="1" si="59">IF(ISNUMBER(T1418), VALUE(MID(_xlfn.FORMULATEXT(T1418), 2, SEARCH("-", _xlfn.FORMULATEXT(T1418)) - 2)), "")</f>
        <v/>
      </c>
      <c r="AC1418" s="8" t="s">
        <v>3375</v>
      </c>
      <c r="AD1418" s="8" t="s">
        <v>19</v>
      </c>
    </row>
    <row r="1419" spans="1:30">
      <c r="A1419" t="s">
        <v>1301</v>
      </c>
      <c r="D1419" s="3" t="s">
        <v>3278</v>
      </c>
      <c r="E1419" s="3" t="s">
        <v>3279</v>
      </c>
      <c r="G1419" t="s">
        <v>19</v>
      </c>
      <c r="J1419" s="8" t="s">
        <v>3352</v>
      </c>
      <c r="U1419" s="8" t="str">
        <f t="shared" ca="1" si="58"/>
        <v/>
      </c>
      <c r="V1419" s="8" t="str">
        <f t="shared" ca="1" si="59"/>
        <v/>
      </c>
    </row>
    <row r="1420" spans="1:30">
      <c r="A1420" t="s">
        <v>1301</v>
      </c>
      <c r="D1420" s="3" t="s">
        <v>3280</v>
      </c>
      <c r="E1420" s="3" t="s">
        <v>3281</v>
      </c>
      <c r="J1420" s="8" t="s">
        <v>3350</v>
      </c>
      <c r="T1420" s="8">
        <f>613-166</f>
        <v>447</v>
      </c>
      <c r="U1420" s="8">
        <f t="shared" ca="1" si="58"/>
        <v>166</v>
      </c>
      <c r="V1420" s="8">
        <f t="shared" ca="1" si="59"/>
        <v>613</v>
      </c>
    </row>
    <row r="1421" spans="1:30" ht="43.5">
      <c r="A1421" t="s">
        <v>1301</v>
      </c>
      <c r="D1421" s="3" t="s">
        <v>3283</v>
      </c>
      <c r="E1421" s="3" t="s">
        <v>3282</v>
      </c>
      <c r="I1421" t="s">
        <v>3466</v>
      </c>
      <c r="J1421" s="8" t="s">
        <v>26</v>
      </c>
      <c r="U1421" s="8" t="str">
        <f t="shared" ca="1" si="58"/>
        <v/>
      </c>
      <c r="V1421" s="8" t="str">
        <f t="shared" ca="1" si="59"/>
        <v/>
      </c>
    </row>
    <row r="1422" spans="1:30">
      <c r="A1422" t="s">
        <v>1303</v>
      </c>
      <c r="D1422" s="3" t="s">
        <v>3285</v>
      </c>
      <c r="E1422" s="3" t="s">
        <v>3284</v>
      </c>
      <c r="I1422" s="5"/>
      <c r="J1422" s="8" t="s">
        <v>3350</v>
      </c>
      <c r="T1422" s="8">
        <f>2475-75</f>
        <v>2400</v>
      </c>
      <c r="U1422" s="8">
        <f t="shared" ca="1" si="58"/>
        <v>75</v>
      </c>
      <c r="V1422" s="8">
        <f t="shared" ca="1" si="59"/>
        <v>2475</v>
      </c>
    </row>
    <row r="1423" spans="1:30" ht="43.5">
      <c r="A1423" t="s">
        <v>1303</v>
      </c>
      <c r="D1423" s="3" t="s">
        <v>3287</v>
      </c>
      <c r="E1423" s="3" t="s">
        <v>3286</v>
      </c>
      <c r="I1423" t="s">
        <v>3466</v>
      </c>
      <c r="J1423" s="8" t="s">
        <v>26</v>
      </c>
      <c r="U1423" s="8" t="str">
        <f t="shared" ca="1" si="58"/>
        <v/>
      </c>
      <c r="V1423" s="8" t="str">
        <f t="shared" ca="1" si="59"/>
        <v/>
      </c>
    </row>
    <row r="1424" spans="1:30" ht="29">
      <c r="A1424" t="s">
        <v>1304</v>
      </c>
      <c r="D1424" s="3" t="s">
        <v>3288</v>
      </c>
      <c r="E1424" s="3" t="s">
        <v>3289</v>
      </c>
      <c r="J1424" s="8" t="s">
        <v>24</v>
      </c>
      <c r="L1424" s="8">
        <v>1</v>
      </c>
      <c r="M1424" s="8">
        <v>4</v>
      </c>
      <c r="N1424" s="8" t="s">
        <v>3310</v>
      </c>
      <c r="O1424" s="8" t="s">
        <v>3305</v>
      </c>
      <c r="P1424" s="8" t="s">
        <v>3403</v>
      </c>
      <c r="Q1424" s="9" t="s">
        <v>3404</v>
      </c>
      <c r="S1424" s="8">
        <v>2475</v>
      </c>
      <c r="U1424" s="8" t="str">
        <f t="shared" ca="1" si="58"/>
        <v/>
      </c>
      <c r="V1424" s="8" t="str">
        <f t="shared" ca="1" si="59"/>
        <v/>
      </c>
    </row>
    <row r="1425" spans="1:30" ht="29">
      <c r="A1425" t="s">
        <v>1304</v>
      </c>
      <c r="D1425" s="3" t="s">
        <v>3288</v>
      </c>
      <c r="E1425" s="3" t="s">
        <v>3290</v>
      </c>
      <c r="J1425" s="8" t="s">
        <v>24</v>
      </c>
      <c r="L1425" s="8">
        <v>1</v>
      </c>
      <c r="M1425" s="8">
        <v>3</v>
      </c>
      <c r="N1425" s="8" t="s">
        <v>3310</v>
      </c>
      <c r="O1425" s="8" t="s">
        <v>3311</v>
      </c>
      <c r="S1425" s="8">
        <v>2475</v>
      </c>
      <c r="U1425" s="8" t="str">
        <f t="shared" ca="1" si="58"/>
        <v/>
      </c>
      <c r="V1425" s="8" t="str">
        <f t="shared" ca="1" si="59"/>
        <v/>
      </c>
    </row>
    <row r="1426" spans="1:30">
      <c r="A1426" t="s">
        <v>1305</v>
      </c>
      <c r="D1426" s="3" t="s">
        <v>3292</v>
      </c>
      <c r="E1426" s="3" t="s">
        <v>3291</v>
      </c>
      <c r="J1426" s="8" t="s">
        <v>24</v>
      </c>
      <c r="L1426" s="8">
        <v>1</v>
      </c>
      <c r="M1426" s="8">
        <v>4</v>
      </c>
      <c r="N1426" s="8" t="s">
        <v>3310</v>
      </c>
      <c r="O1426" s="8" t="s">
        <v>3305</v>
      </c>
      <c r="P1426" s="8" t="s">
        <v>3403</v>
      </c>
      <c r="Q1426" s="9" t="s">
        <v>3404</v>
      </c>
      <c r="S1426" s="8">
        <v>2475</v>
      </c>
      <c r="U1426" s="8" t="str">
        <f t="shared" ca="1" si="58"/>
        <v/>
      </c>
      <c r="V1426" s="8" t="str">
        <f t="shared" ca="1" si="59"/>
        <v/>
      </c>
    </row>
    <row r="1427" spans="1:30">
      <c r="A1427" t="s">
        <v>1305</v>
      </c>
      <c r="D1427" s="3" t="s">
        <v>1306</v>
      </c>
      <c r="E1427" s="3" t="s">
        <v>1307</v>
      </c>
      <c r="J1427" s="8" t="s">
        <v>3350</v>
      </c>
      <c r="T1427" s="8">
        <f>1-1</f>
        <v>0</v>
      </c>
      <c r="U1427" s="8">
        <f t="shared" ca="1" si="58"/>
        <v>1</v>
      </c>
      <c r="V1427" s="8">
        <f t="shared" ca="1" si="59"/>
        <v>1</v>
      </c>
    </row>
    <row r="1428" spans="1:30">
      <c r="A1428" t="s">
        <v>1308</v>
      </c>
      <c r="D1428" s="3" t="s">
        <v>687</v>
      </c>
      <c r="E1428" s="3" t="s">
        <v>688</v>
      </c>
      <c r="J1428" s="8" t="s">
        <v>3350</v>
      </c>
      <c r="T1428" s="8" t="s">
        <v>3371</v>
      </c>
      <c r="U1428" s="8" t="str">
        <f t="shared" ca="1" si="58"/>
        <v/>
      </c>
      <c r="V1428" s="8" t="str">
        <f t="shared" ca="1" si="59"/>
        <v/>
      </c>
      <c r="AC1428" s="8" t="s">
        <v>3372</v>
      </c>
      <c r="AD1428" s="8" t="s">
        <v>19</v>
      </c>
    </row>
    <row r="1429" spans="1:30" ht="29">
      <c r="A1429" t="s">
        <v>1309</v>
      </c>
      <c r="D1429" s="3" t="s">
        <v>3294</v>
      </c>
      <c r="E1429" s="3" t="s">
        <v>3295</v>
      </c>
      <c r="J1429" s="8" t="s">
        <v>24</v>
      </c>
      <c r="L1429" s="8">
        <v>2</v>
      </c>
      <c r="M1429" s="8">
        <v>4</v>
      </c>
      <c r="O1429" s="8" t="s">
        <v>3311</v>
      </c>
      <c r="S1429" s="8">
        <v>613</v>
      </c>
      <c r="U1429" s="8" t="str">
        <f t="shared" ca="1" si="58"/>
        <v/>
      </c>
      <c r="V1429" s="8" t="str">
        <f t="shared" ca="1" si="59"/>
        <v/>
      </c>
    </row>
    <row r="1430" spans="1:30" ht="29">
      <c r="A1430" t="s">
        <v>1309</v>
      </c>
      <c r="D1430" s="3" t="s">
        <v>3296</v>
      </c>
      <c r="E1430" s="3" t="s">
        <v>3293</v>
      </c>
      <c r="J1430" s="8" t="s">
        <v>25</v>
      </c>
      <c r="L1430" s="8">
        <v>1</v>
      </c>
      <c r="M1430" s="8">
        <v>5</v>
      </c>
      <c r="N1430" s="8" t="s">
        <v>3304</v>
      </c>
      <c r="O1430" s="8" t="s">
        <v>3311</v>
      </c>
      <c r="S1430" s="8">
        <v>24</v>
      </c>
      <c r="U1430" s="8" t="str">
        <f t="shared" ca="1" si="58"/>
        <v/>
      </c>
      <c r="V1430" s="8" t="str">
        <f t="shared" ca="1" si="59"/>
        <v/>
      </c>
    </row>
    <row r="1433" spans="1:30">
      <c r="D1433" s="3" t="s">
        <v>3357</v>
      </c>
      <c r="E1433" s="3">
        <f>SUBTOTAL(3,A2:A1430)</f>
        <v>1429</v>
      </c>
    </row>
    <row r="1434" spans="1:30">
      <c r="D1434" s="3" t="s">
        <v>3358</v>
      </c>
      <c r="E1434" s="3">
        <f>COUNTA(A2:A1430)</f>
        <v>1429</v>
      </c>
    </row>
  </sheetData>
  <conditionalFormatting sqref="J2:J1048576">
    <cfRule type="expression" dxfId="206" priority="28">
      <formula>$J2&lt;&gt;""</formula>
    </cfRule>
    <cfRule type="expression" dxfId="205" priority="29">
      <formula>$J2=""</formula>
    </cfRule>
  </conditionalFormatting>
  <conditionalFormatting sqref="K2:O1048576 R2:S1048576">
    <cfRule type="expression" dxfId="204" priority="26">
      <formula>AND(OR($J2="Addition",$J2="Omission"), K2="")</formula>
    </cfRule>
    <cfRule type="expression" dxfId="203" priority="27">
      <formula>AND($J2&lt;&gt;"Addition",$J2&lt;&gt;"Omission",$J2&lt;&gt;"Substitution - Word")</formula>
    </cfRule>
  </conditionalFormatting>
  <conditionalFormatting sqref="K2:S1048576">
    <cfRule type="expression" dxfId="202" priority="25">
      <formula>AND(OR($J2="Addition",$J2="Omission"), K2&lt;&gt;"")</formula>
    </cfRule>
  </conditionalFormatting>
  <conditionalFormatting sqref="N2:N1048576">
    <cfRule type="expression" dxfId="201" priority="20">
      <formula>AND($L2&lt;&gt;"",$L2&gt;1)</formula>
    </cfRule>
  </conditionalFormatting>
  <conditionalFormatting sqref="P2:Q1048576">
    <cfRule type="expression" dxfId="200" priority="16">
      <formula>$O2="Absent"</formula>
    </cfRule>
    <cfRule type="expression" dxfId="199" priority="17">
      <formula>$O2="NA"</formula>
    </cfRule>
    <cfRule type="expression" dxfId="198" priority="18">
      <formula>AND(OR($J2="Addition",$J2="Omission"), P2="")</formula>
    </cfRule>
    <cfRule type="expression" dxfId="197" priority="19">
      <formula>AND($J2&lt;&gt;"Addition",$J2&lt;&gt;"Omission")</formula>
    </cfRule>
  </conditionalFormatting>
  <conditionalFormatting sqref="R2:R1048576">
    <cfRule type="expression" dxfId="196" priority="21">
      <formula>OR($J2="Addition",$J2="Omission",$J2 = "Substitution - Word")</formula>
    </cfRule>
  </conditionalFormatting>
  <conditionalFormatting sqref="T2 T3:V1048576">
    <cfRule type="expression" dxfId="195" priority="23">
      <formula>AND(AND(LEFT($J2,3)="Sub", RIGHT($J2,4)&lt;&gt;"Form"),$T2="")</formula>
    </cfRule>
    <cfRule type="expression" dxfId="194" priority="24">
      <formula>"&lt;&gt;AND(LEFT($J2,3)=""Sub"", RIGHT($J2,4)&lt;&gt;""Form"")"</formula>
    </cfRule>
  </conditionalFormatting>
  <conditionalFormatting sqref="T3:V1048576 T2">
    <cfRule type="expression" dxfId="193" priority="22">
      <formula>AND(AND(LEFT($J2,3)="Sub", RIGHT($J2,4)&lt;&gt;"Form"),$T2&lt;&gt;"")</formula>
    </cfRule>
  </conditionalFormatting>
  <conditionalFormatting sqref="U2:V1430">
    <cfRule type="expression" dxfId="192" priority="1">
      <formula>AND(AND(LEFT($J2,3)="Sub", RIGHT($J2,4)&lt;&gt;"Form"),$T2&lt;&gt;"")</formula>
    </cfRule>
    <cfRule type="expression" dxfId="191" priority="2">
      <formula>AND(AND(LEFT($J2,3)="Sub", RIGHT($J2,4)&lt;&gt;"Form"),$T2="")</formula>
    </cfRule>
    <cfRule type="expression" dxfId="190" priority="3">
      <formula>"&lt;&gt;AND(LEFT($J2,3)=""Sub"", RIGHT($J2,4)&lt;&gt;""Form"")"</formula>
    </cfRule>
  </conditionalFormatting>
  <conditionalFormatting sqref="W2:W1048576">
    <cfRule type="expression" dxfId="189" priority="8">
      <formula>AND($W2&lt;&gt;"",OR($AD2="Yes",$AE2&lt;&gt;""))</formula>
    </cfRule>
    <cfRule type="expression" dxfId="188" priority="9">
      <formula>OR($AD2="Yes",$AE2&lt;&gt;"")</formula>
    </cfRule>
    <cfRule type="expression" dxfId="187" priority="10">
      <formula>AND($J2&lt;&gt;"",$J2&lt;&gt;"Unclear due to correction")</formula>
    </cfRule>
    <cfRule type="expression" dxfId="186" priority="13">
      <formula>OR($J2="",$J2="Unclear due to correction")</formula>
    </cfRule>
    <cfRule type="expression" dxfId="185" priority="14">
      <formula>AND($AD2&lt;&gt;"Yes",$AE2="")</formula>
    </cfRule>
  </conditionalFormatting>
  <conditionalFormatting sqref="X2:X1048576">
    <cfRule type="expression" dxfId="184" priority="7">
      <formula>AND($J2&lt;&gt;"",$J2&lt;&gt;"Unclear due to correction",$X2="")</formula>
    </cfRule>
  </conditionalFormatting>
  <conditionalFormatting sqref="X2:AF1048576">
    <cfRule type="expression" dxfId="183" priority="30">
      <formula>AND($J2&lt;&gt;"",$J2&lt;&gt;"Unclear due to correction")</formula>
    </cfRule>
    <cfRule type="expression" dxfId="182" priority="31">
      <formula>OR($J2="",$J2="Unclear due to correction")</formula>
    </cfRule>
  </conditionalFormatting>
  <conditionalFormatting sqref="Y2:Y1048576">
    <cfRule type="expression" dxfId="181" priority="11">
      <formula>AND($X2="Yes",$Y2="")</formula>
    </cfRule>
    <cfRule type="expression" dxfId="180" priority="12">
      <formula>$X2=""</formula>
    </cfRule>
  </conditionalFormatting>
  <conditionalFormatting sqref="Z1282:Z1283">
    <cfRule type="expression" dxfId="179" priority="6">
      <formula>AND(OR($AB1282&lt;&gt;"",$AC1282&lt;&gt;""),$AD1282="")</formula>
    </cfRule>
  </conditionalFormatting>
  <conditionalFormatting sqref="Z1397">
    <cfRule type="expression" dxfId="178" priority="4">
      <formula>AND(OR($AB1397&lt;&gt;"",$AC1397&lt;&gt;""),$AD1397="")</formula>
    </cfRule>
  </conditionalFormatting>
  <conditionalFormatting sqref="AD2:AD1048576 Z1369">
    <cfRule type="expression" dxfId="177" priority="5">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2E62E8AD-BAD3-4EB9-AFBF-45839D0B1E9E}">
          <x14:formula1>
            <xm:f>'Data Regularization'!$C$2:$C$50</xm:f>
          </x14:formula1>
          <xm:sqref>H2:H1048576</xm:sqref>
        </x14:dataValidation>
        <x14:dataValidation type="list" allowBlank="1" showInputMessage="1" showErrorMessage="1" xr:uid="{ECB2AF2D-D5E8-4674-BA36-176C2775D723}">
          <x14:formula1>
            <xm:f>'Data Regularization'!$D$2:$D$1048576</xm:f>
          </x14:formula1>
          <xm:sqref>I1431:I1048576 J2:J1048576</xm:sqref>
        </x14:dataValidation>
        <x14:dataValidation type="list" allowBlank="1" showInputMessage="1" showErrorMessage="1" xr:uid="{D8457D6A-5FB5-417E-8682-3A32F16A19CF}">
          <x14:formula1>
            <xm:f>'Data Regularization'!$J$2:$J$1048576</xm:f>
          </x14:formula1>
          <xm:sqref>Y2:Y1281 Y1370:Y1396 Y1398:Y1048576 Y1284:Y1368</xm:sqref>
        </x14:dataValidation>
        <x14:dataValidation type="list" allowBlank="1" showInputMessage="1" showErrorMessage="1" xr:uid="{FF7A9033-DB52-4997-B8EF-415FF87D63CD}">
          <x14:formula1>
            <xm:f>'Data Regularization'!$K$2:$K$1048576</xm:f>
          </x14:formula1>
          <xm:sqref>Z2:Z1281 Z1370:Z1396 Z1398:Z1048576 Z1284:Z1368</xm:sqref>
        </x14:dataValidation>
        <x14:dataValidation type="list" allowBlank="1" showInputMessage="1" showErrorMessage="1" xr:uid="{9EE3B282-4738-4D94-9469-AD5B3C09FA21}">
          <x14:formula1>
            <xm:f>'Data Regularization'!$L$2:$L$1048576</xm:f>
          </x14:formula1>
          <xm:sqref>AA2:AA1281 AA1370:AA1396 AA1398:AA1048576 AA1284:AA1368</xm:sqref>
        </x14:dataValidation>
        <x14:dataValidation type="list" allowBlank="1" showInputMessage="1" showErrorMessage="1" xr:uid="{B78F3510-6B56-49AC-8EB0-F2A05A00B478}">
          <x14:formula1>
            <xm:f>'Data Regularization'!$M$2:$M$1048576</xm:f>
          </x14:formula1>
          <xm:sqref>X1397 X1282:X1283 AB2:AB1281 X1369 AB1284:AB1048576</xm:sqref>
        </x14:dataValidation>
        <x14:dataValidation type="list" allowBlank="1" showInputMessage="1" showErrorMessage="1" xr:uid="{77C2E633-D0A5-4E7C-A8AD-8D673AA7B9AB}">
          <x14:formula1>
            <xm:f>'Data Regularization'!$N$2:$N$1048576</xm:f>
          </x14:formula1>
          <xm:sqref>Z1282:Z1283 Z1397 Z1369 AD2:AD1048576</xm:sqref>
        </x14:dataValidation>
        <x14:dataValidation type="list" allowBlank="1" showInputMessage="1" showErrorMessage="1" xr:uid="{D7534886-B362-4C0C-A1C4-D0B60A80152B}">
          <x14:formula1>
            <xm:f>'Data Regularization'!$O$2:$O$1048576</xm:f>
          </x14:formula1>
          <xm:sqref>AA1282:AA1283 AA1369 AA1397 AE2:AE1048576</xm:sqref>
        </x14:dataValidation>
        <x14:dataValidation type="list" allowBlank="1" showInputMessage="1" showErrorMessage="1" xr:uid="{7A16CEB3-C040-46AE-AD00-B0622876513B}">
          <x14:formula1>
            <xm:f>'Data Regularization'!$P$2:$P$1048576</xm:f>
          </x14:formula1>
          <xm:sqref>AB1282:AB1283 AF2:AF1048576</xm:sqref>
        </x14:dataValidation>
        <x14:dataValidation type="list" allowBlank="1" showInputMessage="1" xr:uid="{302A6136-F5D2-4A3A-94D5-B6A3FB102E03}">
          <x14:formula1>
            <xm:f>'Data Regularization'!$I$2:$I$1048576</xm:f>
          </x14:formula1>
          <xm:sqref>X2:X1281 X1370:X1396 X1398:X1048576 X1284:X1368</xm:sqref>
        </x14:dataValidation>
        <x14:dataValidation type="list" allowBlank="1" showInputMessage="1" showErrorMessage="1" xr:uid="{313D895C-DA90-4E1F-BA69-96C849A61552}">
          <x14:formula1>
            <xm:f>'Data Regularization'!$A$2:$A$1048576</xm:f>
          </x14:formula1>
          <xm:sqref>F2:F1048576</xm:sqref>
        </x14:dataValidation>
        <x14:dataValidation type="list" allowBlank="1" showInputMessage="1" showErrorMessage="1" xr:uid="{CF2233FB-2B28-4DCB-AE62-73C026274D66}">
          <x14:formula1>
            <xm:f>'Data Regularization'!$B$2:$B$1048576</xm:f>
          </x14:formula1>
          <xm:sqref>G2:G1048576</xm:sqref>
        </x14:dataValidation>
        <x14:dataValidation type="list" allowBlank="1" showInputMessage="1" showErrorMessage="1" xr:uid="{B81675B9-3542-4BA9-BF5D-3229AB1990D8}">
          <x14:formula1>
            <xm:f>'Data Regularization'!$E$2:$E$1048576</xm:f>
          </x14:formula1>
          <xm:sqref>N2:N1048576</xm:sqref>
        </x14:dataValidation>
        <x14:dataValidation type="list" allowBlank="1" showInputMessage="1" showErrorMessage="1" xr:uid="{47DE5C97-28F3-4515-AAA8-686144570A9E}">
          <x14:formula1>
            <xm:f>'Data Regularization'!$F$2:$F$1048576</xm:f>
          </x14:formula1>
          <xm:sqref>O2:O1048576</xm:sqref>
        </x14:dataValidation>
        <x14:dataValidation type="list" allowBlank="1" showInputMessage="1" showErrorMessage="1" xr:uid="{9736998A-0945-4842-BEAA-1C259E848B5E}">
          <x14:formula1>
            <xm:f>'Data Regularization'!$G$2:$G$1048576</xm:f>
          </x14:formula1>
          <xm:sqref>R2:R1048576</xm:sqref>
        </x14:dataValidation>
        <x14:dataValidation type="list" allowBlank="1" showInputMessage="1" showErrorMessage="1" xr:uid="{0F9312C7-254C-4C83-A0A8-322E2A099DBF}">
          <x14:formula1>
            <xm:f>'Data Regularization'!$H$2:$H$1048576</xm:f>
          </x14:formula1>
          <xm:sqref>W2:W1048576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56D7-421F-42E5-9F55-F22A94A76A4F}">
  <dimension ref="A1:P21"/>
  <sheetViews>
    <sheetView workbookViewId="0">
      <pane ySplit="1" topLeftCell="A2" activePane="bottomLeft" state="frozen"/>
      <selection pane="bottomLeft" activeCell="K3" sqref="K3:K5"/>
    </sheetView>
  </sheetViews>
  <sheetFormatPr defaultRowHeight="14.5"/>
  <sheetData>
    <row r="1" spans="1:16">
      <c r="A1" s="1" t="s">
        <v>8</v>
      </c>
      <c r="B1" s="1" t="s">
        <v>9</v>
      </c>
      <c r="C1" s="1" t="s">
        <v>10</v>
      </c>
      <c r="D1" s="1" t="s">
        <v>3</v>
      </c>
      <c r="E1" s="1" t="s">
        <v>3297</v>
      </c>
      <c r="F1" s="1" t="s">
        <v>3298</v>
      </c>
      <c r="G1" s="1" t="s">
        <v>3299</v>
      </c>
      <c r="H1" s="1" t="s">
        <v>3345</v>
      </c>
      <c r="I1" s="1" t="s">
        <v>3346</v>
      </c>
      <c r="J1" s="1" t="s">
        <v>3347</v>
      </c>
      <c r="K1" s="1" t="s">
        <v>3300</v>
      </c>
      <c r="L1" s="1" t="s">
        <v>3301</v>
      </c>
      <c r="M1" s="1" t="s">
        <v>3302</v>
      </c>
      <c r="N1" s="1" t="s">
        <v>3349</v>
      </c>
      <c r="O1" s="1" t="s">
        <v>3303</v>
      </c>
      <c r="P1" s="1" t="s">
        <v>3344</v>
      </c>
    </row>
    <row r="2" spans="1:16">
      <c r="A2" s="1"/>
    </row>
    <row r="3" spans="1:16">
      <c r="A3" t="s">
        <v>11</v>
      </c>
      <c r="B3" t="s">
        <v>19</v>
      </c>
      <c r="C3" t="s">
        <v>19</v>
      </c>
      <c r="D3" t="s">
        <v>24</v>
      </c>
      <c r="E3" t="s">
        <v>3304</v>
      </c>
      <c r="F3" t="s">
        <v>3305</v>
      </c>
      <c r="G3" t="s">
        <v>3306</v>
      </c>
      <c r="H3" t="s">
        <v>4</v>
      </c>
      <c r="I3" t="s">
        <v>19</v>
      </c>
      <c r="J3" t="s">
        <v>4</v>
      </c>
      <c r="K3" t="s">
        <v>3307</v>
      </c>
      <c r="L3" t="s">
        <v>19</v>
      </c>
      <c r="M3" t="s">
        <v>3308</v>
      </c>
      <c r="N3" t="s">
        <v>19</v>
      </c>
      <c r="O3" t="s">
        <v>3309</v>
      </c>
      <c r="P3" t="s">
        <v>19</v>
      </c>
    </row>
    <row r="4" spans="1:16">
      <c r="A4" t="s">
        <v>12</v>
      </c>
      <c r="B4" t="s">
        <v>21</v>
      </c>
      <c r="C4" t="s">
        <v>22</v>
      </c>
      <c r="D4" t="s">
        <v>25</v>
      </c>
      <c r="E4" t="s">
        <v>3310</v>
      </c>
      <c r="F4" t="s">
        <v>3311</v>
      </c>
      <c r="G4" t="s">
        <v>3312</v>
      </c>
      <c r="H4" t="s">
        <v>3348</v>
      </c>
      <c r="I4" t="s">
        <v>20</v>
      </c>
      <c r="J4" t="s">
        <v>3348</v>
      </c>
      <c r="K4" t="s">
        <v>3657</v>
      </c>
      <c r="L4" t="s">
        <v>20</v>
      </c>
      <c r="M4" t="s">
        <v>3314</v>
      </c>
      <c r="N4" t="s">
        <v>20</v>
      </c>
      <c r="O4" t="s">
        <v>3315</v>
      </c>
      <c r="P4" t="s">
        <v>20</v>
      </c>
    </row>
    <row r="5" spans="1:16">
      <c r="A5" t="s">
        <v>13</v>
      </c>
      <c r="B5" t="s">
        <v>20</v>
      </c>
      <c r="C5" t="s">
        <v>23</v>
      </c>
      <c r="D5" t="s">
        <v>3350</v>
      </c>
      <c r="E5" t="s">
        <v>3316</v>
      </c>
      <c r="F5" t="s">
        <v>3351</v>
      </c>
      <c r="K5" t="s">
        <v>3313</v>
      </c>
      <c r="M5" t="s">
        <v>3317</v>
      </c>
      <c r="O5" t="s">
        <v>3318</v>
      </c>
    </row>
    <row r="6" spans="1:16">
      <c r="A6" t="s">
        <v>17</v>
      </c>
      <c r="C6" t="s">
        <v>20</v>
      </c>
      <c r="D6" t="s">
        <v>3352</v>
      </c>
      <c r="E6" t="s">
        <v>3319</v>
      </c>
      <c r="M6" t="s">
        <v>3320</v>
      </c>
      <c r="O6" t="s">
        <v>3321</v>
      </c>
    </row>
    <row r="7" spans="1:16">
      <c r="A7" t="s">
        <v>28</v>
      </c>
      <c r="D7" t="s">
        <v>3353</v>
      </c>
      <c r="E7" t="s">
        <v>3322</v>
      </c>
      <c r="M7" t="s">
        <v>3405</v>
      </c>
    </row>
    <row r="8" spans="1:16">
      <c r="A8" t="s">
        <v>29</v>
      </c>
      <c r="D8" t="s">
        <v>26</v>
      </c>
      <c r="E8" t="s">
        <v>3324</v>
      </c>
      <c r="M8" t="s">
        <v>3323</v>
      </c>
    </row>
    <row r="9" spans="1:16">
      <c r="A9" t="s">
        <v>10</v>
      </c>
      <c r="D9" t="s">
        <v>27</v>
      </c>
      <c r="E9" t="s">
        <v>3326</v>
      </c>
      <c r="M9" t="s">
        <v>3325</v>
      </c>
    </row>
    <row r="10" spans="1:16">
      <c r="A10" t="s">
        <v>14</v>
      </c>
      <c r="D10" t="s">
        <v>30</v>
      </c>
      <c r="E10" t="s">
        <v>3328</v>
      </c>
      <c r="M10" t="s">
        <v>3327</v>
      </c>
    </row>
    <row r="11" spans="1:16">
      <c r="A11" t="s">
        <v>18</v>
      </c>
      <c r="E11" t="s">
        <v>3330</v>
      </c>
      <c r="M11" t="s">
        <v>3329</v>
      </c>
    </row>
    <row r="12" spans="1:16">
      <c r="A12" t="s">
        <v>3354</v>
      </c>
      <c r="E12" t="s">
        <v>3355</v>
      </c>
      <c r="M12" t="s">
        <v>3590</v>
      </c>
    </row>
    <row r="13" spans="1:16">
      <c r="A13" t="s">
        <v>31</v>
      </c>
      <c r="E13" t="s">
        <v>3356</v>
      </c>
      <c r="M13" t="s">
        <v>3591</v>
      </c>
    </row>
    <row r="14" spans="1:16">
      <c r="A14" t="s">
        <v>32</v>
      </c>
      <c r="E14" t="s">
        <v>3331</v>
      </c>
    </row>
    <row r="15" spans="1:16">
      <c r="A15" t="s">
        <v>33</v>
      </c>
    </row>
    <row r="16" spans="1:16">
      <c r="A16" t="s">
        <v>15</v>
      </c>
    </row>
    <row r="17" spans="1:1">
      <c r="A17" t="s">
        <v>16</v>
      </c>
    </row>
    <row r="18" spans="1:1">
      <c r="A18" t="s">
        <v>34</v>
      </c>
    </row>
    <row r="19" spans="1:1">
      <c r="A19" t="s">
        <v>35</v>
      </c>
    </row>
    <row r="20" spans="1:1">
      <c r="A20" t="s">
        <v>3592</v>
      </c>
    </row>
    <row r="21" spans="1:1">
      <c r="A21" t="s">
        <v>36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3E609-92DF-4192-90DC-E346B41007AC}">
  <dimension ref="A1:AD959"/>
  <sheetViews>
    <sheetView workbookViewId="0">
      <pane xSplit="3" ySplit="1" topLeftCell="D921" activePane="bottomRight" state="frozen"/>
      <selection pane="topRight" activeCell="D1" sqref="D1"/>
      <selection pane="bottomLeft" activeCell="A2" sqref="A2"/>
      <selection pane="bottomRight" activeCell="A941" sqref="A941"/>
    </sheetView>
  </sheetViews>
  <sheetFormatPr defaultRowHeight="14.5"/>
  <cols>
    <col min="1" max="1" width="10.54296875" bestFit="1" customWidth="1"/>
    <col min="2" max="3" width="20.81640625" customWidth="1"/>
    <col min="4" max="6" width="8.90625" hidden="1" customWidth="1"/>
    <col min="13" max="29" width="8.90625" customWidth="1"/>
  </cols>
  <sheetData>
    <row r="1" spans="1:30" s="1" customFormat="1">
      <c r="A1" s="1" t="s">
        <v>0</v>
      </c>
      <c r="B1" s="2" t="s">
        <v>5</v>
      </c>
      <c r="C1" s="2" t="s">
        <v>6</v>
      </c>
      <c r="D1" s="1" t="s">
        <v>3332</v>
      </c>
      <c r="E1" s="1" t="s">
        <v>3333</v>
      </c>
      <c r="F1" s="1" t="s">
        <v>3334</v>
      </c>
      <c r="G1" s="1" t="s">
        <v>3</v>
      </c>
      <c r="H1" s="1" t="s">
        <v>3335</v>
      </c>
      <c r="I1" s="1" t="s">
        <v>3336</v>
      </c>
      <c r="J1" s="1" t="s">
        <v>3337</v>
      </c>
      <c r="K1" s="1" t="s">
        <v>3338</v>
      </c>
      <c r="L1" s="1" t="s">
        <v>3298</v>
      </c>
      <c r="M1" s="1" t="s">
        <v>3339</v>
      </c>
      <c r="N1" s="7" t="s">
        <v>3340</v>
      </c>
      <c r="O1" s="1" t="s">
        <v>3299</v>
      </c>
      <c r="P1" s="1" t="s">
        <v>3341</v>
      </c>
      <c r="Q1" s="1" t="s">
        <v>3342</v>
      </c>
      <c r="R1" s="1" t="s">
        <v>3622</v>
      </c>
      <c r="S1" s="1" t="s">
        <v>3623</v>
      </c>
      <c r="T1" s="1" t="s">
        <v>3345</v>
      </c>
      <c r="U1" s="1" t="s">
        <v>3346</v>
      </c>
      <c r="V1" s="1" t="s">
        <v>3347</v>
      </c>
      <c r="W1" s="1" t="s">
        <v>3300</v>
      </c>
      <c r="X1" s="1" t="s">
        <v>3301</v>
      </c>
      <c r="Y1" s="1" t="s">
        <v>3302</v>
      </c>
      <c r="Z1" s="1" t="s">
        <v>3343</v>
      </c>
      <c r="AA1" s="1" t="s">
        <v>3349</v>
      </c>
      <c r="AB1" s="1" t="s">
        <v>3303</v>
      </c>
      <c r="AC1" s="1" t="s">
        <v>3344</v>
      </c>
      <c r="AD1" s="1" t="s">
        <v>3666</v>
      </c>
    </row>
    <row r="2" spans="1:30" ht="29">
      <c r="A2" t="s">
        <v>37</v>
      </c>
      <c r="B2" s="3" t="s">
        <v>1316</v>
      </c>
      <c r="C2" s="3" t="s">
        <v>1317</v>
      </c>
      <c r="G2" s="8" t="s">
        <v>25</v>
      </c>
      <c r="H2" s="8"/>
      <c r="I2" s="8">
        <v>2</v>
      </c>
      <c r="J2" s="8">
        <v>13</v>
      </c>
      <c r="K2" s="8" t="s">
        <v>3304</v>
      </c>
      <c r="L2" s="8" t="s">
        <v>3311</v>
      </c>
      <c r="M2" s="8"/>
      <c r="N2" s="9"/>
      <c r="O2" s="8"/>
      <c r="P2" s="8">
        <v>4</v>
      </c>
      <c r="Q2" s="8"/>
      <c r="R2" s="8" t="s">
        <v>3624</v>
      </c>
      <c r="S2" s="8" t="s">
        <v>3624</v>
      </c>
      <c r="T2" s="8"/>
      <c r="U2" s="8"/>
      <c r="V2" s="8"/>
      <c r="W2" s="8"/>
      <c r="X2" s="8"/>
      <c r="Y2" s="8"/>
      <c r="Z2" s="8"/>
      <c r="AA2" s="8"/>
      <c r="AB2" s="8"/>
      <c r="AC2" s="8"/>
    </row>
    <row r="3" spans="1:30">
      <c r="A3" t="s">
        <v>39</v>
      </c>
      <c r="B3" s="3" t="s">
        <v>1320</v>
      </c>
      <c r="C3" s="3" t="s">
        <v>1321</v>
      </c>
      <c r="G3" s="8" t="s">
        <v>3352</v>
      </c>
      <c r="H3" s="8"/>
      <c r="I3" s="8"/>
      <c r="J3" s="8"/>
      <c r="K3" s="8"/>
      <c r="L3" s="8"/>
      <c r="M3" s="8"/>
      <c r="N3" s="9"/>
      <c r="O3" s="8"/>
      <c r="P3" s="8"/>
      <c r="Q3" s="8"/>
      <c r="R3" s="8" t="s">
        <v>3624</v>
      </c>
      <c r="S3" s="8" t="s">
        <v>3624</v>
      </c>
      <c r="T3" s="8"/>
      <c r="U3" s="8"/>
      <c r="V3" s="8"/>
      <c r="W3" s="8"/>
      <c r="X3" s="8"/>
      <c r="Y3" s="8"/>
      <c r="Z3" s="8"/>
      <c r="AA3" s="8"/>
      <c r="AB3" s="8"/>
      <c r="AC3" s="8"/>
    </row>
    <row r="4" spans="1:30" ht="29">
      <c r="A4" t="s">
        <v>40</v>
      </c>
      <c r="B4" s="3" t="s">
        <v>1322</v>
      </c>
      <c r="C4" s="3" t="s">
        <v>1323</v>
      </c>
      <c r="G4" s="8" t="s">
        <v>3350</v>
      </c>
      <c r="H4" s="8"/>
      <c r="I4" s="8"/>
      <c r="J4" s="8"/>
      <c r="K4" s="8"/>
      <c r="L4" s="8"/>
      <c r="M4" s="8"/>
      <c r="N4" s="9"/>
      <c r="O4" s="8"/>
      <c r="P4" s="8"/>
      <c r="Q4" s="8">
        <v>-431</v>
      </c>
      <c r="R4" s="8">
        <v>743</v>
      </c>
      <c r="S4" s="8">
        <v>312</v>
      </c>
      <c r="T4" s="8"/>
      <c r="U4" s="8"/>
      <c r="V4" s="8"/>
      <c r="W4" s="8"/>
      <c r="X4" s="8"/>
      <c r="Y4" s="8"/>
      <c r="Z4" s="8"/>
      <c r="AA4" s="8"/>
      <c r="AB4" s="8"/>
      <c r="AC4" s="8"/>
    </row>
    <row r="5" spans="1:30">
      <c r="A5" t="s">
        <v>41</v>
      </c>
      <c r="B5" s="3" t="s">
        <v>1328</v>
      </c>
      <c r="C5" s="3" t="s">
        <v>1329</v>
      </c>
      <c r="G5" s="8" t="s">
        <v>3350</v>
      </c>
      <c r="H5" s="8"/>
      <c r="I5" s="8"/>
      <c r="J5" s="8"/>
      <c r="K5" s="8"/>
      <c r="L5" s="8"/>
      <c r="M5" s="8"/>
      <c r="N5" s="9"/>
      <c r="O5" s="8"/>
      <c r="P5" s="8"/>
      <c r="Q5" s="8">
        <v>249</v>
      </c>
      <c r="R5" s="8">
        <v>31</v>
      </c>
      <c r="S5" s="8">
        <v>280</v>
      </c>
      <c r="T5" s="8"/>
      <c r="U5" s="8"/>
      <c r="V5" s="8"/>
      <c r="W5" s="8"/>
      <c r="X5" s="8"/>
      <c r="Y5" s="8"/>
      <c r="Z5" s="8"/>
      <c r="AA5" s="8"/>
      <c r="AB5" s="8"/>
      <c r="AC5" s="8"/>
    </row>
    <row r="6" spans="1:30">
      <c r="A6" t="s">
        <v>44</v>
      </c>
      <c r="B6" s="3" t="s">
        <v>1326</v>
      </c>
      <c r="C6" s="3" t="s">
        <v>1327</v>
      </c>
      <c r="G6" s="8" t="s">
        <v>3350</v>
      </c>
      <c r="H6" s="8"/>
      <c r="I6" s="8"/>
      <c r="J6" s="8"/>
      <c r="K6" s="8"/>
      <c r="L6" s="8"/>
      <c r="M6" s="8"/>
      <c r="N6" s="9"/>
      <c r="O6" s="8"/>
      <c r="P6" s="8"/>
      <c r="Q6" s="8">
        <v>-61</v>
      </c>
      <c r="R6" s="8">
        <v>166</v>
      </c>
      <c r="S6" s="8">
        <v>105</v>
      </c>
      <c r="T6" s="8"/>
      <c r="U6" s="8"/>
      <c r="V6" s="8"/>
      <c r="W6" s="8"/>
      <c r="X6" s="8"/>
      <c r="Y6" s="8"/>
      <c r="Z6" s="8"/>
      <c r="AA6" s="8"/>
      <c r="AB6" s="8"/>
      <c r="AC6" s="8"/>
    </row>
    <row r="7" spans="1:30">
      <c r="A7" t="s">
        <v>47</v>
      </c>
      <c r="B7" s="3" t="s">
        <v>1331</v>
      </c>
      <c r="C7" s="3" t="s">
        <v>1330</v>
      </c>
      <c r="G7" s="8" t="s">
        <v>25</v>
      </c>
      <c r="H7" s="8"/>
      <c r="I7" s="8">
        <v>1</v>
      </c>
      <c r="J7" s="8">
        <v>4</v>
      </c>
      <c r="K7" s="8" t="s">
        <v>3356</v>
      </c>
      <c r="L7" s="8" t="s">
        <v>3311</v>
      </c>
      <c r="M7" s="8"/>
      <c r="N7" s="9"/>
      <c r="O7" s="8"/>
      <c r="P7" s="8">
        <v>295</v>
      </c>
      <c r="Q7" s="8"/>
      <c r="R7" s="8" t="s">
        <v>3624</v>
      </c>
      <c r="S7" s="8" t="s">
        <v>3624</v>
      </c>
      <c r="T7" s="8"/>
      <c r="U7" s="8"/>
      <c r="V7" s="8"/>
      <c r="W7" s="8"/>
      <c r="X7" s="8"/>
      <c r="Y7" s="8"/>
      <c r="Z7" s="8"/>
      <c r="AA7" s="8"/>
      <c r="AB7" s="8"/>
      <c r="AC7" s="8"/>
    </row>
    <row r="8" spans="1:30">
      <c r="A8" t="s">
        <v>64</v>
      </c>
      <c r="B8" s="3" t="s">
        <v>65</v>
      </c>
      <c r="C8" s="3" t="s">
        <v>66</v>
      </c>
      <c r="G8" s="8" t="s">
        <v>3352</v>
      </c>
      <c r="H8" s="8"/>
      <c r="I8" s="8"/>
      <c r="J8" s="8"/>
      <c r="K8" s="8"/>
      <c r="L8" s="8"/>
      <c r="M8" s="8"/>
      <c r="N8" s="9"/>
      <c r="O8" s="8"/>
      <c r="P8" s="8"/>
      <c r="Q8" s="8"/>
      <c r="R8" s="8" t="s">
        <v>3624</v>
      </c>
      <c r="S8" s="8" t="s">
        <v>3624</v>
      </c>
      <c r="T8" s="8"/>
      <c r="U8" s="8"/>
      <c r="V8" s="8"/>
      <c r="W8" s="8"/>
      <c r="X8" s="8"/>
      <c r="Y8" s="8"/>
      <c r="Z8" s="8"/>
      <c r="AA8" s="8"/>
      <c r="AB8" s="8"/>
      <c r="AC8" s="8"/>
    </row>
    <row r="9" spans="1:30">
      <c r="A9" t="s">
        <v>67</v>
      </c>
      <c r="B9" s="3" t="s">
        <v>1334</v>
      </c>
      <c r="C9" s="3" t="s">
        <v>2235</v>
      </c>
      <c r="G9" s="8" t="s">
        <v>3350</v>
      </c>
      <c r="H9" s="8"/>
      <c r="I9" s="8"/>
      <c r="J9" s="8"/>
      <c r="K9" s="8"/>
      <c r="L9" s="8"/>
      <c r="M9" s="8"/>
      <c r="N9" s="9"/>
      <c r="O9" s="8"/>
      <c r="P9" s="8"/>
      <c r="Q9" s="8">
        <v>-431</v>
      </c>
      <c r="R9" s="8">
        <v>743</v>
      </c>
      <c r="S9" s="8">
        <v>312</v>
      </c>
      <c r="T9" s="8"/>
      <c r="U9" s="8"/>
      <c r="V9" s="8"/>
      <c r="W9" s="8"/>
      <c r="X9" s="8"/>
      <c r="Y9" s="8"/>
      <c r="Z9" s="8"/>
      <c r="AA9" s="8"/>
      <c r="AB9" s="8"/>
      <c r="AC9" s="8"/>
    </row>
    <row r="10" spans="1:30" ht="29">
      <c r="A10" t="s">
        <v>67</v>
      </c>
      <c r="B10" s="3" t="s">
        <v>1340</v>
      </c>
      <c r="C10" s="3" t="s">
        <v>1339</v>
      </c>
      <c r="G10" s="8" t="s">
        <v>3350</v>
      </c>
      <c r="H10" s="8"/>
      <c r="I10" s="8"/>
      <c r="J10" s="8"/>
      <c r="K10" s="8"/>
      <c r="L10" s="8"/>
      <c r="M10" s="8"/>
      <c r="N10" s="9"/>
      <c r="O10" s="8"/>
      <c r="P10" s="8"/>
      <c r="Q10" s="8">
        <v>-8</v>
      </c>
      <c r="R10" s="8">
        <v>8</v>
      </c>
      <c r="S10" s="8">
        <v>0</v>
      </c>
      <c r="T10" s="8"/>
      <c r="U10" s="8"/>
      <c r="V10" s="8"/>
      <c r="W10" s="8"/>
      <c r="X10" s="8"/>
      <c r="Y10" s="8"/>
      <c r="Z10" s="8"/>
      <c r="AA10" s="8"/>
      <c r="AB10" s="8"/>
      <c r="AC10" s="8"/>
    </row>
    <row r="11" spans="1:30" ht="29">
      <c r="A11" t="s">
        <v>67</v>
      </c>
      <c r="B11" s="3" t="s">
        <v>1335</v>
      </c>
      <c r="C11" s="3" t="s">
        <v>1341</v>
      </c>
      <c r="G11" s="8" t="s">
        <v>24</v>
      </c>
      <c r="H11" s="8"/>
      <c r="I11" s="8">
        <v>1</v>
      </c>
      <c r="J11" s="8">
        <v>3</v>
      </c>
      <c r="K11" s="8" t="s">
        <v>3319</v>
      </c>
      <c r="L11" s="8" t="s">
        <v>3311</v>
      </c>
      <c r="M11" s="8"/>
      <c r="N11" s="9"/>
      <c r="O11" s="8"/>
      <c r="P11" s="8">
        <v>1701</v>
      </c>
      <c r="Q11" s="8"/>
      <c r="R11" s="8" t="s">
        <v>3624</v>
      </c>
      <c r="S11" s="8" t="s">
        <v>3624</v>
      </c>
      <c r="T11" s="8"/>
      <c r="U11" s="8"/>
      <c r="V11" s="8"/>
      <c r="W11" s="8"/>
      <c r="X11" s="8"/>
      <c r="Y11" s="8"/>
      <c r="Z11" s="8"/>
      <c r="AA11" s="8"/>
      <c r="AB11" s="8"/>
      <c r="AC11" s="8"/>
    </row>
    <row r="12" spans="1:30">
      <c r="A12" t="s">
        <v>71</v>
      </c>
      <c r="B12" s="3" t="s">
        <v>1346</v>
      </c>
      <c r="C12" s="3" t="s">
        <v>1347</v>
      </c>
      <c r="G12" s="8" t="s">
        <v>3352</v>
      </c>
      <c r="H12" s="8"/>
      <c r="I12" s="8"/>
      <c r="J12" s="8"/>
      <c r="K12" s="8"/>
      <c r="L12" s="8"/>
      <c r="M12" s="8"/>
      <c r="N12" s="9"/>
      <c r="O12" s="8"/>
      <c r="P12" s="8"/>
      <c r="Q12" s="8"/>
      <c r="R12" s="8" t="s">
        <v>3624</v>
      </c>
      <c r="S12" s="8" t="s">
        <v>3624</v>
      </c>
      <c r="T12" s="8"/>
      <c r="U12" s="8"/>
      <c r="V12" s="8"/>
      <c r="W12" s="8"/>
      <c r="X12" s="8"/>
      <c r="Y12" s="8"/>
      <c r="Z12" s="8"/>
      <c r="AA12" s="8"/>
      <c r="AB12" s="8"/>
      <c r="AC12" s="8"/>
    </row>
    <row r="13" spans="1:30">
      <c r="A13" t="s">
        <v>75</v>
      </c>
      <c r="B13" s="3" t="s">
        <v>1349</v>
      </c>
      <c r="C13" s="3" t="s">
        <v>1348</v>
      </c>
      <c r="G13" s="8" t="s">
        <v>24</v>
      </c>
      <c r="H13" s="8"/>
      <c r="I13" s="8">
        <v>1</v>
      </c>
      <c r="J13" s="8">
        <v>3</v>
      </c>
      <c r="K13" s="8" t="s">
        <v>3310</v>
      </c>
      <c r="L13" s="8" t="s">
        <v>3311</v>
      </c>
      <c r="M13" s="8"/>
      <c r="N13" s="9"/>
      <c r="O13" s="8"/>
      <c r="P13" s="8">
        <v>2475</v>
      </c>
      <c r="Q13" s="8"/>
      <c r="R13" s="8" t="s">
        <v>3624</v>
      </c>
      <c r="S13" s="8" t="s">
        <v>3624</v>
      </c>
      <c r="T13" s="8"/>
      <c r="U13" s="8"/>
      <c r="V13" s="8"/>
      <c r="W13" s="8"/>
      <c r="X13" s="8"/>
      <c r="Y13" s="8"/>
      <c r="Z13" s="8"/>
      <c r="AA13" s="8"/>
      <c r="AB13" s="8"/>
      <c r="AC13" s="8"/>
    </row>
    <row r="14" spans="1:30">
      <c r="A14" t="s">
        <v>75</v>
      </c>
      <c r="B14" s="3" t="s">
        <v>1350</v>
      </c>
      <c r="C14" s="3" t="s">
        <v>1351</v>
      </c>
      <c r="G14" s="8" t="s">
        <v>3350</v>
      </c>
      <c r="H14" s="8"/>
      <c r="I14" s="8"/>
      <c r="J14" s="8"/>
      <c r="K14" s="8"/>
      <c r="L14" s="8"/>
      <c r="M14" s="8"/>
      <c r="N14" s="9"/>
      <c r="O14" s="8"/>
      <c r="P14" s="8"/>
      <c r="Q14" s="8">
        <v>118</v>
      </c>
      <c r="R14" s="8">
        <v>11</v>
      </c>
      <c r="S14" s="8">
        <v>129</v>
      </c>
      <c r="T14" s="8"/>
      <c r="U14" s="8"/>
      <c r="V14" s="8"/>
      <c r="W14" s="8"/>
      <c r="X14" s="8"/>
      <c r="Y14" s="8"/>
      <c r="Z14" s="8"/>
      <c r="AA14" s="8"/>
      <c r="AB14" s="8"/>
      <c r="AC14" s="8"/>
    </row>
    <row r="15" spans="1:30">
      <c r="A15" t="s">
        <v>78</v>
      </c>
      <c r="B15" s="3" t="s">
        <v>1354</v>
      </c>
      <c r="C15" s="3" t="s">
        <v>1355</v>
      </c>
      <c r="G15" s="8" t="s">
        <v>25</v>
      </c>
      <c r="H15" s="8"/>
      <c r="I15" s="8">
        <v>2</v>
      </c>
      <c r="J15" s="8">
        <v>9</v>
      </c>
      <c r="K15" s="8"/>
      <c r="L15" s="8" t="s">
        <v>3311</v>
      </c>
      <c r="M15" s="8"/>
      <c r="N15" s="9"/>
      <c r="O15" s="8"/>
      <c r="P15" s="8">
        <v>1</v>
      </c>
      <c r="Q15" s="8"/>
      <c r="R15" s="8" t="s">
        <v>3624</v>
      </c>
      <c r="S15" s="8" t="s">
        <v>3624</v>
      </c>
      <c r="T15" s="8"/>
      <c r="U15" s="8"/>
      <c r="V15" s="8"/>
      <c r="W15" s="8"/>
      <c r="X15" s="8"/>
      <c r="Y15" s="8"/>
      <c r="Z15" s="8"/>
      <c r="AA15" s="8"/>
      <c r="AB15" s="8"/>
      <c r="AC15" s="8"/>
    </row>
    <row r="16" spans="1:30">
      <c r="A16" t="s">
        <v>84</v>
      </c>
      <c r="B16" s="3" t="s">
        <v>1357</v>
      </c>
      <c r="C16" s="3" t="s">
        <v>1356</v>
      </c>
      <c r="G16" s="8" t="s">
        <v>24</v>
      </c>
      <c r="H16" s="8"/>
      <c r="I16" s="8">
        <v>1</v>
      </c>
      <c r="J16" s="8">
        <v>1</v>
      </c>
      <c r="K16" s="8" t="s">
        <v>3310</v>
      </c>
      <c r="L16" s="8" t="s">
        <v>3351</v>
      </c>
      <c r="M16" s="8"/>
      <c r="N16" s="9"/>
      <c r="O16" s="8"/>
      <c r="P16" s="8">
        <v>2475</v>
      </c>
      <c r="Q16" s="8"/>
      <c r="R16" s="8" t="s">
        <v>3624</v>
      </c>
      <c r="S16" s="8" t="s">
        <v>3624</v>
      </c>
      <c r="T16" s="8"/>
      <c r="U16" s="8"/>
      <c r="V16" s="8"/>
      <c r="W16" s="8"/>
      <c r="X16" s="8"/>
      <c r="Y16" s="8"/>
      <c r="Z16" s="8"/>
      <c r="AA16" s="8"/>
      <c r="AB16" s="8"/>
      <c r="AC16" s="8"/>
    </row>
    <row r="17" spans="1:29">
      <c r="A17" t="s">
        <v>103</v>
      </c>
      <c r="B17" s="3" t="s">
        <v>104</v>
      </c>
      <c r="C17" s="3" t="s">
        <v>105</v>
      </c>
      <c r="G17" s="8" t="s">
        <v>3352</v>
      </c>
      <c r="H17" s="8"/>
      <c r="I17" s="8"/>
      <c r="J17" s="8"/>
      <c r="K17" s="8"/>
      <c r="L17" s="8"/>
      <c r="M17" s="8"/>
      <c r="N17" s="9"/>
      <c r="O17" s="8"/>
      <c r="P17" s="8"/>
      <c r="Q17" s="8"/>
      <c r="R17" s="8" t="s">
        <v>3624</v>
      </c>
      <c r="S17" s="8" t="s">
        <v>3624</v>
      </c>
      <c r="T17" s="8"/>
      <c r="U17" s="8"/>
      <c r="V17" s="8"/>
      <c r="W17" s="8"/>
      <c r="X17" s="8"/>
      <c r="Y17" s="8"/>
      <c r="Z17" s="8"/>
      <c r="AA17" s="8"/>
      <c r="AB17" s="8"/>
      <c r="AC17" s="8"/>
    </row>
    <row r="18" spans="1:29">
      <c r="A18" t="s">
        <v>103</v>
      </c>
      <c r="B18" s="3" t="s">
        <v>106</v>
      </c>
      <c r="C18" s="3" t="s">
        <v>107</v>
      </c>
      <c r="G18" s="8" t="s">
        <v>3352</v>
      </c>
      <c r="H18" s="8"/>
      <c r="I18" s="8"/>
      <c r="J18" s="8"/>
      <c r="K18" s="8"/>
      <c r="L18" s="8"/>
      <c r="M18" s="8"/>
      <c r="N18" s="9"/>
      <c r="O18" s="8"/>
      <c r="P18" s="8"/>
      <c r="Q18" s="8"/>
      <c r="R18" s="8" t="s">
        <v>3624</v>
      </c>
      <c r="S18" s="8" t="s">
        <v>3624</v>
      </c>
      <c r="T18" s="8"/>
      <c r="U18" s="8"/>
      <c r="V18" s="8"/>
      <c r="W18" s="8"/>
      <c r="X18" s="8"/>
      <c r="Y18" s="8"/>
      <c r="Z18" s="8"/>
      <c r="AA18" s="8"/>
      <c r="AB18" s="8"/>
      <c r="AC18" s="8"/>
    </row>
    <row r="19" spans="1:29">
      <c r="A19" t="s">
        <v>111</v>
      </c>
      <c r="B19" s="3" t="s">
        <v>1373</v>
      </c>
      <c r="C19" s="3" t="s">
        <v>1372</v>
      </c>
      <c r="G19" s="8" t="s">
        <v>3352</v>
      </c>
      <c r="H19" s="8"/>
      <c r="I19" s="8"/>
      <c r="J19" s="8"/>
      <c r="K19" s="8"/>
      <c r="L19" s="8"/>
      <c r="M19" s="8"/>
      <c r="N19" s="9"/>
      <c r="O19" s="8"/>
      <c r="P19" s="8"/>
      <c r="Q19" s="8"/>
      <c r="R19" s="8" t="s">
        <v>3624</v>
      </c>
      <c r="S19" s="8" t="s">
        <v>3624</v>
      </c>
      <c r="T19" s="8"/>
      <c r="U19" s="8"/>
      <c r="V19" s="8"/>
      <c r="W19" s="8"/>
      <c r="X19" s="8"/>
      <c r="Y19" s="8"/>
      <c r="Z19" s="8"/>
      <c r="AA19" s="8"/>
      <c r="AB19" s="8"/>
      <c r="AC19" s="8"/>
    </row>
    <row r="20" spans="1:29">
      <c r="A20" t="s">
        <v>114</v>
      </c>
      <c r="B20" s="3" t="s">
        <v>1374</v>
      </c>
      <c r="C20" s="3" t="s">
        <v>1375</v>
      </c>
      <c r="G20" s="8" t="s">
        <v>25</v>
      </c>
      <c r="H20" s="8"/>
      <c r="I20" s="8">
        <v>1</v>
      </c>
      <c r="J20" s="8">
        <v>3</v>
      </c>
      <c r="K20" s="8" t="s">
        <v>3310</v>
      </c>
      <c r="L20" s="8" t="s">
        <v>3311</v>
      </c>
      <c r="M20" s="8"/>
      <c r="N20" s="9"/>
      <c r="O20" s="8"/>
      <c r="P20" s="8">
        <v>2475</v>
      </c>
      <c r="Q20" s="8"/>
      <c r="R20" s="8" t="s">
        <v>3624</v>
      </c>
      <c r="S20" s="8" t="s">
        <v>3624</v>
      </c>
      <c r="T20" s="8"/>
      <c r="U20" s="8"/>
      <c r="V20" s="8"/>
      <c r="W20" s="8"/>
      <c r="X20" s="8"/>
      <c r="Y20" s="8"/>
      <c r="Z20" s="8"/>
      <c r="AA20" s="8"/>
      <c r="AB20" s="8"/>
      <c r="AC20" s="8"/>
    </row>
    <row r="21" spans="1:29">
      <c r="A21" t="s">
        <v>117</v>
      </c>
      <c r="B21" s="3" t="s">
        <v>118</v>
      </c>
      <c r="C21" s="3" t="s">
        <v>119</v>
      </c>
      <c r="G21" s="8" t="s">
        <v>3352</v>
      </c>
      <c r="H21" s="8"/>
      <c r="I21" s="8"/>
      <c r="J21" s="8"/>
      <c r="K21" s="8"/>
      <c r="L21" s="8"/>
      <c r="M21" s="8"/>
      <c r="N21" s="9"/>
      <c r="O21" s="8"/>
      <c r="P21" s="8"/>
      <c r="Q21" s="8"/>
      <c r="R21" s="8" t="s">
        <v>3624</v>
      </c>
      <c r="S21" s="8" t="s">
        <v>3624</v>
      </c>
      <c r="T21" s="8"/>
      <c r="U21" s="8"/>
      <c r="V21" s="8"/>
      <c r="W21" s="8"/>
      <c r="X21" s="8"/>
      <c r="Y21" s="8"/>
      <c r="Z21" s="8"/>
      <c r="AA21" s="8"/>
      <c r="AB21" s="8"/>
      <c r="AC21" s="8"/>
    </row>
    <row r="22" spans="1:29">
      <c r="A22" t="s">
        <v>117</v>
      </c>
      <c r="B22" s="3" t="s">
        <v>1376</v>
      </c>
      <c r="C22" s="3" t="s">
        <v>1377</v>
      </c>
      <c r="G22" s="8" t="s">
        <v>3350</v>
      </c>
      <c r="H22" s="8"/>
      <c r="I22" s="8"/>
      <c r="J22" s="8"/>
      <c r="K22" s="8"/>
      <c r="L22" s="8"/>
      <c r="M22" s="8"/>
      <c r="N22" s="9"/>
      <c r="O22" s="8"/>
      <c r="P22" s="8"/>
      <c r="Q22" s="8">
        <v>-431</v>
      </c>
      <c r="R22" s="8">
        <v>743</v>
      </c>
      <c r="S22" s="8">
        <v>312</v>
      </c>
      <c r="T22" s="8"/>
      <c r="U22" s="8"/>
      <c r="V22" s="8"/>
      <c r="W22" s="8"/>
      <c r="X22" s="8"/>
      <c r="Y22" s="8"/>
      <c r="Z22" s="8"/>
      <c r="AA22" s="8"/>
      <c r="AB22" s="8"/>
      <c r="AC22" s="8"/>
    </row>
    <row r="23" spans="1:29">
      <c r="A23" t="s">
        <v>120</v>
      </c>
      <c r="B23" s="3" t="s">
        <v>1378</v>
      </c>
      <c r="C23" s="3" t="s">
        <v>1379</v>
      </c>
      <c r="F23" t="s">
        <v>19</v>
      </c>
      <c r="G23" s="8" t="s">
        <v>24</v>
      </c>
      <c r="H23" s="8"/>
      <c r="I23" s="8">
        <v>1</v>
      </c>
      <c r="J23" s="8">
        <v>2</v>
      </c>
      <c r="K23" s="8" t="s">
        <v>3310</v>
      </c>
      <c r="L23" s="8" t="s">
        <v>3351</v>
      </c>
      <c r="M23" s="8"/>
      <c r="N23" s="9"/>
      <c r="O23" s="8"/>
      <c r="P23" s="8">
        <v>2475</v>
      </c>
      <c r="Q23" s="8"/>
      <c r="R23" s="8" t="s">
        <v>3624</v>
      </c>
      <c r="S23" s="8" t="s">
        <v>3624</v>
      </c>
      <c r="T23" s="8"/>
      <c r="U23" s="8"/>
      <c r="V23" s="8"/>
      <c r="W23" s="8"/>
      <c r="X23" s="8"/>
      <c r="Y23" s="8"/>
      <c r="Z23" s="8"/>
      <c r="AA23" s="8"/>
      <c r="AB23" s="8"/>
      <c r="AC23" s="8"/>
    </row>
    <row r="24" spans="1:29" ht="29">
      <c r="A24" t="s">
        <v>121</v>
      </c>
      <c r="B24" s="3" t="s">
        <v>1380</v>
      </c>
      <c r="C24" s="3" t="s">
        <v>1381</v>
      </c>
      <c r="G24" s="8" t="s">
        <v>24</v>
      </c>
      <c r="H24" s="8"/>
      <c r="I24" s="8">
        <v>1</v>
      </c>
      <c r="J24" s="8">
        <v>2</v>
      </c>
      <c r="K24" s="8" t="s">
        <v>3328</v>
      </c>
      <c r="L24" s="8" t="s">
        <v>3351</v>
      </c>
      <c r="M24" s="8"/>
      <c r="N24" s="9"/>
      <c r="O24" s="8"/>
      <c r="P24" s="8">
        <v>613</v>
      </c>
      <c r="Q24" s="8"/>
      <c r="R24" s="8" t="s">
        <v>3624</v>
      </c>
      <c r="S24" s="8" t="s">
        <v>3624</v>
      </c>
      <c r="T24" s="8"/>
      <c r="U24" s="8"/>
      <c r="V24" s="8"/>
      <c r="W24" s="8"/>
      <c r="X24" s="8"/>
      <c r="Y24" s="8"/>
      <c r="Z24" s="8"/>
      <c r="AA24" s="8"/>
      <c r="AB24" s="8"/>
      <c r="AC24" s="8"/>
    </row>
    <row r="25" spans="1:29">
      <c r="A25" t="s">
        <v>128</v>
      </c>
      <c r="B25" s="3" t="s">
        <v>1385</v>
      </c>
      <c r="C25" s="3" t="s">
        <v>1384</v>
      </c>
      <c r="G25" s="8" t="s">
        <v>3352</v>
      </c>
      <c r="H25" s="8"/>
      <c r="I25" s="8"/>
      <c r="J25" s="8"/>
      <c r="K25" s="8"/>
      <c r="L25" s="8"/>
      <c r="M25" s="8"/>
      <c r="N25" s="9"/>
      <c r="O25" s="8"/>
      <c r="P25" s="8"/>
      <c r="Q25" s="8"/>
      <c r="R25" s="8" t="s">
        <v>3624</v>
      </c>
      <c r="S25" s="8" t="s">
        <v>3624</v>
      </c>
      <c r="T25" s="8"/>
      <c r="U25" s="8"/>
      <c r="V25" s="8"/>
      <c r="W25" s="8"/>
      <c r="X25" s="8"/>
      <c r="Y25" s="8"/>
      <c r="Z25" s="8"/>
      <c r="AA25" s="8"/>
      <c r="AB25" s="8"/>
      <c r="AC25" s="8"/>
    </row>
    <row r="26" spans="1:29" ht="87">
      <c r="A26" t="s">
        <v>129</v>
      </c>
      <c r="B26" s="3" t="s">
        <v>3386</v>
      </c>
      <c r="C26" s="3" t="s">
        <v>3387</v>
      </c>
      <c r="G26" s="8" t="s">
        <v>26</v>
      </c>
      <c r="H26" s="8"/>
      <c r="I26" s="8"/>
      <c r="J26" s="8"/>
      <c r="K26" s="8"/>
      <c r="L26" s="8"/>
      <c r="M26" s="8"/>
      <c r="N26" s="9"/>
      <c r="O26" s="8"/>
      <c r="P26" s="8"/>
      <c r="Q26" s="8"/>
      <c r="R26" s="8" t="s">
        <v>3624</v>
      </c>
      <c r="S26" s="8" t="s">
        <v>3624</v>
      </c>
      <c r="T26" s="8"/>
      <c r="U26" s="8"/>
      <c r="V26" s="8"/>
      <c r="W26" s="8"/>
      <c r="X26" s="8"/>
      <c r="Y26" s="8"/>
      <c r="Z26" s="8"/>
      <c r="AA26" s="8"/>
      <c r="AB26" s="8"/>
      <c r="AC26" s="8"/>
    </row>
    <row r="27" spans="1:29">
      <c r="A27" t="s">
        <v>130</v>
      </c>
      <c r="B27" s="3" t="s">
        <v>135</v>
      </c>
      <c r="C27" s="3" t="s">
        <v>136</v>
      </c>
      <c r="F27" t="s">
        <v>19</v>
      </c>
      <c r="G27" s="8" t="s">
        <v>3352</v>
      </c>
      <c r="H27" s="8"/>
      <c r="I27" s="8"/>
      <c r="J27" s="8"/>
      <c r="K27" s="8"/>
      <c r="L27" s="8"/>
      <c r="M27" s="8"/>
      <c r="N27" s="9"/>
      <c r="O27" s="8"/>
      <c r="P27" s="8"/>
      <c r="Q27" s="8"/>
      <c r="R27" s="8" t="s">
        <v>3624</v>
      </c>
      <c r="S27" s="8" t="s">
        <v>3624</v>
      </c>
      <c r="T27" s="8"/>
      <c r="U27" s="8"/>
      <c r="V27" s="8"/>
      <c r="W27" s="8"/>
      <c r="X27" s="8"/>
      <c r="Y27" s="8"/>
      <c r="Z27" s="8"/>
      <c r="AA27" s="8"/>
      <c r="AB27" s="8"/>
      <c r="AC27" s="8"/>
    </row>
    <row r="28" spans="1:29">
      <c r="A28" t="s">
        <v>130</v>
      </c>
      <c r="B28" s="3" t="s">
        <v>139</v>
      </c>
      <c r="C28" s="3" t="s">
        <v>140</v>
      </c>
      <c r="G28" s="8" t="s">
        <v>3352</v>
      </c>
      <c r="H28" s="8"/>
      <c r="I28" s="8"/>
      <c r="J28" s="8"/>
      <c r="K28" s="8"/>
      <c r="L28" s="8"/>
      <c r="M28" s="8"/>
      <c r="N28" s="9"/>
      <c r="O28" s="8"/>
      <c r="P28" s="8"/>
      <c r="Q28" s="8"/>
      <c r="R28" s="8" t="s">
        <v>3624</v>
      </c>
      <c r="S28" s="8" t="s">
        <v>3624</v>
      </c>
      <c r="T28" s="8"/>
      <c r="U28" s="8"/>
      <c r="V28" s="8"/>
      <c r="W28" s="8"/>
      <c r="X28" s="8"/>
      <c r="Y28" s="8"/>
      <c r="Z28" s="8"/>
      <c r="AA28" s="8"/>
      <c r="AB28" s="8"/>
      <c r="AC28" s="8"/>
    </row>
    <row r="29" spans="1:29" ht="29">
      <c r="A29" t="s">
        <v>130</v>
      </c>
      <c r="B29" s="3" t="s">
        <v>3668</v>
      </c>
      <c r="C29" s="3" t="s">
        <v>3669</v>
      </c>
      <c r="G29" s="8" t="s">
        <v>3352</v>
      </c>
      <c r="H29" s="8"/>
      <c r="I29" s="8"/>
      <c r="J29" s="8"/>
      <c r="K29" s="8"/>
      <c r="L29" s="8"/>
      <c r="M29" s="8"/>
      <c r="N29" s="9"/>
      <c r="O29" s="8"/>
      <c r="P29" s="8"/>
      <c r="Q29" s="8"/>
      <c r="R29" s="8" t="s">
        <v>3624</v>
      </c>
      <c r="S29" s="8" t="s">
        <v>3624</v>
      </c>
      <c r="T29" s="8"/>
      <c r="U29" s="8"/>
      <c r="V29" s="8"/>
      <c r="W29" s="8"/>
      <c r="X29" s="8"/>
      <c r="Y29" s="8"/>
      <c r="Z29" s="8"/>
      <c r="AA29" s="8"/>
      <c r="AB29" s="8"/>
      <c r="AC29" s="8"/>
    </row>
    <row r="30" spans="1:29">
      <c r="A30" t="s">
        <v>141</v>
      </c>
      <c r="B30" s="3" t="s">
        <v>1387</v>
      </c>
      <c r="C30" s="3" t="s">
        <v>1386</v>
      </c>
      <c r="G30" s="8" t="s">
        <v>25</v>
      </c>
      <c r="H30" s="8"/>
      <c r="I30" s="8">
        <v>1</v>
      </c>
      <c r="J30" s="8">
        <v>1</v>
      </c>
      <c r="K30" s="8" t="s">
        <v>3310</v>
      </c>
      <c r="L30" s="8" t="s">
        <v>3351</v>
      </c>
      <c r="M30" s="8"/>
      <c r="N30" s="9"/>
      <c r="O30" s="8"/>
      <c r="P30" s="8">
        <v>2475</v>
      </c>
      <c r="Q30" s="8"/>
      <c r="R30" s="8" t="s">
        <v>3624</v>
      </c>
      <c r="S30" s="8" t="s">
        <v>3624</v>
      </c>
      <c r="T30" s="8"/>
      <c r="U30" s="8"/>
      <c r="V30" s="8"/>
      <c r="W30" s="8"/>
      <c r="X30" s="8"/>
      <c r="Y30" s="8"/>
      <c r="Z30" s="8"/>
      <c r="AA30" s="8"/>
      <c r="AB30" s="8"/>
      <c r="AC30" s="8"/>
    </row>
    <row r="31" spans="1:29">
      <c r="A31" t="s">
        <v>141</v>
      </c>
      <c r="B31" s="3" t="s">
        <v>1388</v>
      </c>
      <c r="C31" s="3" t="s">
        <v>1389</v>
      </c>
      <c r="G31" s="8" t="s">
        <v>3350</v>
      </c>
      <c r="H31" s="8"/>
      <c r="I31" s="8"/>
      <c r="J31" s="8"/>
      <c r="K31" s="8"/>
      <c r="L31" s="8"/>
      <c r="M31" s="8"/>
      <c r="N31" s="9"/>
      <c r="O31" s="8"/>
      <c r="P31" s="8"/>
      <c r="Q31" s="8">
        <v>118</v>
      </c>
      <c r="R31" s="8">
        <v>132</v>
      </c>
      <c r="S31" s="8">
        <v>250</v>
      </c>
      <c r="T31" s="8"/>
      <c r="U31" s="8"/>
      <c r="V31" s="8"/>
      <c r="W31" s="8"/>
      <c r="X31" s="8"/>
      <c r="Y31" s="8"/>
      <c r="Z31" s="8"/>
      <c r="AA31" s="8"/>
      <c r="AB31" s="8"/>
      <c r="AC31" s="8"/>
    </row>
    <row r="32" spans="1:29" ht="29">
      <c r="A32" t="s">
        <v>141</v>
      </c>
      <c r="B32" s="3" t="s">
        <v>3530</v>
      </c>
      <c r="C32" s="3" t="s">
        <v>3531</v>
      </c>
      <c r="G32" s="8" t="s">
        <v>3350</v>
      </c>
      <c r="H32" s="8"/>
      <c r="I32" s="8"/>
      <c r="J32" s="8"/>
      <c r="K32" s="8"/>
      <c r="L32" s="8"/>
      <c r="M32" s="8"/>
      <c r="N32" s="9"/>
      <c r="O32" s="8"/>
      <c r="P32" s="8"/>
      <c r="Q32" s="8">
        <v>-17</v>
      </c>
      <c r="R32" s="8">
        <v>18</v>
      </c>
      <c r="S32" s="8">
        <v>1</v>
      </c>
      <c r="T32" s="8"/>
      <c r="U32" s="8"/>
      <c r="V32" s="8"/>
      <c r="W32" s="8"/>
      <c r="X32" s="8"/>
      <c r="Y32" s="8"/>
      <c r="Z32" s="8"/>
      <c r="AA32" s="8"/>
      <c r="AB32" s="8"/>
      <c r="AC32" s="8"/>
    </row>
    <row r="33" spans="1:29" ht="43.5">
      <c r="A33" t="s">
        <v>147</v>
      </c>
      <c r="B33" s="3" t="s">
        <v>1396</v>
      </c>
      <c r="C33" s="3" t="s">
        <v>1395</v>
      </c>
      <c r="G33" s="8" t="s">
        <v>26</v>
      </c>
      <c r="H33" s="8"/>
      <c r="I33" s="8"/>
      <c r="J33" s="8"/>
      <c r="K33" s="8"/>
      <c r="L33" s="8"/>
      <c r="M33" s="8"/>
      <c r="N33" s="9"/>
      <c r="O33" s="8"/>
      <c r="P33" s="8"/>
      <c r="Q33" s="8"/>
      <c r="R33" s="8" t="s">
        <v>3624</v>
      </c>
      <c r="S33" s="8" t="s">
        <v>3624</v>
      </c>
      <c r="T33" s="8"/>
      <c r="U33" s="8"/>
      <c r="V33" s="8"/>
      <c r="W33" s="8"/>
      <c r="X33" s="8"/>
      <c r="Y33" s="8"/>
      <c r="Z33" s="8"/>
      <c r="AA33" s="8"/>
      <c r="AB33" s="8"/>
      <c r="AC33" s="8"/>
    </row>
    <row r="34" spans="1:29">
      <c r="A34" t="s">
        <v>148</v>
      </c>
      <c r="B34" s="3" t="s">
        <v>149</v>
      </c>
      <c r="C34" s="3" t="s">
        <v>150</v>
      </c>
      <c r="G34" s="8" t="s">
        <v>3352</v>
      </c>
      <c r="H34" s="8"/>
      <c r="I34" s="8"/>
      <c r="J34" s="8"/>
      <c r="K34" s="8"/>
      <c r="L34" s="8"/>
      <c r="M34" s="8"/>
      <c r="N34" s="9"/>
      <c r="O34" s="8"/>
      <c r="P34" s="8"/>
      <c r="Q34" s="8"/>
      <c r="R34" s="8" t="s">
        <v>3624</v>
      </c>
      <c r="S34" s="8" t="s">
        <v>3624</v>
      </c>
      <c r="T34" s="8"/>
      <c r="U34" s="8"/>
      <c r="V34" s="8"/>
      <c r="W34" s="8"/>
      <c r="X34" s="8"/>
      <c r="Y34" s="8"/>
      <c r="Z34" s="8"/>
      <c r="AA34" s="8"/>
      <c r="AB34" s="8"/>
      <c r="AC34" s="8"/>
    </row>
    <row r="35" spans="1:29">
      <c r="A35" t="s">
        <v>153</v>
      </c>
      <c r="B35" s="3" t="s">
        <v>1398</v>
      </c>
      <c r="C35" s="3" t="s">
        <v>1399</v>
      </c>
      <c r="G35" s="8" t="s">
        <v>3350</v>
      </c>
      <c r="H35" s="8"/>
      <c r="I35" s="8"/>
      <c r="J35" s="8"/>
      <c r="K35" s="8"/>
      <c r="L35" s="8"/>
      <c r="M35" s="8"/>
      <c r="N35" s="9"/>
      <c r="O35" s="8"/>
      <c r="P35" s="8"/>
      <c r="Q35" s="8">
        <v>813</v>
      </c>
      <c r="R35" s="8">
        <v>17</v>
      </c>
      <c r="S35" s="8">
        <v>830</v>
      </c>
      <c r="T35" s="8"/>
      <c r="U35" s="8"/>
      <c r="V35" s="8"/>
      <c r="W35" s="8"/>
      <c r="X35" s="8"/>
      <c r="Y35" s="8"/>
      <c r="Z35" s="8"/>
      <c r="AA35" s="8"/>
      <c r="AB35" s="8"/>
      <c r="AC35" s="8"/>
    </row>
    <row r="36" spans="1:29">
      <c r="A36" t="s">
        <v>157</v>
      </c>
      <c r="B36" s="3" t="s">
        <v>1405</v>
      </c>
      <c r="C36" s="3" t="s">
        <v>1404</v>
      </c>
      <c r="G36" s="8" t="s">
        <v>25</v>
      </c>
      <c r="H36" s="8"/>
      <c r="I36" s="8">
        <v>1</v>
      </c>
      <c r="J36" s="8">
        <v>3</v>
      </c>
      <c r="K36" s="8" t="s">
        <v>3319</v>
      </c>
      <c r="L36" s="8" t="s">
        <v>3311</v>
      </c>
      <c r="M36" s="8"/>
      <c r="N36" s="9"/>
      <c r="O36" s="8"/>
      <c r="P36" s="8">
        <v>1701</v>
      </c>
      <c r="Q36" s="8"/>
      <c r="R36" s="8" t="s">
        <v>3624</v>
      </c>
      <c r="S36" s="8" t="s">
        <v>3624</v>
      </c>
      <c r="T36" s="8"/>
      <c r="U36" s="8"/>
      <c r="V36" s="8"/>
      <c r="W36" s="8"/>
      <c r="X36" s="8"/>
      <c r="Y36" s="8"/>
      <c r="Z36" s="8"/>
      <c r="AA36" s="8"/>
      <c r="AB36" s="8"/>
      <c r="AC36" s="8"/>
    </row>
    <row r="37" spans="1:29" ht="29">
      <c r="A37" t="s">
        <v>157</v>
      </c>
      <c r="B37" s="3" t="s">
        <v>1407</v>
      </c>
      <c r="C37" s="3" t="s">
        <v>1406</v>
      </c>
      <c r="G37" s="8" t="s">
        <v>26</v>
      </c>
      <c r="H37" s="8"/>
      <c r="I37" s="8"/>
      <c r="J37" s="8"/>
      <c r="K37" s="8"/>
      <c r="L37" s="8"/>
      <c r="M37" s="8"/>
      <c r="N37" s="9"/>
      <c r="O37" s="8"/>
      <c r="P37" s="8"/>
      <c r="Q37" s="8"/>
      <c r="R37" s="8" t="s">
        <v>3624</v>
      </c>
      <c r="S37" s="8" t="s">
        <v>3624</v>
      </c>
      <c r="T37" s="8"/>
      <c r="U37" s="8"/>
      <c r="V37" s="8"/>
      <c r="W37" s="8"/>
      <c r="X37" s="8"/>
      <c r="Y37" s="8"/>
      <c r="Z37" s="8"/>
      <c r="AA37" s="8"/>
      <c r="AB37" s="8"/>
      <c r="AC37" s="8"/>
    </row>
    <row r="38" spans="1:29">
      <c r="A38" t="s">
        <v>158</v>
      </c>
      <c r="B38" s="3" t="s">
        <v>1409</v>
      </c>
      <c r="C38" s="3" t="s">
        <v>1408</v>
      </c>
      <c r="G38" s="8" t="s">
        <v>3352</v>
      </c>
      <c r="H38" s="8"/>
      <c r="I38" s="8"/>
      <c r="J38" s="8"/>
      <c r="K38" s="8"/>
      <c r="L38" s="8"/>
      <c r="M38" s="8"/>
      <c r="N38" s="9"/>
      <c r="O38" s="8"/>
      <c r="P38" s="8"/>
      <c r="Q38" s="8"/>
      <c r="R38" s="8" t="s">
        <v>3624</v>
      </c>
      <c r="S38" s="8" t="s">
        <v>3624</v>
      </c>
      <c r="T38" s="8"/>
      <c r="U38" s="8"/>
      <c r="V38" s="8"/>
      <c r="W38" s="8"/>
      <c r="X38" s="8"/>
      <c r="Y38" s="8"/>
      <c r="Z38" s="8"/>
      <c r="AA38" s="8"/>
      <c r="AB38" s="8"/>
      <c r="AC38" s="8"/>
    </row>
    <row r="39" spans="1:29">
      <c r="A39" t="s">
        <v>158</v>
      </c>
      <c r="B39" s="3" t="s">
        <v>1411</v>
      </c>
      <c r="C39" s="3" t="s">
        <v>1410</v>
      </c>
      <c r="G39" s="8" t="s">
        <v>24</v>
      </c>
      <c r="H39" s="8"/>
      <c r="I39" s="8">
        <v>1</v>
      </c>
      <c r="J39" s="8">
        <v>2</v>
      </c>
      <c r="K39" s="8" t="s">
        <v>3328</v>
      </c>
      <c r="L39" s="8" t="s">
        <v>3351</v>
      </c>
      <c r="M39" s="8"/>
      <c r="N39" s="9"/>
      <c r="O39" s="8"/>
      <c r="P39" s="8">
        <v>613</v>
      </c>
      <c r="Q39" s="8"/>
      <c r="R39" s="8" t="s">
        <v>3624</v>
      </c>
      <c r="S39" s="8" t="s">
        <v>3624</v>
      </c>
      <c r="T39" s="8"/>
      <c r="U39" s="8"/>
      <c r="V39" s="8"/>
      <c r="W39" s="8"/>
      <c r="X39" s="8"/>
      <c r="Y39" s="8"/>
      <c r="Z39" s="8"/>
      <c r="AA39" s="8"/>
      <c r="AB39" s="8"/>
      <c r="AC39" s="8"/>
    </row>
    <row r="40" spans="1:29">
      <c r="A40" t="s">
        <v>159</v>
      </c>
      <c r="B40" s="3" t="s">
        <v>1413</v>
      </c>
      <c r="C40" s="3" t="s">
        <v>1412</v>
      </c>
      <c r="F40" t="s">
        <v>19</v>
      </c>
      <c r="G40" s="8" t="s">
        <v>25</v>
      </c>
      <c r="H40" s="8"/>
      <c r="I40" s="8">
        <v>1</v>
      </c>
      <c r="J40" s="8">
        <v>4</v>
      </c>
      <c r="K40" s="8" t="s">
        <v>3330</v>
      </c>
      <c r="L40" s="8" t="s">
        <v>3311</v>
      </c>
      <c r="M40" s="8"/>
      <c r="N40" s="9"/>
      <c r="O40" s="8"/>
      <c r="P40" s="8">
        <v>54</v>
      </c>
      <c r="Q40" s="8"/>
      <c r="R40" s="8" t="s">
        <v>3624</v>
      </c>
      <c r="S40" s="8" t="s">
        <v>3624</v>
      </c>
      <c r="T40" s="8"/>
      <c r="U40" s="8"/>
      <c r="V40" s="8"/>
      <c r="W40" s="8"/>
      <c r="X40" s="8"/>
      <c r="Y40" s="8"/>
      <c r="Z40" s="8"/>
      <c r="AA40" s="8"/>
      <c r="AB40" s="8"/>
      <c r="AC40" s="8"/>
    </row>
    <row r="41" spans="1:29" ht="29">
      <c r="A41" t="s">
        <v>160</v>
      </c>
      <c r="B41" s="3" t="s">
        <v>3391</v>
      </c>
      <c r="C41" s="3" t="s">
        <v>3392</v>
      </c>
      <c r="G41" s="8" t="s">
        <v>3352</v>
      </c>
      <c r="H41" s="8"/>
      <c r="I41" s="8"/>
      <c r="J41" s="8"/>
      <c r="K41" s="8"/>
      <c r="L41" s="8"/>
      <c r="M41" s="8"/>
      <c r="N41" s="9"/>
      <c r="O41" s="8"/>
      <c r="P41" s="8"/>
      <c r="Q41" s="8"/>
      <c r="R41" s="8" t="s">
        <v>3624</v>
      </c>
      <c r="S41" s="8" t="s">
        <v>3624</v>
      </c>
      <c r="T41" s="8"/>
      <c r="U41" s="8"/>
      <c r="V41" s="8"/>
      <c r="W41" s="8"/>
      <c r="X41" s="8"/>
      <c r="Y41" s="8"/>
      <c r="Z41" s="8"/>
      <c r="AA41" s="8"/>
      <c r="AB41" s="8"/>
      <c r="AC41" s="8"/>
    </row>
    <row r="42" spans="1:29">
      <c r="A42" t="s">
        <v>161</v>
      </c>
      <c r="B42" s="3" t="s">
        <v>1416</v>
      </c>
      <c r="C42" s="3" t="s">
        <v>1417</v>
      </c>
      <c r="G42" s="8" t="s">
        <v>24</v>
      </c>
      <c r="H42" s="8"/>
      <c r="I42" s="8">
        <v>1</v>
      </c>
      <c r="J42" s="8">
        <v>2</v>
      </c>
      <c r="K42" s="8" t="s">
        <v>3310</v>
      </c>
      <c r="L42" s="8" t="s">
        <v>3351</v>
      </c>
      <c r="M42" s="8"/>
      <c r="N42" s="9"/>
      <c r="O42" s="8"/>
      <c r="P42" s="8">
        <v>2475</v>
      </c>
      <c r="Q42" s="8"/>
      <c r="R42" s="8" t="s">
        <v>3624</v>
      </c>
      <c r="S42" s="8" t="s">
        <v>3624</v>
      </c>
      <c r="T42" s="8"/>
      <c r="U42" s="8"/>
      <c r="V42" s="8"/>
      <c r="W42" s="8"/>
      <c r="X42" s="8"/>
      <c r="Y42" s="8"/>
      <c r="Z42" s="8"/>
      <c r="AA42" s="8"/>
      <c r="AB42" s="8"/>
      <c r="AC42" s="8"/>
    </row>
    <row r="43" spans="1:29">
      <c r="A43" t="s">
        <v>162</v>
      </c>
      <c r="B43" s="3" t="s">
        <v>163</v>
      </c>
      <c r="C43" s="3" t="s">
        <v>164</v>
      </c>
      <c r="G43" s="8" t="s">
        <v>3352</v>
      </c>
      <c r="H43" s="8"/>
      <c r="I43" s="8"/>
      <c r="J43" s="8"/>
      <c r="K43" s="8"/>
      <c r="L43" s="8"/>
      <c r="M43" s="8"/>
      <c r="N43" s="9"/>
      <c r="O43" s="8"/>
      <c r="P43" s="8"/>
      <c r="Q43" s="8"/>
      <c r="R43" s="8" t="s">
        <v>3624</v>
      </c>
      <c r="S43" s="8" t="s">
        <v>3624</v>
      </c>
      <c r="T43" s="8"/>
      <c r="U43" s="8"/>
      <c r="V43" s="8"/>
      <c r="W43" s="8"/>
      <c r="X43" s="8"/>
      <c r="Y43" s="8"/>
      <c r="Z43" s="8"/>
      <c r="AA43" s="8"/>
      <c r="AB43" s="8"/>
      <c r="AC43" s="8"/>
    </row>
    <row r="44" spans="1:29">
      <c r="A44" t="s">
        <v>162</v>
      </c>
      <c r="B44" s="3" t="s">
        <v>1420</v>
      </c>
      <c r="C44" s="3" t="s">
        <v>1421</v>
      </c>
      <c r="G44" s="8" t="s">
        <v>25</v>
      </c>
      <c r="H44" s="8"/>
      <c r="I44" s="8">
        <v>1</v>
      </c>
      <c r="J44" s="8">
        <v>3</v>
      </c>
      <c r="K44" s="8" t="s">
        <v>3326</v>
      </c>
      <c r="L44" s="8" t="s">
        <v>3311</v>
      </c>
      <c r="M44" s="8"/>
      <c r="N44" s="9"/>
      <c r="O44" s="8"/>
      <c r="P44" s="8">
        <v>743</v>
      </c>
      <c r="Q44" s="8"/>
      <c r="R44" s="8" t="s">
        <v>3624</v>
      </c>
      <c r="S44" s="8" t="s">
        <v>3624</v>
      </c>
      <c r="T44" s="8"/>
      <c r="U44" s="8"/>
      <c r="V44" s="8"/>
      <c r="W44" s="8"/>
      <c r="X44" s="8"/>
      <c r="Y44" s="8"/>
      <c r="Z44" s="8"/>
      <c r="AA44" s="8"/>
      <c r="AB44" s="8"/>
      <c r="AC44" s="8"/>
    </row>
    <row r="45" spans="1:29">
      <c r="A45" t="s">
        <v>165</v>
      </c>
      <c r="B45" s="3" t="s">
        <v>3393</v>
      </c>
      <c r="C45" s="3" t="s">
        <v>3394</v>
      </c>
      <c r="G45" s="8" t="s">
        <v>3352</v>
      </c>
      <c r="H45" s="8"/>
      <c r="I45" s="8"/>
      <c r="J45" s="8"/>
      <c r="K45" s="8"/>
      <c r="L45" s="8"/>
      <c r="M45" s="8"/>
      <c r="N45" s="9"/>
      <c r="O45" s="8"/>
      <c r="P45" s="8"/>
      <c r="Q45" s="8"/>
      <c r="R45" s="8" t="s">
        <v>3624</v>
      </c>
      <c r="S45" s="8" t="s">
        <v>3624</v>
      </c>
      <c r="T45" s="8"/>
      <c r="U45" s="8"/>
      <c r="V45" s="8"/>
      <c r="W45" s="8"/>
      <c r="X45" s="8"/>
      <c r="Y45" s="8"/>
      <c r="Z45" s="8"/>
      <c r="AA45" s="8"/>
      <c r="AB45" s="8"/>
      <c r="AC45" s="8"/>
    </row>
    <row r="46" spans="1:29" ht="29">
      <c r="A46" t="s">
        <v>166</v>
      </c>
      <c r="B46" s="3" t="s">
        <v>1423</v>
      </c>
      <c r="C46" s="3" t="s">
        <v>1422</v>
      </c>
      <c r="G46" s="8" t="s">
        <v>26</v>
      </c>
      <c r="H46" s="8"/>
      <c r="I46" s="8"/>
      <c r="J46" s="8"/>
      <c r="K46" s="8"/>
      <c r="L46" s="8"/>
      <c r="M46" s="8"/>
      <c r="N46" s="9"/>
      <c r="O46" s="8"/>
      <c r="P46" s="8"/>
      <c r="Q46" s="8"/>
      <c r="R46" s="8" t="s">
        <v>3624</v>
      </c>
      <c r="S46" s="8" t="s">
        <v>3624</v>
      </c>
      <c r="T46" s="8"/>
      <c r="U46" s="8"/>
      <c r="V46" s="8"/>
      <c r="W46" s="8"/>
      <c r="X46" s="8"/>
      <c r="Y46" s="8"/>
      <c r="Z46" s="8"/>
      <c r="AA46" s="8"/>
      <c r="AB46" s="8"/>
      <c r="AC46" s="8"/>
    </row>
    <row r="47" spans="1:29">
      <c r="A47" t="s">
        <v>167</v>
      </c>
      <c r="B47" s="3" t="s">
        <v>1425</v>
      </c>
      <c r="C47" s="3" t="s">
        <v>1424</v>
      </c>
      <c r="G47" s="8" t="s">
        <v>24</v>
      </c>
      <c r="H47" s="8"/>
      <c r="I47" s="8">
        <v>1</v>
      </c>
      <c r="J47" s="8">
        <v>2</v>
      </c>
      <c r="K47" s="8" t="s">
        <v>3310</v>
      </c>
      <c r="L47" s="8" t="s">
        <v>3351</v>
      </c>
      <c r="M47" s="8"/>
      <c r="N47" s="9"/>
      <c r="O47" s="8"/>
      <c r="P47" s="8">
        <v>2475</v>
      </c>
      <c r="Q47" s="8"/>
      <c r="R47" s="8" t="s">
        <v>3624</v>
      </c>
      <c r="S47" s="8" t="s">
        <v>3624</v>
      </c>
      <c r="T47" s="8"/>
      <c r="U47" s="8"/>
      <c r="V47" s="8"/>
      <c r="W47" s="8"/>
      <c r="X47" s="8"/>
      <c r="Y47" s="8"/>
      <c r="Z47" s="8"/>
      <c r="AA47" s="8"/>
      <c r="AB47" s="8"/>
      <c r="AC47" s="8"/>
    </row>
    <row r="48" spans="1:29">
      <c r="A48" t="s">
        <v>168</v>
      </c>
      <c r="B48" s="3" t="s">
        <v>1427</v>
      </c>
      <c r="C48" s="3" t="s">
        <v>1426</v>
      </c>
      <c r="G48" s="8" t="s">
        <v>24</v>
      </c>
      <c r="H48" s="8"/>
      <c r="I48" s="8">
        <v>1</v>
      </c>
      <c r="J48" s="8">
        <v>1</v>
      </c>
      <c r="K48" s="8" t="s">
        <v>3310</v>
      </c>
      <c r="L48" s="8" t="s">
        <v>3351</v>
      </c>
      <c r="M48" s="8"/>
      <c r="N48" s="9"/>
      <c r="O48" s="8"/>
      <c r="P48" s="8">
        <v>2475</v>
      </c>
      <c r="Q48" s="8"/>
      <c r="R48" s="8" t="s">
        <v>3624</v>
      </c>
      <c r="S48" s="8" t="s">
        <v>3624</v>
      </c>
      <c r="T48" s="8"/>
      <c r="U48" s="8"/>
      <c r="V48" s="8"/>
      <c r="W48" s="8"/>
      <c r="X48" s="8"/>
      <c r="Y48" s="8"/>
      <c r="Z48" s="8"/>
      <c r="AA48" s="8"/>
      <c r="AB48" s="8"/>
      <c r="AC48" s="8"/>
    </row>
    <row r="49" spans="1:29">
      <c r="A49" t="s">
        <v>168</v>
      </c>
      <c r="B49" s="3" t="s">
        <v>1428</v>
      </c>
      <c r="C49" s="3" t="s">
        <v>1429</v>
      </c>
      <c r="G49" s="8" t="s">
        <v>3350</v>
      </c>
      <c r="H49" s="8"/>
      <c r="I49" s="8"/>
      <c r="J49" s="8"/>
      <c r="K49" s="8"/>
      <c r="L49" s="8"/>
      <c r="M49" s="8"/>
      <c r="N49" s="9"/>
      <c r="O49" s="8"/>
      <c r="P49" s="8"/>
      <c r="Q49" s="8">
        <v>732</v>
      </c>
      <c r="R49" s="8">
        <v>98</v>
      </c>
      <c r="S49" s="8">
        <v>830</v>
      </c>
      <c r="T49" s="8"/>
      <c r="U49" s="8"/>
      <c r="V49" s="8"/>
      <c r="W49" s="8"/>
      <c r="X49" s="8"/>
      <c r="Y49" s="8"/>
      <c r="Z49" s="8"/>
      <c r="AA49" s="8"/>
      <c r="AB49" s="8"/>
      <c r="AC49" s="8"/>
    </row>
    <row r="50" spans="1:29">
      <c r="A50" t="s">
        <v>169</v>
      </c>
      <c r="B50" s="3" t="s">
        <v>170</v>
      </c>
      <c r="C50" s="3" t="s">
        <v>171</v>
      </c>
      <c r="G50" s="8" t="s">
        <v>3352</v>
      </c>
      <c r="H50" s="8"/>
      <c r="I50" s="8"/>
      <c r="J50" s="8"/>
      <c r="K50" s="8"/>
      <c r="L50" s="8"/>
      <c r="M50" s="8"/>
      <c r="N50" s="9"/>
      <c r="O50" s="8"/>
      <c r="P50" s="8"/>
      <c r="Q50" s="8"/>
      <c r="R50" s="8" t="s">
        <v>3624</v>
      </c>
      <c r="S50" s="8" t="s">
        <v>3624</v>
      </c>
      <c r="T50" s="8"/>
      <c r="U50" s="8"/>
      <c r="V50" s="8"/>
      <c r="W50" s="8"/>
      <c r="X50" s="8"/>
      <c r="Y50" s="8"/>
      <c r="Z50" s="8"/>
      <c r="AA50" s="8"/>
      <c r="AB50" s="8"/>
      <c r="AC50" s="8"/>
    </row>
    <row r="51" spans="1:29" ht="29">
      <c r="A51" t="s">
        <v>172</v>
      </c>
      <c r="B51" s="3" t="s">
        <v>1431</v>
      </c>
      <c r="C51" s="3" t="s">
        <v>1430</v>
      </c>
      <c r="G51" s="8" t="s">
        <v>25</v>
      </c>
      <c r="H51" s="8"/>
      <c r="I51" s="8">
        <v>1</v>
      </c>
      <c r="J51" s="8">
        <v>5</v>
      </c>
      <c r="K51" s="8" t="s">
        <v>3326</v>
      </c>
      <c r="L51" s="8" t="s">
        <v>3311</v>
      </c>
      <c r="M51" s="8"/>
      <c r="N51" s="9"/>
      <c r="O51" s="8"/>
      <c r="P51" s="8">
        <v>830</v>
      </c>
      <c r="Q51" s="8"/>
      <c r="R51" s="8" t="s">
        <v>3624</v>
      </c>
      <c r="S51" s="8" t="s">
        <v>3624</v>
      </c>
      <c r="T51" s="8"/>
      <c r="U51" s="8"/>
      <c r="V51" s="8"/>
      <c r="W51" s="8"/>
      <c r="X51" s="8"/>
      <c r="Y51" s="8"/>
      <c r="Z51" s="8"/>
      <c r="AA51" s="8"/>
      <c r="AB51" s="8"/>
      <c r="AC51" s="8"/>
    </row>
    <row r="52" spans="1:29" ht="29">
      <c r="A52" t="s">
        <v>172</v>
      </c>
      <c r="B52" s="3" t="s">
        <v>1432</v>
      </c>
      <c r="C52" s="3" t="s">
        <v>1433</v>
      </c>
      <c r="G52" s="8" t="s">
        <v>26</v>
      </c>
      <c r="H52" s="8"/>
      <c r="I52" s="8"/>
      <c r="J52" s="8"/>
      <c r="K52" s="8"/>
      <c r="L52" s="8"/>
      <c r="M52" s="8"/>
      <c r="N52" s="9"/>
      <c r="O52" s="8"/>
      <c r="P52" s="8"/>
      <c r="Q52" s="8"/>
      <c r="R52" s="8" t="s">
        <v>3624</v>
      </c>
      <c r="S52" s="8" t="s">
        <v>3624</v>
      </c>
      <c r="T52" s="8"/>
      <c r="U52" s="8"/>
      <c r="V52" s="8"/>
      <c r="W52" s="8"/>
      <c r="X52" s="8"/>
      <c r="Y52" s="8"/>
      <c r="Z52" s="8"/>
      <c r="AA52" s="8"/>
      <c r="AB52" s="8"/>
      <c r="AC52" s="8"/>
    </row>
    <row r="53" spans="1:29">
      <c r="A53" t="s">
        <v>177</v>
      </c>
      <c r="B53" s="3" t="s">
        <v>178</v>
      </c>
      <c r="C53" s="3" t="s">
        <v>179</v>
      </c>
      <c r="G53" s="8" t="s">
        <v>3352</v>
      </c>
      <c r="H53" s="8"/>
      <c r="I53" s="8"/>
      <c r="J53" s="8"/>
      <c r="K53" s="8"/>
      <c r="L53" s="8"/>
      <c r="M53" s="8"/>
      <c r="N53" s="9"/>
      <c r="O53" s="8"/>
      <c r="P53" s="8"/>
      <c r="Q53" s="8"/>
      <c r="R53" s="8" t="s">
        <v>3624</v>
      </c>
      <c r="S53" s="8" t="s">
        <v>3624</v>
      </c>
      <c r="T53" s="8"/>
      <c r="U53" s="8"/>
      <c r="V53" s="8"/>
      <c r="W53" s="8"/>
      <c r="X53" s="8"/>
      <c r="Y53" s="8"/>
      <c r="Z53" s="8"/>
      <c r="AA53" s="8"/>
      <c r="AB53" s="8"/>
      <c r="AC53" s="8"/>
    </row>
    <row r="54" spans="1:29">
      <c r="A54" t="s">
        <v>182</v>
      </c>
      <c r="B54" s="3" t="s">
        <v>1436</v>
      </c>
      <c r="C54" s="3" t="s">
        <v>3397</v>
      </c>
      <c r="G54" s="8" t="s">
        <v>25</v>
      </c>
      <c r="H54" s="8"/>
      <c r="I54" s="8">
        <v>1</v>
      </c>
      <c r="J54" s="8">
        <v>3</v>
      </c>
      <c r="K54" s="8" t="s">
        <v>3319</v>
      </c>
      <c r="L54" s="8" t="s">
        <v>3311</v>
      </c>
      <c r="M54" s="8"/>
      <c r="N54" s="9"/>
      <c r="O54" s="8"/>
      <c r="P54" s="8">
        <v>1701</v>
      </c>
      <c r="Q54" s="8"/>
      <c r="R54" s="8" t="s">
        <v>3624</v>
      </c>
      <c r="S54" s="8" t="s">
        <v>3624</v>
      </c>
      <c r="T54" s="8"/>
      <c r="U54" s="8"/>
      <c r="V54" s="8"/>
      <c r="W54" s="8"/>
      <c r="X54" s="8"/>
      <c r="Y54" s="8"/>
      <c r="Z54" s="8"/>
      <c r="AA54" s="8"/>
      <c r="AB54" s="8"/>
      <c r="AC54" s="8"/>
    </row>
    <row r="55" spans="1:29" ht="43.5">
      <c r="A55" t="s">
        <v>190</v>
      </c>
      <c r="B55" s="3" t="s">
        <v>3672</v>
      </c>
      <c r="C55" s="3" t="s">
        <v>3673</v>
      </c>
      <c r="G55" s="8" t="s">
        <v>26</v>
      </c>
      <c r="H55" s="8"/>
      <c r="I55" s="8"/>
      <c r="J55" s="8"/>
      <c r="K55" s="8"/>
      <c r="L55" s="8"/>
      <c r="M55" s="8"/>
      <c r="N55" s="9"/>
      <c r="O55" s="8"/>
      <c r="P55" s="8"/>
      <c r="Q55" s="8"/>
      <c r="R55" s="8" t="s">
        <v>3624</v>
      </c>
      <c r="S55" s="8" t="s">
        <v>3624</v>
      </c>
      <c r="T55" s="8"/>
      <c r="U55" s="8"/>
      <c r="V55" s="8"/>
      <c r="W55" s="8"/>
      <c r="X55" s="8"/>
      <c r="Y55" s="8"/>
      <c r="Z55" s="8"/>
      <c r="AA55" s="8"/>
      <c r="AB55" s="8"/>
      <c r="AC55" s="8"/>
    </row>
    <row r="56" spans="1:29" ht="43.5">
      <c r="A56" t="s">
        <v>190</v>
      </c>
      <c r="B56" s="3" t="s">
        <v>3674</v>
      </c>
      <c r="C56" s="3" t="s">
        <v>3675</v>
      </c>
      <c r="G56" s="8" t="s">
        <v>26</v>
      </c>
      <c r="H56" s="8"/>
      <c r="I56" s="8"/>
      <c r="J56" s="8"/>
      <c r="K56" s="8"/>
      <c r="L56" s="8"/>
      <c r="M56" s="8"/>
      <c r="N56" s="9"/>
      <c r="O56" s="8"/>
      <c r="P56" s="8"/>
      <c r="Q56" s="8"/>
      <c r="R56" s="8" t="s">
        <v>3624</v>
      </c>
      <c r="S56" s="8" t="s">
        <v>3624</v>
      </c>
      <c r="T56" s="8"/>
      <c r="U56" s="8"/>
      <c r="V56" s="8"/>
      <c r="W56" s="8"/>
      <c r="X56" s="8"/>
      <c r="Y56" s="8"/>
      <c r="Z56" s="8"/>
      <c r="AA56" s="8"/>
      <c r="AB56" s="8"/>
      <c r="AC56" s="8"/>
    </row>
    <row r="57" spans="1:29">
      <c r="A57" t="s">
        <v>197</v>
      </c>
      <c r="B57" s="3" t="s">
        <v>1437</v>
      </c>
      <c r="C57" s="3" t="s">
        <v>1438</v>
      </c>
      <c r="G57" s="8" t="s">
        <v>3352</v>
      </c>
      <c r="H57" s="8"/>
      <c r="I57" s="8"/>
      <c r="J57" s="8"/>
      <c r="K57" s="8"/>
      <c r="L57" s="8"/>
      <c r="M57" s="8"/>
      <c r="N57" s="9"/>
      <c r="O57" s="8"/>
      <c r="P57" s="8"/>
      <c r="Q57" s="8"/>
      <c r="R57" s="8" t="s">
        <v>3624</v>
      </c>
      <c r="S57" s="8" t="s">
        <v>3624</v>
      </c>
      <c r="T57" s="8"/>
      <c r="U57" s="8"/>
      <c r="V57" s="8"/>
      <c r="W57" s="8"/>
      <c r="X57" s="8"/>
      <c r="Y57" s="8"/>
      <c r="Z57" s="8"/>
      <c r="AA57" s="8"/>
      <c r="AB57" s="8"/>
      <c r="AC57" s="8"/>
    </row>
    <row r="58" spans="1:29">
      <c r="A58" t="s">
        <v>197</v>
      </c>
      <c r="B58" s="3" t="s">
        <v>1439</v>
      </c>
      <c r="C58" s="3" t="s">
        <v>1440</v>
      </c>
      <c r="G58" s="8" t="s">
        <v>3350</v>
      </c>
      <c r="H58" s="8"/>
      <c r="I58" s="8"/>
      <c r="J58" s="8"/>
      <c r="K58" s="8"/>
      <c r="L58" s="8"/>
      <c r="M58" s="8"/>
      <c r="N58" s="9"/>
      <c r="O58" s="8"/>
      <c r="P58" s="8"/>
      <c r="Q58" s="8">
        <v>118</v>
      </c>
      <c r="R58" s="8">
        <v>132</v>
      </c>
      <c r="S58" s="8">
        <v>250</v>
      </c>
      <c r="T58" s="8"/>
      <c r="U58" s="8"/>
      <c r="V58" s="8"/>
      <c r="W58" s="8"/>
      <c r="X58" s="8"/>
      <c r="Y58" s="8"/>
      <c r="Z58" s="8"/>
      <c r="AA58" s="8"/>
      <c r="AB58" s="8"/>
      <c r="AC58" s="8"/>
    </row>
    <row r="59" spans="1:29">
      <c r="A59" t="s">
        <v>198</v>
      </c>
      <c r="B59" s="3" t="s">
        <v>1443</v>
      </c>
      <c r="C59" s="3" t="s">
        <v>1444</v>
      </c>
      <c r="G59" s="8" t="s">
        <v>3350</v>
      </c>
      <c r="H59" s="8"/>
      <c r="I59" s="8"/>
      <c r="J59" s="8"/>
      <c r="K59" s="8"/>
      <c r="L59" s="8"/>
      <c r="M59" s="8"/>
      <c r="N59" s="9"/>
      <c r="O59" s="8"/>
      <c r="P59" s="8"/>
      <c r="Q59" s="8">
        <v>-26</v>
      </c>
      <c r="R59" s="8">
        <v>31</v>
      </c>
      <c r="S59" s="8">
        <v>5</v>
      </c>
      <c r="T59" s="8"/>
      <c r="U59" s="8"/>
      <c r="V59" s="8"/>
      <c r="W59" s="8"/>
      <c r="X59" s="8"/>
      <c r="Y59" s="8"/>
      <c r="Z59" s="8"/>
      <c r="AA59" s="8"/>
      <c r="AB59" s="8"/>
      <c r="AC59" s="8"/>
    </row>
    <row r="60" spans="1:29">
      <c r="A60" t="s">
        <v>201</v>
      </c>
      <c r="B60" s="3" t="s">
        <v>202</v>
      </c>
      <c r="C60" s="3" t="s">
        <v>1445</v>
      </c>
      <c r="G60" s="8" t="s">
        <v>3350</v>
      </c>
      <c r="H60" s="8"/>
      <c r="I60" s="8"/>
      <c r="J60" s="8"/>
      <c r="K60" s="8"/>
      <c r="L60" s="8"/>
      <c r="M60" s="8"/>
      <c r="N60" s="9"/>
      <c r="O60" s="8"/>
      <c r="P60" s="8"/>
      <c r="Q60" s="8">
        <v>4</v>
      </c>
      <c r="R60" s="8">
        <v>2</v>
      </c>
      <c r="S60" s="8">
        <v>6</v>
      </c>
      <c r="T60" s="8"/>
      <c r="U60" s="8"/>
      <c r="V60" s="8"/>
      <c r="W60" s="8"/>
      <c r="X60" s="8"/>
      <c r="Y60" s="8"/>
      <c r="Z60" s="8"/>
      <c r="AA60" s="8"/>
      <c r="AB60" s="8"/>
      <c r="AC60" s="8"/>
    </row>
    <row r="61" spans="1:29">
      <c r="A61" t="s">
        <v>203</v>
      </c>
      <c r="B61" s="3" t="s">
        <v>1447</v>
      </c>
      <c r="C61" s="3" t="s">
        <v>1446</v>
      </c>
      <c r="G61" s="8" t="s">
        <v>24</v>
      </c>
      <c r="H61" s="8"/>
      <c r="I61" s="8">
        <v>1</v>
      </c>
      <c r="J61" s="8">
        <v>3</v>
      </c>
      <c r="K61" s="8" t="s">
        <v>3319</v>
      </c>
      <c r="L61" s="8" t="s">
        <v>3311</v>
      </c>
      <c r="M61" s="8"/>
      <c r="N61" s="9"/>
      <c r="O61" s="8"/>
      <c r="P61" s="8">
        <v>1701</v>
      </c>
      <c r="Q61" s="8"/>
      <c r="R61" s="8" t="s">
        <v>3624</v>
      </c>
      <c r="S61" s="8" t="s">
        <v>3624</v>
      </c>
      <c r="T61" s="8"/>
      <c r="U61" s="8"/>
      <c r="V61" s="8"/>
      <c r="W61" s="8"/>
      <c r="X61" s="8"/>
      <c r="Y61" s="8"/>
      <c r="Z61" s="8"/>
      <c r="AA61" s="8"/>
      <c r="AB61" s="8"/>
      <c r="AC61" s="8"/>
    </row>
    <row r="62" spans="1:29" ht="29">
      <c r="A62" t="s">
        <v>204</v>
      </c>
      <c r="B62" s="3" t="s">
        <v>1448</v>
      </c>
      <c r="C62" s="3" t="s">
        <v>1449</v>
      </c>
      <c r="G62" s="8" t="s">
        <v>25</v>
      </c>
      <c r="H62" s="8"/>
      <c r="I62" s="8">
        <v>1</v>
      </c>
      <c r="J62" s="8">
        <v>2</v>
      </c>
      <c r="K62" s="8" t="s">
        <v>3328</v>
      </c>
      <c r="L62" s="8" t="s">
        <v>3351</v>
      </c>
      <c r="M62" s="8"/>
      <c r="N62" s="9"/>
      <c r="O62" s="8"/>
      <c r="P62" s="8">
        <v>613</v>
      </c>
      <c r="Q62" s="8"/>
      <c r="R62" s="8" t="s">
        <v>3624</v>
      </c>
      <c r="S62" s="8" t="s">
        <v>3624</v>
      </c>
      <c r="T62" s="8"/>
      <c r="U62" s="8"/>
      <c r="V62" s="8"/>
      <c r="W62" s="8"/>
      <c r="X62" s="8"/>
      <c r="Y62" s="8"/>
      <c r="Z62" s="8"/>
      <c r="AA62" s="8"/>
      <c r="AB62" s="8"/>
      <c r="AC62" s="8"/>
    </row>
    <row r="63" spans="1:29">
      <c r="A63" t="s">
        <v>204</v>
      </c>
      <c r="B63" s="3" t="s">
        <v>1451</v>
      </c>
      <c r="C63" s="3" t="s">
        <v>1450</v>
      </c>
      <c r="G63" s="8" t="s">
        <v>25</v>
      </c>
      <c r="H63" s="8"/>
      <c r="I63" s="8">
        <v>1</v>
      </c>
      <c r="J63" s="8">
        <v>3</v>
      </c>
      <c r="K63" s="8" t="s">
        <v>3310</v>
      </c>
      <c r="L63" s="8" t="s">
        <v>3305</v>
      </c>
      <c r="M63" s="8" t="s">
        <v>3403</v>
      </c>
      <c r="N63" s="9" t="s">
        <v>3404</v>
      </c>
      <c r="O63" s="8"/>
      <c r="P63" s="8">
        <v>2475</v>
      </c>
      <c r="Q63" s="8"/>
      <c r="R63" s="8" t="s">
        <v>3624</v>
      </c>
      <c r="S63" s="8" t="s">
        <v>3624</v>
      </c>
      <c r="T63" s="8"/>
      <c r="U63" s="8"/>
      <c r="V63" s="8"/>
      <c r="W63" s="8"/>
      <c r="X63" s="8"/>
      <c r="Y63" s="8"/>
      <c r="Z63" s="8"/>
      <c r="AA63" s="8"/>
      <c r="AB63" s="8"/>
      <c r="AC63" s="8"/>
    </row>
    <row r="64" spans="1:29">
      <c r="A64" t="s">
        <v>205</v>
      </c>
      <c r="B64" s="3" t="s">
        <v>1453</v>
      </c>
      <c r="C64" s="3" t="s">
        <v>1452</v>
      </c>
      <c r="G64" s="8" t="s">
        <v>25</v>
      </c>
      <c r="H64" s="8"/>
      <c r="I64" s="8">
        <v>1</v>
      </c>
      <c r="J64" s="8">
        <v>2</v>
      </c>
      <c r="K64" s="8" t="s">
        <v>3310</v>
      </c>
      <c r="L64" s="8" t="s">
        <v>3351</v>
      </c>
      <c r="M64" s="8"/>
      <c r="N64" s="9"/>
      <c r="O64" s="8"/>
      <c r="P64" s="8">
        <v>2475</v>
      </c>
      <c r="Q64" s="8"/>
      <c r="R64" s="8" t="s">
        <v>3624</v>
      </c>
      <c r="S64" s="8" t="s">
        <v>3624</v>
      </c>
      <c r="T64" s="8"/>
      <c r="U64" s="8"/>
      <c r="V64" s="8"/>
      <c r="W64" s="8"/>
      <c r="X64" s="8"/>
      <c r="Y64" s="8"/>
      <c r="Z64" s="8"/>
      <c r="AA64" s="8"/>
      <c r="AB64" s="8"/>
      <c r="AC64" s="8"/>
    </row>
    <row r="65" spans="1:29">
      <c r="A65" t="s">
        <v>209</v>
      </c>
      <c r="B65" s="3" t="s">
        <v>3676</v>
      </c>
      <c r="C65" s="3" t="s">
        <v>1454</v>
      </c>
      <c r="G65" s="8" t="s">
        <v>26</v>
      </c>
      <c r="H65" s="8"/>
      <c r="I65" s="8"/>
      <c r="J65" s="8"/>
      <c r="K65" s="8"/>
      <c r="L65" s="8"/>
      <c r="M65" s="8"/>
      <c r="N65" s="9"/>
      <c r="O65" s="8"/>
      <c r="P65" s="8"/>
      <c r="Q65" s="8"/>
      <c r="R65" s="8" t="s">
        <v>3624</v>
      </c>
      <c r="S65" s="8" t="s">
        <v>3624</v>
      </c>
      <c r="T65" s="8"/>
      <c r="U65" s="8"/>
      <c r="V65" s="8"/>
      <c r="W65" s="8"/>
      <c r="X65" s="8"/>
      <c r="Y65" s="8"/>
      <c r="Z65" s="8"/>
      <c r="AA65" s="8"/>
      <c r="AB65" s="8"/>
      <c r="AC65" s="8"/>
    </row>
    <row r="66" spans="1:29">
      <c r="A66" t="s">
        <v>210</v>
      </c>
      <c r="B66" s="3" t="s">
        <v>1456</v>
      </c>
      <c r="C66" s="3" t="s">
        <v>1455</v>
      </c>
      <c r="G66" s="8" t="s">
        <v>24</v>
      </c>
      <c r="H66" s="8"/>
      <c r="I66" s="8">
        <v>1</v>
      </c>
      <c r="J66" s="8">
        <v>1</v>
      </c>
      <c r="K66" s="8" t="s">
        <v>3310</v>
      </c>
      <c r="L66" s="8" t="s">
        <v>3351</v>
      </c>
      <c r="M66" s="8"/>
      <c r="N66" s="9"/>
      <c r="O66" s="8"/>
      <c r="P66" s="8">
        <v>2475</v>
      </c>
      <c r="Q66" s="8"/>
      <c r="R66" s="8" t="s">
        <v>3624</v>
      </c>
      <c r="S66" s="8" t="s">
        <v>3624</v>
      </c>
      <c r="T66" s="8"/>
      <c r="U66" s="8"/>
      <c r="V66" s="8"/>
      <c r="W66" s="8"/>
      <c r="X66" s="8"/>
      <c r="Y66" s="8"/>
      <c r="Z66" s="8"/>
      <c r="AA66" s="8"/>
      <c r="AB66" s="8"/>
      <c r="AC66" s="8"/>
    </row>
    <row r="67" spans="1:29">
      <c r="A67" t="s">
        <v>211</v>
      </c>
      <c r="B67" s="3" t="s">
        <v>1460</v>
      </c>
      <c r="C67" s="3" t="s">
        <v>1459</v>
      </c>
      <c r="G67" s="8" t="s">
        <v>3350</v>
      </c>
      <c r="H67" s="8"/>
      <c r="I67" s="8"/>
      <c r="J67" s="8"/>
      <c r="K67" s="8"/>
      <c r="L67" s="8"/>
      <c r="M67" s="8"/>
      <c r="N67" s="9"/>
      <c r="O67" s="8"/>
      <c r="P67" s="8"/>
      <c r="Q67" s="8">
        <v>-249</v>
      </c>
      <c r="R67" s="8">
        <v>280</v>
      </c>
      <c r="S67" s="8">
        <v>31</v>
      </c>
      <c r="T67" s="8"/>
      <c r="U67" s="8"/>
      <c r="V67" s="8"/>
      <c r="W67" s="8"/>
      <c r="X67" s="8"/>
      <c r="Y67" s="8"/>
      <c r="Z67" s="8"/>
      <c r="AA67" s="8"/>
      <c r="AB67" s="8"/>
      <c r="AC67" s="8"/>
    </row>
    <row r="68" spans="1:29">
      <c r="A68" t="s">
        <v>211</v>
      </c>
      <c r="B68" s="3" t="s">
        <v>212</v>
      </c>
      <c r="C68" s="3" t="s">
        <v>213</v>
      </c>
      <c r="G68" s="8" t="s">
        <v>3350</v>
      </c>
      <c r="H68" s="8"/>
      <c r="I68" s="8"/>
      <c r="J68" s="8"/>
      <c r="K68" s="8"/>
      <c r="L68" s="8"/>
      <c r="M68" s="8"/>
      <c r="N68" s="9"/>
      <c r="O68" s="8"/>
      <c r="P68" s="8"/>
      <c r="Q68" s="8">
        <v>-1</v>
      </c>
      <c r="R68" s="8">
        <v>1</v>
      </c>
      <c r="S68" s="8">
        <v>0</v>
      </c>
      <c r="T68" s="8"/>
      <c r="U68" s="8"/>
      <c r="V68" s="8"/>
      <c r="W68" s="8"/>
      <c r="X68" s="8"/>
      <c r="Y68" s="8"/>
      <c r="Z68" s="8"/>
      <c r="AA68" s="8"/>
      <c r="AB68" s="8"/>
      <c r="AC68" s="8"/>
    </row>
    <row r="69" spans="1:29" ht="29">
      <c r="A69" t="s">
        <v>211</v>
      </c>
      <c r="B69" s="3" t="s">
        <v>1462</v>
      </c>
      <c r="C69" s="3" t="s">
        <v>1461</v>
      </c>
      <c r="G69" s="8" t="s">
        <v>24</v>
      </c>
      <c r="H69" s="8"/>
      <c r="I69" s="8">
        <v>1</v>
      </c>
      <c r="J69" s="8">
        <v>3</v>
      </c>
      <c r="K69" s="8" t="s">
        <v>3319</v>
      </c>
      <c r="L69" s="8" t="s">
        <v>3311</v>
      </c>
      <c r="M69" s="8"/>
      <c r="N69" s="9"/>
      <c r="O69" s="8"/>
      <c r="P69" s="8">
        <v>1701</v>
      </c>
      <c r="Q69" s="8"/>
      <c r="R69" s="8" t="s">
        <v>3624</v>
      </c>
      <c r="S69" s="8" t="s">
        <v>3624</v>
      </c>
      <c r="T69" s="8"/>
      <c r="U69" s="8"/>
      <c r="V69" s="8"/>
      <c r="W69" s="8"/>
      <c r="X69" s="8"/>
      <c r="Y69" s="8"/>
      <c r="Z69" s="8"/>
      <c r="AA69" s="8"/>
      <c r="AB69" s="8"/>
      <c r="AC69" s="8"/>
    </row>
    <row r="70" spans="1:29" ht="29">
      <c r="A70" t="s">
        <v>211</v>
      </c>
      <c r="B70" s="3" t="s">
        <v>1466</v>
      </c>
      <c r="C70" s="3" t="s">
        <v>1463</v>
      </c>
      <c r="G70" s="8" t="s">
        <v>25</v>
      </c>
      <c r="H70" s="8"/>
      <c r="I70" s="8">
        <v>1</v>
      </c>
      <c r="J70" s="8">
        <v>2</v>
      </c>
      <c r="K70" s="8" t="s">
        <v>3328</v>
      </c>
      <c r="L70" s="8" t="s">
        <v>3351</v>
      </c>
      <c r="M70" s="8"/>
      <c r="N70" s="9"/>
      <c r="O70" s="8"/>
      <c r="P70" s="8">
        <v>613</v>
      </c>
      <c r="Q70" s="8"/>
      <c r="R70" s="8" t="s">
        <v>3624</v>
      </c>
      <c r="S70" s="8" t="s">
        <v>3624</v>
      </c>
      <c r="T70" s="8"/>
      <c r="U70" s="8"/>
      <c r="V70" s="8"/>
      <c r="W70" s="8"/>
      <c r="X70" s="8"/>
      <c r="Y70" s="8"/>
      <c r="Z70" s="8"/>
      <c r="AA70" s="8"/>
      <c r="AB70" s="8"/>
      <c r="AC70" s="8"/>
    </row>
    <row r="71" spans="1:29">
      <c r="A71" t="s">
        <v>214</v>
      </c>
      <c r="B71" s="3" t="s">
        <v>1468</v>
      </c>
      <c r="C71" s="3" t="s">
        <v>1467</v>
      </c>
      <c r="G71" s="8" t="s">
        <v>24</v>
      </c>
      <c r="H71" s="8"/>
      <c r="I71" s="8">
        <v>1</v>
      </c>
      <c r="J71" s="8">
        <v>2</v>
      </c>
      <c r="K71" s="8" t="s">
        <v>3316</v>
      </c>
      <c r="L71" s="8" t="s">
        <v>3351</v>
      </c>
      <c r="M71" s="8"/>
      <c r="N71" s="9"/>
      <c r="O71" s="8"/>
      <c r="P71" s="8">
        <v>129</v>
      </c>
      <c r="Q71" s="8"/>
      <c r="R71" s="8" t="s">
        <v>3624</v>
      </c>
      <c r="S71" s="8" t="s">
        <v>3624</v>
      </c>
      <c r="T71" s="8"/>
      <c r="U71" s="8"/>
      <c r="V71" s="8"/>
      <c r="W71" s="8"/>
      <c r="X71" s="8"/>
      <c r="Y71" s="8"/>
      <c r="Z71" s="8"/>
      <c r="AA71" s="8"/>
      <c r="AB71" s="8"/>
      <c r="AC71" s="8"/>
    </row>
    <row r="72" spans="1:29" ht="29">
      <c r="A72" t="s">
        <v>215</v>
      </c>
      <c r="B72" s="3" t="s">
        <v>1472</v>
      </c>
      <c r="C72" s="3" t="s">
        <v>1471</v>
      </c>
      <c r="G72" s="8" t="s">
        <v>3350</v>
      </c>
      <c r="H72" s="8"/>
      <c r="I72" s="8"/>
      <c r="J72" s="8"/>
      <c r="K72" s="8"/>
      <c r="L72" s="8"/>
      <c r="M72" s="8"/>
      <c r="N72" s="9"/>
      <c r="O72" s="8"/>
      <c r="P72" s="8"/>
      <c r="Q72" s="8">
        <v>-774</v>
      </c>
      <c r="R72" s="8">
        <v>2475</v>
      </c>
      <c r="S72" s="8">
        <v>1701</v>
      </c>
      <c r="T72" s="8"/>
      <c r="U72" s="8"/>
      <c r="V72" s="8"/>
      <c r="W72" s="8"/>
      <c r="X72" s="8"/>
      <c r="Y72" s="8"/>
      <c r="Z72" s="8"/>
      <c r="AA72" s="8"/>
      <c r="AB72" s="8"/>
      <c r="AC72" s="8"/>
    </row>
    <row r="73" spans="1:29">
      <c r="A73" t="s">
        <v>218</v>
      </c>
      <c r="B73" s="3" t="s">
        <v>1473</v>
      </c>
      <c r="C73" s="3" t="s">
        <v>1474</v>
      </c>
      <c r="G73" s="8" t="s">
        <v>3350</v>
      </c>
      <c r="H73" s="8"/>
      <c r="I73" s="8"/>
      <c r="J73" s="8"/>
      <c r="K73" s="8"/>
      <c r="L73" s="8"/>
      <c r="M73" s="8"/>
      <c r="N73" s="9"/>
      <c r="O73" s="8"/>
      <c r="P73" s="8"/>
      <c r="Q73" s="8">
        <v>-680</v>
      </c>
      <c r="R73" s="8">
        <v>830</v>
      </c>
      <c r="S73" s="8">
        <v>150</v>
      </c>
      <c r="T73" s="8"/>
      <c r="U73" s="8"/>
      <c r="V73" s="8"/>
      <c r="W73" s="8"/>
      <c r="X73" s="8"/>
      <c r="Y73" s="8"/>
      <c r="Z73" s="8"/>
      <c r="AA73" s="8"/>
      <c r="AB73" s="8"/>
      <c r="AC73" s="8"/>
    </row>
    <row r="74" spans="1:29" ht="29">
      <c r="A74" t="s">
        <v>223</v>
      </c>
      <c r="B74" s="3" t="s">
        <v>1479</v>
      </c>
      <c r="C74" s="3" t="s">
        <v>1478</v>
      </c>
      <c r="G74" s="8" t="s">
        <v>24</v>
      </c>
      <c r="H74" s="8"/>
      <c r="I74" s="8">
        <v>1</v>
      </c>
      <c r="J74" s="8">
        <v>2</v>
      </c>
      <c r="K74" s="8" t="s">
        <v>3328</v>
      </c>
      <c r="L74" s="8" t="s">
        <v>3351</v>
      </c>
      <c r="M74" s="8"/>
      <c r="N74" s="9"/>
      <c r="O74" s="8"/>
      <c r="P74" s="8">
        <v>613</v>
      </c>
      <c r="Q74" s="8"/>
      <c r="R74" s="8" t="s">
        <v>3624</v>
      </c>
      <c r="S74" s="8" t="s">
        <v>3624</v>
      </c>
      <c r="T74" s="8"/>
      <c r="U74" s="8"/>
      <c r="V74" s="8"/>
      <c r="W74" s="8"/>
      <c r="X74" s="8"/>
      <c r="Y74" s="8"/>
      <c r="Z74" s="8"/>
      <c r="AA74" s="8"/>
      <c r="AB74" s="8"/>
      <c r="AC74" s="8"/>
    </row>
    <row r="75" spans="1:29">
      <c r="A75" t="s">
        <v>224</v>
      </c>
      <c r="B75" s="3" t="s">
        <v>225</v>
      </c>
      <c r="C75" s="3" t="s">
        <v>226</v>
      </c>
      <c r="G75" s="8" t="s">
        <v>3352</v>
      </c>
      <c r="H75" s="8"/>
      <c r="I75" s="8"/>
      <c r="J75" s="8"/>
      <c r="K75" s="8"/>
      <c r="L75" s="8"/>
      <c r="M75" s="8"/>
      <c r="N75" s="9"/>
      <c r="O75" s="8"/>
      <c r="P75" s="8"/>
      <c r="Q75" s="8"/>
      <c r="R75" s="8" t="s">
        <v>3624</v>
      </c>
      <c r="S75" s="8" t="s">
        <v>3624</v>
      </c>
      <c r="T75" s="8"/>
      <c r="U75" s="8"/>
      <c r="V75" s="8"/>
      <c r="W75" s="8"/>
      <c r="X75" s="8"/>
      <c r="Y75" s="8"/>
      <c r="Z75" s="8"/>
      <c r="AA75" s="8"/>
      <c r="AB75" s="8"/>
      <c r="AC75" s="8"/>
    </row>
    <row r="76" spans="1:29">
      <c r="A76" t="s">
        <v>227</v>
      </c>
      <c r="B76" s="3" t="s">
        <v>1481</v>
      </c>
      <c r="C76" s="3" t="s">
        <v>1480</v>
      </c>
      <c r="G76" s="8" t="s">
        <v>3352</v>
      </c>
      <c r="H76" s="8"/>
      <c r="I76" s="8"/>
      <c r="J76" s="8"/>
      <c r="K76" s="8"/>
      <c r="L76" s="8"/>
      <c r="M76" s="8"/>
      <c r="N76" s="9"/>
      <c r="O76" s="8"/>
      <c r="P76" s="8"/>
      <c r="Q76" s="8"/>
      <c r="R76" s="8" t="s">
        <v>3624</v>
      </c>
      <c r="S76" s="8" t="s">
        <v>3624</v>
      </c>
      <c r="T76" s="8"/>
      <c r="U76" s="8"/>
      <c r="V76" s="8"/>
      <c r="W76" s="8"/>
      <c r="X76" s="8"/>
      <c r="Y76" s="8"/>
      <c r="Z76" s="8"/>
      <c r="AA76" s="8"/>
      <c r="AB76" s="8"/>
      <c r="AC76" s="8"/>
    </row>
    <row r="77" spans="1:29" ht="29">
      <c r="A77" t="s">
        <v>234</v>
      </c>
      <c r="B77" s="3" t="s">
        <v>1487</v>
      </c>
      <c r="C77" s="3" t="s">
        <v>1486</v>
      </c>
      <c r="G77" s="8" t="s">
        <v>26</v>
      </c>
      <c r="H77" s="8"/>
      <c r="I77" s="8"/>
      <c r="J77" s="8"/>
      <c r="K77" s="8"/>
      <c r="L77" s="8"/>
      <c r="M77" s="8"/>
      <c r="N77" s="9"/>
      <c r="O77" s="8"/>
      <c r="P77" s="8"/>
      <c r="Q77" s="8"/>
      <c r="R77" s="8" t="s">
        <v>3624</v>
      </c>
      <c r="S77" s="8" t="s">
        <v>3624</v>
      </c>
      <c r="T77" s="8"/>
      <c r="U77" s="8"/>
      <c r="V77" s="8"/>
      <c r="W77" s="8"/>
      <c r="X77" s="8"/>
      <c r="Y77" s="8"/>
      <c r="Z77" s="8"/>
      <c r="AA77" s="8"/>
      <c r="AB77" s="8"/>
      <c r="AC77" s="8"/>
    </row>
    <row r="78" spans="1:29">
      <c r="A78" t="s">
        <v>242</v>
      </c>
      <c r="B78" s="3" t="s">
        <v>1490</v>
      </c>
      <c r="C78" s="3" t="s">
        <v>1491</v>
      </c>
      <c r="G78" s="8" t="s">
        <v>3352</v>
      </c>
      <c r="H78" s="8"/>
      <c r="I78" s="8"/>
      <c r="J78" s="8"/>
      <c r="K78" s="8"/>
      <c r="L78" s="8"/>
      <c r="M78" s="8"/>
      <c r="N78" s="9"/>
      <c r="O78" s="8"/>
      <c r="P78" s="8"/>
      <c r="Q78" s="8"/>
      <c r="R78" s="8" t="s">
        <v>3624</v>
      </c>
      <c r="S78" s="8" t="s">
        <v>3624</v>
      </c>
      <c r="T78" s="8"/>
      <c r="U78" s="8"/>
      <c r="V78" s="8"/>
      <c r="W78" s="8"/>
      <c r="X78" s="8"/>
      <c r="Y78" s="8"/>
      <c r="Z78" s="8"/>
      <c r="AA78" s="8"/>
      <c r="AB78" s="8"/>
      <c r="AC78" s="8"/>
    </row>
    <row r="79" spans="1:29">
      <c r="A79" t="s">
        <v>248</v>
      </c>
      <c r="B79" s="3" t="s">
        <v>249</v>
      </c>
      <c r="C79" s="3" t="s">
        <v>250</v>
      </c>
      <c r="G79" s="8" t="s">
        <v>3352</v>
      </c>
      <c r="H79" s="8"/>
      <c r="I79" s="8"/>
      <c r="J79" s="8"/>
      <c r="K79" s="8"/>
      <c r="L79" s="8"/>
      <c r="M79" s="8"/>
      <c r="N79" s="9"/>
      <c r="O79" s="8"/>
      <c r="P79" s="8"/>
      <c r="Q79" s="8"/>
      <c r="R79" s="8" t="s">
        <v>3624</v>
      </c>
      <c r="S79" s="8" t="s">
        <v>3624</v>
      </c>
      <c r="T79" s="8"/>
      <c r="U79" s="8"/>
      <c r="V79" s="8"/>
      <c r="W79" s="8"/>
      <c r="X79" s="8"/>
      <c r="Y79" s="8"/>
      <c r="Z79" s="8"/>
      <c r="AA79" s="8"/>
      <c r="AB79" s="8"/>
      <c r="AC79" s="8"/>
    </row>
    <row r="80" spans="1:29" ht="43.5">
      <c r="A80" t="s">
        <v>255</v>
      </c>
      <c r="B80" s="3" t="s">
        <v>1494</v>
      </c>
      <c r="C80" s="3" t="s">
        <v>1495</v>
      </c>
      <c r="G80" s="8" t="s">
        <v>26</v>
      </c>
      <c r="H80" s="8"/>
      <c r="I80" s="8"/>
      <c r="J80" s="8"/>
      <c r="K80" s="8"/>
      <c r="L80" s="8"/>
      <c r="M80" s="8"/>
      <c r="N80" s="9"/>
      <c r="O80" s="8"/>
      <c r="P80" s="8"/>
      <c r="Q80" s="8"/>
      <c r="R80" s="8" t="s">
        <v>3624</v>
      </c>
      <c r="S80" s="8" t="s">
        <v>3624</v>
      </c>
      <c r="T80" s="8"/>
      <c r="U80" s="8"/>
      <c r="V80" s="8"/>
      <c r="W80" s="8"/>
      <c r="X80" s="8"/>
      <c r="Y80" s="8"/>
      <c r="Z80" s="8"/>
      <c r="AA80" s="8"/>
      <c r="AB80" s="8"/>
      <c r="AC80" s="8"/>
    </row>
    <row r="81" spans="1:29" ht="43.5">
      <c r="A81" t="s">
        <v>255</v>
      </c>
      <c r="B81" s="3" t="s">
        <v>1496</v>
      </c>
      <c r="C81" s="3" t="s">
        <v>1497</v>
      </c>
      <c r="G81" s="8" t="s">
        <v>26</v>
      </c>
      <c r="H81" s="8"/>
      <c r="I81" s="8"/>
      <c r="J81" s="8"/>
      <c r="K81" s="8"/>
      <c r="L81" s="8"/>
      <c r="M81" s="8"/>
      <c r="N81" s="9"/>
      <c r="O81" s="8"/>
      <c r="P81" s="8"/>
      <c r="Q81" s="8"/>
      <c r="R81" s="8" t="s">
        <v>3624</v>
      </c>
      <c r="S81" s="8" t="s">
        <v>3624</v>
      </c>
      <c r="T81" s="8"/>
      <c r="U81" s="8"/>
      <c r="V81" s="8"/>
      <c r="W81" s="8"/>
      <c r="X81" s="8"/>
      <c r="Y81" s="8"/>
      <c r="Z81" s="8"/>
      <c r="AA81" s="8"/>
      <c r="AB81" s="8"/>
      <c r="AC81" s="8"/>
    </row>
    <row r="82" spans="1:29" ht="29">
      <c r="A82" t="s">
        <v>256</v>
      </c>
      <c r="B82" s="3" t="s">
        <v>1503</v>
      </c>
      <c r="C82" s="3" t="s">
        <v>1504</v>
      </c>
      <c r="G82" s="8" t="s">
        <v>26</v>
      </c>
      <c r="H82" s="8"/>
      <c r="I82" s="8"/>
      <c r="J82" s="8"/>
      <c r="K82" s="8"/>
      <c r="L82" s="8"/>
      <c r="M82" s="8"/>
      <c r="N82" s="9"/>
      <c r="O82" s="8"/>
      <c r="P82" s="8"/>
      <c r="Q82" s="8"/>
      <c r="R82" s="8" t="s">
        <v>3624</v>
      </c>
      <c r="S82" s="8" t="s">
        <v>3624</v>
      </c>
      <c r="T82" s="8"/>
      <c r="U82" s="8"/>
      <c r="V82" s="8"/>
      <c r="W82" s="8"/>
      <c r="X82" s="8"/>
      <c r="Y82" s="8"/>
      <c r="Z82" s="8"/>
      <c r="AA82" s="8"/>
      <c r="AB82" s="8"/>
      <c r="AC82" s="8"/>
    </row>
    <row r="83" spans="1:29" ht="29">
      <c r="A83" t="s">
        <v>256</v>
      </c>
      <c r="B83" s="3" t="s">
        <v>1502</v>
      </c>
      <c r="C83" s="3" t="s">
        <v>1505</v>
      </c>
      <c r="G83" s="8" t="s">
        <v>24</v>
      </c>
      <c r="H83" s="8"/>
      <c r="I83" s="8">
        <v>1</v>
      </c>
      <c r="J83" s="8">
        <v>3</v>
      </c>
      <c r="K83" s="8" t="s">
        <v>3319</v>
      </c>
      <c r="L83" s="8" t="s">
        <v>3311</v>
      </c>
      <c r="M83" s="8"/>
      <c r="N83" s="9"/>
      <c r="O83" s="8"/>
      <c r="P83" s="8">
        <v>1701</v>
      </c>
      <c r="Q83" s="8"/>
      <c r="R83" s="8" t="s">
        <v>3624</v>
      </c>
      <c r="S83" s="8" t="s">
        <v>3624</v>
      </c>
      <c r="T83" s="8"/>
      <c r="U83" s="8"/>
      <c r="V83" s="8"/>
      <c r="W83" s="8"/>
      <c r="X83" s="8"/>
      <c r="Y83" s="8"/>
      <c r="Z83" s="8"/>
      <c r="AA83" s="8"/>
      <c r="AB83" s="8"/>
      <c r="AC83" s="8"/>
    </row>
    <row r="84" spans="1:29" ht="29">
      <c r="A84" t="s">
        <v>257</v>
      </c>
      <c r="B84" s="3" t="s">
        <v>1506</v>
      </c>
      <c r="C84" s="3" t="s">
        <v>1508</v>
      </c>
      <c r="G84" s="8" t="s">
        <v>3350</v>
      </c>
      <c r="H84" s="8"/>
      <c r="I84" s="8"/>
      <c r="J84" s="8"/>
      <c r="K84" s="8"/>
      <c r="L84" s="8"/>
      <c r="M84" s="8"/>
      <c r="N84" s="9"/>
      <c r="O84" s="8"/>
      <c r="P84" s="8"/>
      <c r="Q84" s="8">
        <v>3</v>
      </c>
      <c r="R84" s="8">
        <v>4</v>
      </c>
      <c r="S84" s="8">
        <v>7</v>
      </c>
      <c r="T84" s="8"/>
      <c r="U84" s="8"/>
      <c r="V84" s="8"/>
      <c r="W84" s="8"/>
      <c r="X84" s="8"/>
      <c r="Y84" s="8"/>
      <c r="Z84" s="8"/>
      <c r="AA84" s="8"/>
      <c r="AB84" s="8"/>
      <c r="AC84" s="8"/>
    </row>
    <row r="85" spans="1:29" ht="29">
      <c r="A85" t="s">
        <v>257</v>
      </c>
      <c r="B85" s="3" t="s">
        <v>1507</v>
      </c>
      <c r="C85" s="3" t="s">
        <v>1509</v>
      </c>
      <c r="G85" s="8" t="s">
        <v>25</v>
      </c>
      <c r="H85" s="8"/>
      <c r="I85" s="8">
        <v>1</v>
      </c>
      <c r="J85" s="8">
        <v>3</v>
      </c>
      <c r="K85" s="8" t="s">
        <v>3319</v>
      </c>
      <c r="L85" s="8" t="s">
        <v>3305</v>
      </c>
      <c r="M85" s="8" t="s">
        <v>3403</v>
      </c>
      <c r="N85" s="9" t="s">
        <v>3404</v>
      </c>
      <c r="O85" s="8"/>
      <c r="P85" s="8">
        <v>1701</v>
      </c>
      <c r="Q85" s="8"/>
      <c r="R85" s="8" t="s">
        <v>3624</v>
      </c>
      <c r="S85" s="8" t="s">
        <v>3624</v>
      </c>
      <c r="T85" s="8"/>
      <c r="U85" s="8"/>
      <c r="V85" s="8"/>
      <c r="W85" s="8"/>
      <c r="X85" s="8"/>
      <c r="Y85" s="8"/>
      <c r="Z85" s="8"/>
      <c r="AA85" s="8"/>
      <c r="AB85" s="8"/>
      <c r="AC85" s="8"/>
    </row>
    <row r="86" spans="1:29" ht="29">
      <c r="A86" t="s">
        <v>257</v>
      </c>
      <c r="B86" s="3" t="s">
        <v>1510</v>
      </c>
      <c r="C86" s="3" t="s">
        <v>1509</v>
      </c>
      <c r="G86" s="8" t="s">
        <v>25</v>
      </c>
      <c r="H86" s="8"/>
      <c r="I86" s="8">
        <v>1</v>
      </c>
      <c r="J86" s="8">
        <v>3</v>
      </c>
      <c r="K86" s="8" t="s">
        <v>3319</v>
      </c>
      <c r="L86" s="8" t="s">
        <v>3305</v>
      </c>
      <c r="M86" s="8" t="s">
        <v>3359</v>
      </c>
      <c r="N86" s="9" t="s">
        <v>3404</v>
      </c>
      <c r="O86" s="8"/>
      <c r="P86" s="8">
        <v>1701</v>
      </c>
      <c r="Q86" s="8"/>
      <c r="R86" s="8" t="s">
        <v>3624</v>
      </c>
      <c r="S86" s="8" t="s">
        <v>3624</v>
      </c>
      <c r="T86" s="8"/>
      <c r="U86" s="8"/>
      <c r="V86" s="8"/>
      <c r="W86" s="8"/>
      <c r="X86" s="8"/>
      <c r="Y86" s="8"/>
      <c r="Z86" s="8"/>
      <c r="AA86" s="8"/>
      <c r="AB86" s="8"/>
      <c r="AC86" s="8"/>
    </row>
    <row r="87" spans="1:29">
      <c r="A87" t="s">
        <v>260</v>
      </c>
      <c r="B87" s="3" t="s">
        <v>1511</v>
      </c>
      <c r="C87" s="3" t="s">
        <v>1512</v>
      </c>
      <c r="G87" s="8" t="s">
        <v>3352</v>
      </c>
      <c r="H87" s="8"/>
      <c r="I87" s="8"/>
      <c r="J87" s="8"/>
      <c r="K87" s="8"/>
      <c r="L87" s="8"/>
      <c r="M87" s="8"/>
      <c r="N87" s="9"/>
      <c r="O87" s="8"/>
      <c r="P87" s="8"/>
      <c r="Q87" s="8"/>
      <c r="R87" s="8" t="s">
        <v>3624</v>
      </c>
      <c r="S87" s="8" t="s">
        <v>3624</v>
      </c>
      <c r="T87" s="8"/>
      <c r="U87" s="8"/>
      <c r="V87" s="8"/>
      <c r="W87" s="8"/>
      <c r="X87" s="8"/>
      <c r="Y87" s="8"/>
      <c r="Z87" s="8"/>
      <c r="AA87" s="8"/>
      <c r="AB87" s="8"/>
      <c r="AC87" s="8"/>
    </row>
    <row r="88" spans="1:29" ht="29">
      <c r="A88" t="s">
        <v>261</v>
      </c>
      <c r="B88" s="3" t="s">
        <v>3408</v>
      </c>
      <c r="C88" s="3" t="s">
        <v>3407</v>
      </c>
      <c r="G88" s="8" t="s">
        <v>25</v>
      </c>
      <c r="H88" s="8"/>
      <c r="I88" s="8">
        <v>1</v>
      </c>
      <c r="J88" s="8">
        <v>3</v>
      </c>
      <c r="K88" s="8" t="s">
        <v>3319</v>
      </c>
      <c r="L88" s="8" t="s">
        <v>3311</v>
      </c>
      <c r="M88" s="8"/>
      <c r="N88" s="9"/>
      <c r="O88" s="8"/>
      <c r="P88" s="8">
        <v>1701</v>
      </c>
      <c r="Q88" s="8"/>
      <c r="R88" s="8" t="s">
        <v>3624</v>
      </c>
      <c r="S88" s="8" t="s">
        <v>3624</v>
      </c>
      <c r="T88" s="8"/>
      <c r="U88" s="8"/>
      <c r="V88" s="8"/>
      <c r="W88" s="8"/>
      <c r="X88" s="8"/>
      <c r="Y88" s="8"/>
      <c r="Z88" s="8"/>
      <c r="AA88" s="8"/>
      <c r="AB88" s="8"/>
      <c r="AC88" s="8"/>
    </row>
    <row r="89" spans="1:29" ht="29">
      <c r="A89" t="s">
        <v>261</v>
      </c>
      <c r="B89" s="3" t="s">
        <v>3409</v>
      </c>
      <c r="C89" s="3" t="s">
        <v>3410</v>
      </c>
      <c r="G89" s="8" t="s">
        <v>26</v>
      </c>
      <c r="H89" s="8"/>
      <c r="I89" s="8"/>
      <c r="J89" s="8"/>
      <c r="K89" s="8"/>
      <c r="L89" s="8"/>
      <c r="M89" s="8"/>
      <c r="N89" s="9"/>
      <c r="O89" s="8"/>
      <c r="P89" s="8"/>
      <c r="Q89" s="8"/>
      <c r="R89" s="8" t="s">
        <v>3624</v>
      </c>
      <c r="S89" s="8" t="s">
        <v>3624</v>
      </c>
      <c r="T89" s="8"/>
      <c r="U89" s="8"/>
      <c r="V89" s="8"/>
      <c r="W89" s="8"/>
      <c r="X89" s="8"/>
      <c r="Y89" s="8"/>
      <c r="Z89" s="8"/>
      <c r="AA89" s="8"/>
      <c r="AB89" s="8"/>
      <c r="AC89" s="8"/>
    </row>
    <row r="90" spans="1:29">
      <c r="A90" t="s">
        <v>264</v>
      </c>
      <c r="B90" s="3" t="s">
        <v>265</v>
      </c>
      <c r="C90" s="3" t="s">
        <v>266</v>
      </c>
      <c r="G90" s="8" t="s">
        <v>3352</v>
      </c>
      <c r="H90" s="8"/>
      <c r="I90" s="8"/>
      <c r="J90" s="8"/>
      <c r="K90" s="8"/>
      <c r="L90" s="8"/>
      <c r="M90" s="8"/>
      <c r="N90" s="9"/>
      <c r="O90" s="8"/>
      <c r="P90" s="8"/>
      <c r="Q90" s="8"/>
      <c r="R90" s="8" t="s">
        <v>3624</v>
      </c>
      <c r="S90" s="8" t="s">
        <v>3624</v>
      </c>
      <c r="T90" s="8"/>
      <c r="U90" s="8"/>
      <c r="V90" s="8"/>
      <c r="W90" s="8"/>
      <c r="X90" s="8"/>
      <c r="Y90" s="8"/>
      <c r="Z90" s="8"/>
      <c r="AA90" s="8"/>
      <c r="AB90" s="8"/>
      <c r="AC90" s="8"/>
    </row>
    <row r="91" spans="1:29">
      <c r="A91" t="s">
        <v>264</v>
      </c>
      <c r="B91" s="3" t="s">
        <v>1513</v>
      </c>
      <c r="C91" s="3" t="s">
        <v>1514</v>
      </c>
      <c r="G91" s="8" t="s">
        <v>3352</v>
      </c>
      <c r="H91" s="8"/>
      <c r="I91" s="8"/>
      <c r="J91" s="8"/>
      <c r="K91" s="8"/>
      <c r="L91" s="8"/>
      <c r="M91" s="8"/>
      <c r="N91" s="9"/>
      <c r="O91" s="8"/>
      <c r="P91" s="8"/>
      <c r="Q91" s="8"/>
      <c r="R91" s="8" t="s">
        <v>3624</v>
      </c>
      <c r="S91" s="8" t="s">
        <v>3624</v>
      </c>
      <c r="T91" s="8"/>
      <c r="U91" s="8"/>
      <c r="V91" s="8"/>
      <c r="W91" s="8"/>
      <c r="X91" s="8"/>
      <c r="Y91" s="8"/>
      <c r="Z91" s="8"/>
      <c r="AA91" s="8"/>
      <c r="AB91" s="8"/>
      <c r="AC91" s="8"/>
    </row>
    <row r="92" spans="1:29">
      <c r="A92" t="s">
        <v>267</v>
      </c>
      <c r="B92" s="3" t="s">
        <v>1516</v>
      </c>
      <c r="C92" s="3" t="s">
        <v>1515</v>
      </c>
      <c r="G92" s="8" t="s">
        <v>25</v>
      </c>
      <c r="H92" s="8"/>
      <c r="I92" s="8">
        <v>1</v>
      </c>
      <c r="J92" s="8">
        <v>3</v>
      </c>
      <c r="K92" s="8" t="s">
        <v>3326</v>
      </c>
      <c r="L92" s="8" t="s">
        <v>3311</v>
      </c>
      <c r="M92" s="8"/>
      <c r="N92" s="9"/>
      <c r="O92" s="8"/>
      <c r="P92" s="8">
        <v>743</v>
      </c>
      <c r="Q92" s="8"/>
      <c r="R92" s="8" t="s">
        <v>3624</v>
      </c>
      <c r="S92" s="8" t="s">
        <v>3624</v>
      </c>
      <c r="T92" s="8"/>
      <c r="U92" s="8"/>
      <c r="V92" s="8"/>
      <c r="W92" s="8"/>
      <c r="X92" s="8"/>
      <c r="Y92" s="8"/>
      <c r="Z92" s="8"/>
      <c r="AA92" s="8"/>
      <c r="AB92" s="8"/>
      <c r="AC92" s="8"/>
    </row>
    <row r="93" spans="1:29">
      <c r="A93" t="s">
        <v>267</v>
      </c>
      <c r="B93" s="3" t="s">
        <v>1517</v>
      </c>
      <c r="C93" s="3" t="s">
        <v>1518</v>
      </c>
      <c r="G93" s="8" t="s">
        <v>25</v>
      </c>
      <c r="H93" s="8"/>
      <c r="I93" s="8">
        <v>1</v>
      </c>
      <c r="J93" s="8">
        <v>3</v>
      </c>
      <c r="K93" s="8" t="s">
        <v>3310</v>
      </c>
      <c r="L93" s="8" t="s">
        <v>3311</v>
      </c>
      <c r="M93" s="8"/>
      <c r="N93" s="9"/>
      <c r="O93" s="8"/>
      <c r="P93" s="8">
        <v>2475</v>
      </c>
      <c r="Q93" s="8"/>
      <c r="R93" s="8" t="s">
        <v>3624</v>
      </c>
      <c r="S93" s="8" t="s">
        <v>3624</v>
      </c>
      <c r="T93" s="8"/>
      <c r="U93" s="8"/>
      <c r="V93" s="8"/>
      <c r="W93" s="8"/>
      <c r="X93" s="8"/>
      <c r="Y93" s="8"/>
      <c r="Z93" s="8"/>
      <c r="AA93" s="8"/>
      <c r="AB93" s="8"/>
      <c r="AC93" s="8"/>
    </row>
    <row r="94" spans="1:29">
      <c r="A94" t="s">
        <v>267</v>
      </c>
      <c r="B94" s="3" t="s">
        <v>268</v>
      </c>
      <c r="C94" s="3" t="s">
        <v>269</v>
      </c>
      <c r="G94" s="8" t="s">
        <v>3352</v>
      </c>
      <c r="H94" s="8"/>
      <c r="I94" s="8"/>
      <c r="J94" s="8"/>
      <c r="K94" s="8"/>
      <c r="L94" s="8"/>
      <c r="M94" s="8"/>
      <c r="N94" s="9"/>
      <c r="O94" s="8"/>
      <c r="P94" s="8"/>
      <c r="Q94" s="8"/>
      <c r="R94" s="8" t="s">
        <v>3624</v>
      </c>
      <c r="S94" s="8" t="s">
        <v>3624</v>
      </c>
      <c r="T94" s="8"/>
      <c r="U94" s="8"/>
      <c r="V94" s="8"/>
      <c r="W94" s="8"/>
      <c r="X94" s="8"/>
      <c r="Y94" s="8"/>
      <c r="Z94" s="8"/>
      <c r="AA94" s="8"/>
      <c r="AB94" s="8"/>
      <c r="AC94" s="8"/>
    </row>
    <row r="95" spans="1:29">
      <c r="A95" t="s">
        <v>270</v>
      </c>
      <c r="B95" s="3" t="s">
        <v>1519</v>
      </c>
      <c r="C95" s="3" t="s">
        <v>1520</v>
      </c>
      <c r="G95" s="8" t="s">
        <v>3350</v>
      </c>
      <c r="H95" s="8"/>
      <c r="I95" s="8"/>
      <c r="J95" s="8"/>
      <c r="K95" s="8"/>
      <c r="L95" s="8"/>
      <c r="M95" s="8"/>
      <c r="N95" s="9"/>
      <c r="O95" s="8"/>
      <c r="P95" s="8"/>
      <c r="Q95" s="8">
        <v>619</v>
      </c>
      <c r="R95" s="8">
        <v>124</v>
      </c>
      <c r="S95" s="8">
        <v>743</v>
      </c>
      <c r="T95" s="8"/>
      <c r="U95" s="8"/>
      <c r="V95" s="8"/>
      <c r="W95" s="8"/>
      <c r="X95" s="8"/>
      <c r="Y95" s="8"/>
      <c r="Z95" s="8"/>
      <c r="AA95" s="8"/>
      <c r="AB95" s="8"/>
      <c r="AC95" s="8"/>
    </row>
    <row r="96" spans="1:29" ht="43.5">
      <c r="A96" t="s">
        <v>270</v>
      </c>
      <c r="B96" s="3" t="s">
        <v>1522</v>
      </c>
      <c r="C96" s="3" t="s">
        <v>1521</v>
      </c>
      <c r="G96" s="8" t="s">
        <v>26</v>
      </c>
      <c r="H96" s="8"/>
      <c r="I96" s="8"/>
      <c r="J96" s="8"/>
      <c r="K96" s="8"/>
      <c r="L96" s="8"/>
      <c r="M96" s="8"/>
      <c r="N96" s="9"/>
      <c r="O96" s="8"/>
      <c r="P96" s="8"/>
      <c r="Q96" s="8"/>
      <c r="R96" s="8" t="s">
        <v>3624</v>
      </c>
      <c r="S96" s="8" t="s">
        <v>3624</v>
      </c>
      <c r="T96" s="8"/>
      <c r="U96" s="8"/>
      <c r="V96" s="8"/>
      <c r="W96" s="8"/>
      <c r="X96" s="8"/>
      <c r="Y96" s="8"/>
      <c r="Z96" s="8"/>
      <c r="AA96" s="8"/>
      <c r="AB96" s="8"/>
      <c r="AC96" s="8"/>
    </row>
    <row r="97" spans="1:29" ht="29">
      <c r="A97" t="s">
        <v>271</v>
      </c>
      <c r="B97" s="3" t="s">
        <v>3532</v>
      </c>
      <c r="C97" s="3" t="s">
        <v>3533</v>
      </c>
      <c r="G97" s="8" t="s">
        <v>3350</v>
      </c>
      <c r="H97" s="8"/>
      <c r="I97" s="8"/>
      <c r="J97" s="8"/>
      <c r="K97" s="8"/>
      <c r="L97" s="8"/>
      <c r="M97" s="8"/>
      <c r="N97" s="9"/>
      <c r="O97" s="8"/>
      <c r="P97" s="8"/>
      <c r="Q97" s="8">
        <v>-3</v>
      </c>
      <c r="R97" s="8">
        <v>10</v>
      </c>
      <c r="S97" s="8">
        <v>7</v>
      </c>
      <c r="T97" s="8"/>
      <c r="U97" s="8"/>
      <c r="V97" s="8"/>
      <c r="W97" s="8"/>
      <c r="X97" s="8"/>
      <c r="Y97" s="8"/>
      <c r="Z97" s="8"/>
      <c r="AA97" s="8"/>
      <c r="AB97" s="8"/>
      <c r="AC97" s="8"/>
    </row>
    <row r="98" spans="1:29">
      <c r="A98" t="s">
        <v>272</v>
      </c>
      <c r="B98" s="3" t="s">
        <v>1524</v>
      </c>
      <c r="C98" s="3" t="s">
        <v>1525</v>
      </c>
      <c r="G98" s="8" t="s">
        <v>3352</v>
      </c>
      <c r="H98" s="8"/>
      <c r="I98" s="8"/>
      <c r="J98" s="8"/>
      <c r="K98" s="8"/>
      <c r="L98" s="8"/>
      <c r="M98" s="8"/>
      <c r="N98" s="9"/>
      <c r="O98" s="8"/>
      <c r="P98" s="8"/>
      <c r="Q98" s="8"/>
      <c r="R98" s="8" t="s">
        <v>3624</v>
      </c>
      <c r="S98" s="8" t="s">
        <v>3624</v>
      </c>
      <c r="T98" s="8"/>
      <c r="U98" s="8"/>
      <c r="V98" s="8"/>
      <c r="W98" s="8"/>
      <c r="X98" s="8"/>
      <c r="Y98" s="8"/>
      <c r="Z98" s="8"/>
      <c r="AA98" s="8"/>
      <c r="AB98" s="8"/>
      <c r="AC98" s="8"/>
    </row>
    <row r="99" spans="1:29">
      <c r="A99" t="s">
        <v>272</v>
      </c>
      <c r="B99" s="3" t="s">
        <v>1523</v>
      </c>
      <c r="C99" s="3" t="s">
        <v>1526</v>
      </c>
      <c r="G99" s="8" t="s">
        <v>24</v>
      </c>
      <c r="H99" s="8"/>
      <c r="I99" s="8">
        <v>1</v>
      </c>
      <c r="J99" s="8">
        <v>2</v>
      </c>
      <c r="K99" s="8" t="s">
        <v>3310</v>
      </c>
      <c r="L99" s="8" t="s">
        <v>3351</v>
      </c>
      <c r="M99" s="8"/>
      <c r="N99" s="9"/>
      <c r="O99" s="8"/>
      <c r="P99" s="8">
        <v>2475</v>
      </c>
      <c r="Q99" s="8"/>
      <c r="R99" s="8" t="s">
        <v>3624</v>
      </c>
      <c r="S99" s="8" t="s">
        <v>3624</v>
      </c>
      <c r="T99" s="8"/>
      <c r="U99" s="8"/>
      <c r="V99" s="8"/>
      <c r="W99" s="8"/>
      <c r="X99" s="8"/>
      <c r="Y99" s="8"/>
      <c r="Z99" s="8"/>
      <c r="AA99" s="8"/>
      <c r="AB99" s="8"/>
      <c r="AC99" s="8"/>
    </row>
    <row r="100" spans="1:29">
      <c r="A100" t="s">
        <v>273</v>
      </c>
      <c r="B100" s="3" t="s">
        <v>1528</v>
      </c>
      <c r="C100" s="3" t="s">
        <v>1527</v>
      </c>
      <c r="G100" s="8" t="s">
        <v>24</v>
      </c>
      <c r="H100" s="8"/>
      <c r="I100" s="8">
        <v>1</v>
      </c>
      <c r="J100" s="8">
        <v>2</v>
      </c>
      <c r="K100" s="8" t="s">
        <v>3310</v>
      </c>
      <c r="L100" s="8" t="s">
        <v>3351</v>
      </c>
      <c r="M100" s="8"/>
      <c r="N100" s="9"/>
      <c r="O100" s="8"/>
      <c r="P100" s="8">
        <v>2475</v>
      </c>
      <c r="Q100" s="8"/>
      <c r="R100" s="8" t="s">
        <v>3624</v>
      </c>
      <c r="S100" s="8" t="s">
        <v>3624</v>
      </c>
      <c r="T100" s="8"/>
      <c r="U100" s="8"/>
      <c r="V100" s="8"/>
      <c r="W100" s="8"/>
      <c r="X100" s="8"/>
      <c r="Y100" s="8"/>
      <c r="Z100" s="8"/>
      <c r="AA100" s="8"/>
      <c r="AB100" s="8"/>
      <c r="AC100" s="8"/>
    </row>
    <row r="101" spans="1:29" ht="29">
      <c r="A101" t="s">
        <v>274</v>
      </c>
      <c r="B101" s="3" t="s">
        <v>1529</v>
      </c>
      <c r="C101" s="3" t="s">
        <v>1530</v>
      </c>
      <c r="G101" s="8" t="s">
        <v>24</v>
      </c>
      <c r="H101" s="8"/>
      <c r="I101" s="8">
        <v>1</v>
      </c>
      <c r="J101" s="8">
        <v>3</v>
      </c>
      <c r="K101" s="8" t="s">
        <v>3326</v>
      </c>
      <c r="L101" s="8" t="s">
        <v>3311</v>
      </c>
      <c r="M101" s="8"/>
      <c r="N101" s="9"/>
      <c r="O101" s="8"/>
      <c r="P101" s="8">
        <v>312</v>
      </c>
      <c r="Q101" s="8"/>
      <c r="R101" s="8" t="s">
        <v>3624</v>
      </c>
      <c r="S101" s="8" t="s">
        <v>3624</v>
      </c>
      <c r="T101" s="8"/>
      <c r="U101" s="8"/>
      <c r="V101" s="8"/>
      <c r="W101" s="8"/>
      <c r="X101" s="8"/>
      <c r="Y101" s="8"/>
      <c r="Z101" s="8"/>
      <c r="AA101" s="8"/>
      <c r="AB101" s="8"/>
      <c r="AC101" s="8"/>
    </row>
    <row r="102" spans="1:29" ht="29">
      <c r="A102" t="s">
        <v>274</v>
      </c>
      <c r="B102" s="3" t="s">
        <v>1532</v>
      </c>
      <c r="C102" s="3" t="s">
        <v>1531</v>
      </c>
      <c r="G102" s="8" t="s">
        <v>3352</v>
      </c>
      <c r="H102" s="8"/>
      <c r="I102" s="8"/>
      <c r="J102" s="8"/>
      <c r="K102" s="8"/>
      <c r="L102" s="8"/>
      <c r="M102" s="8"/>
      <c r="N102" s="9"/>
      <c r="O102" s="8"/>
      <c r="P102" s="8"/>
      <c r="Q102" s="8"/>
      <c r="R102" s="8" t="s">
        <v>3624</v>
      </c>
      <c r="S102" s="8" t="s">
        <v>3624</v>
      </c>
      <c r="T102" s="8"/>
      <c r="U102" s="8"/>
      <c r="V102" s="8"/>
      <c r="W102" s="8"/>
      <c r="X102" s="8"/>
      <c r="Y102" s="8"/>
      <c r="Z102" s="8"/>
      <c r="AA102" s="8"/>
      <c r="AB102" s="8"/>
      <c r="AC102" s="8"/>
    </row>
    <row r="103" spans="1:29" ht="58">
      <c r="A103" t="s">
        <v>274</v>
      </c>
      <c r="B103" s="3" t="s">
        <v>1533</v>
      </c>
      <c r="C103" s="3" t="s">
        <v>1534</v>
      </c>
      <c r="G103" s="8" t="s">
        <v>24</v>
      </c>
      <c r="H103" s="8"/>
      <c r="I103" s="8">
        <v>3</v>
      </c>
      <c r="J103" s="8">
        <v>13</v>
      </c>
      <c r="K103" s="8"/>
      <c r="L103" s="8" t="s">
        <v>3311</v>
      </c>
      <c r="M103" s="8"/>
      <c r="N103" s="9"/>
      <c r="O103" s="8"/>
      <c r="P103" s="8">
        <v>7</v>
      </c>
      <c r="Q103" s="8"/>
      <c r="R103" s="8" t="s">
        <v>3624</v>
      </c>
      <c r="S103" s="8" t="s">
        <v>3624</v>
      </c>
      <c r="T103" s="8"/>
      <c r="U103" s="8"/>
      <c r="V103" s="8"/>
      <c r="W103" s="8"/>
      <c r="X103" s="8"/>
      <c r="Y103" s="8"/>
      <c r="Z103" s="8"/>
      <c r="AA103" s="8"/>
      <c r="AB103" s="8"/>
      <c r="AC103" s="8"/>
    </row>
    <row r="104" spans="1:29">
      <c r="A104" t="s">
        <v>275</v>
      </c>
      <c r="B104" s="3" t="s">
        <v>276</v>
      </c>
      <c r="C104" s="3" t="s">
        <v>277</v>
      </c>
      <c r="G104" s="8" t="s">
        <v>3352</v>
      </c>
      <c r="H104" s="8"/>
      <c r="I104" s="8"/>
      <c r="J104" s="8"/>
      <c r="K104" s="8"/>
      <c r="L104" s="8"/>
      <c r="M104" s="8"/>
      <c r="N104" s="9"/>
      <c r="O104" s="8"/>
      <c r="P104" s="8"/>
      <c r="Q104" s="8"/>
      <c r="R104" s="8" t="s">
        <v>3624</v>
      </c>
      <c r="S104" s="8" t="s">
        <v>3624</v>
      </c>
      <c r="T104" s="8"/>
      <c r="U104" s="8"/>
      <c r="V104" s="8"/>
      <c r="W104" s="8"/>
      <c r="X104" s="8"/>
      <c r="Y104" s="8"/>
      <c r="Z104" s="8"/>
      <c r="AA104" s="8"/>
      <c r="AB104" s="8"/>
      <c r="AC104" s="8"/>
    </row>
    <row r="105" spans="1:29">
      <c r="A105" t="s">
        <v>275</v>
      </c>
      <c r="B105" s="3" t="s">
        <v>1320</v>
      </c>
      <c r="C105" s="3" t="s">
        <v>1535</v>
      </c>
      <c r="G105" s="8" t="s">
        <v>24</v>
      </c>
      <c r="H105" s="8"/>
      <c r="I105" s="8">
        <v>1</v>
      </c>
      <c r="J105" s="8">
        <v>3</v>
      </c>
      <c r="K105" s="8" t="s">
        <v>3326</v>
      </c>
      <c r="L105" s="8" t="s">
        <v>3311</v>
      </c>
      <c r="M105" s="8"/>
      <c r="N105" s="9"/>
      <c r="O105" s="8"/>
      <c r="P105" s="8">
        <v>743</v>
      </c>
      <c r="Q105" s="8"/>
      <c r="R105" s="8" t="s">
        <v>3624</v>
      </c>
      <c r="S105" s="8" t="s">
        <v>3624</v>
      </c>
      <c r="T105" s="8"/>
      <c r="U105" s="8"/>
      <c r="V105" s="8"/>
      <c r="W105" s="8"/>
      <c r="X105" s="8"/>
      <c r="Y105" s="8"/>
      <c r="Z105" s="8"/>
      <c r="AA105" s="8"/>
      <c r="AB105" s="8"/>
      <c r="AC105" s="8"/>
    </row>
    <row r="106" spans="1:29">
      <c r="A106" t="s">
        <v>278</v>
      </c>
      <c r="B106" s="3" t="s">
        <v>1536</v>
      </c>
      <c r="C106" s="3" t="s">
        <v>1537</v>
      </c>
      <c r="G106" s="8" t="s">
        <v>3352</v>
      </c>
      <c r="H106" s="8"/>
      <c r="I106" s="8"/>
      <c r="J106" s="8"/>
      <c r="K106" s="8"/>
      <c r="L106" s="8"/>
      <c r="M106" s="8"/>
      <c r="N106" s="9"/>
      <c r="O106" s="8"/>
      <c r="P106" s="8"/>
      <c r="Q106" s="8"/>
      <c r="R106" s="8" t="s">
        <v>3624</v>
      </c>
      <c r="S106" s="8" t="s">
        <v>3624</v>
      </c>
      <c r="T106" s="8"/>
      <c r="U106" s="8"/>
      <c r="V106" s="8"/>
      <c r="W106" s="8"/>
      <c r="X106" s="8"/>
      <c r="Y106" s="8"/>
      <c r="Z106" s="8"/>
      <c r="AA106" s="8"/>
      <c r="AB106" s="8"/>
      <c r="AC106" s="8"/>
    </row>
    <row r="107" spans="1:29">
      <c r="A107" t="s">
        <v>279</v>
      </c>
      <c r="B107" s="3" t="s">
        <v>1539</v>
      </c>
      <c r="C107" s="3" t="s">
        <v>1540</v>
      </c>
      <c r="G107" s="8" t="s">
        <v>3352</v>
      </c>
      <c r="H107" s="8"/>
      <c r="I107" s="8"/>
      <c r="J107" s="8"/>
      <c r="K107" s="8"/>
      <c r="L107" s="8"/>
      <c r="M107" s="8"/>
      <c r="N107" s="9"/>
      <c r="O107" s="8"/>
      <c r="P107" s="8"/>
      <c r="Q107" s="8"/>
      <c r="R107" s="8" t="s">
        <v>3624</v>
      </c>
      <c r="S107" s="8" t="s">
        <v>3624</v>
      </c>
      <c r="T107" s="8"/>
      <c r="U107" s="8"/>
      <c r="V107" s="8"/>
      <c r="W107" s="8"/>
      <c r="X107" s="8"/>
      <c r="Y107" s="8"/>
      <c r="Z107" s="8"/>
      <c r="AA107" s="8"/>
      <c r="AB107" s="8"/>
      <c r="AC107" s="8"/>
    </row>
    <row r="108" spans="1:29">
      <c r="A108" t="s">
        <v>279</v>
      </c>
      <c r="B108" s="3" t="s">
        <v>1541</v>
      </c>
      <c r="C108" s="3" t="s">
        <v>1538</v>
      </c>
      <c r="G108" s="8" t="s">
        <v>25</v>
      </c>
      <c r="H108" s="8"/>
      <c r="I108" s="8">
        <v>1</v>
      </c>
      <c r="J108" s="8">
        <v>3</v>
      </c>
      <c r="K108" s="8" t="s">
        <v>3310</v>
      </c>
      <c r="L108" s="8" t="s">
        <v>3311</v>
      </c>
      <c r="M108" s="8"/>
      <c r="N108" s="9"/>
      <c r="O108" s="8"/>
      <c r="P108" s="8">
        <v>2475</v>
      </c>
      <c r="Q108" s="8"/>
      <c r="R108" s="8" t="s">
        <v>3624</v>
      </c>
      <c r="S108" s="8" t="s">
        <v>3624</v>
      </c>
      <c r="T108" s="8"/>
      <c r="U108" s="8"/>
      <c r="V108" s="8"/>
      <c r="W108" s="8"/>
      <c r="X108" s="8"/>
      <c r="Y108" s="8"/>
      <c r="Z108" s="8"/>
      <c r="AA108" s="8"/>
      <c r="AB108" s="8"/>
      <c r="AC108" s="8"/>
    </row>
    <row r="109" spans="1:29">
      <c r="A109" t="s">
        <v>280</v>
      </c>
      <c r="B109" s="3" t="s">
        <v>1543</v>
      </c>
      <c r="C109" s="3" t="s">
        <v>1542</v>
      </c>
      <c r="G109" s="8" t="s">
        <v>25</v>
      </c>
      <c r="H109" s="8"/>
      <c r="I109" s="8">
        <v>1</v>
      </c>
      <c r="J109" s="8">
        <v>3</v>
      </c>
      <c r="K109" s="8" t="s">
        <v>3328</v>
      </c>
      <c r="L109" s="8" t="s">
        <v>3311</v>
      </c>
      <c r="M109" s="8"/>
      <c r="N109" s="9"/>
      <c r="O109" s="8"/>
      <c r="P109" s="8">
        <v>210</v>
      </c>
      <c r="Q109" s="8"/>
      <c r="R109" s="8" t="s">
        <v>3624</v>
      </c>
      <c r="S109" s="8" t="s">
        <v>3624</v>
      </c>
      <c r="T109" s="8"/>
      <c r="U109" s="8"/>
      <c r="V109" s="8"/>
      <c r="W109" s="8"/>
      <c r="X109" s="8"/>
      <c r="Y109" s="8"/>
      <c r="Z109" s="8"/>
      <c r="AA109" s="8"/>
      <c r="AB109" s="8"/>
      <c r="AC109" s="8"/>
    </row>
    <row r="110" spans="1:29" ht="29">
      <c r="A110" t="s">
        <v>281</v>
      </c>
      <c r="B110" s="3" t="s">
        <v>1544</v>
      </c>
      <c r="C110" s="3" t="s">
        <v>1545</v>
      </c>
      <c r="G110" s="8" t="s">
        <v>26</v>
      </c>
      <c r="H110" s="8"/>
      <c r="I110" s="8"/>
      <c r="J110" s="8"/>
      <c r="K110" s="8"/>
      <c r="L110" s="8"/>
      <c r="M110" s="8"/>
      <c r="N110" s="9"/>
      <c r="O110" s="8"/>
      <c r="P110" s="8"/>
      <c r="Q110" s="8"/>
      <c r="R110" s="8" t="s">
        <v>3624</v>
      </c>
      <c r="S110" s="8" t="s">
        <v>3624</v>
      </c>
      <c r="T110" s="8"/>
      <c r="U110" s="8"/>
      <c r="V110" s="8"/>
      <c r="W110" s="8"/>
      <c r="X110" s="8"/>
      <c r="Y110" s="8"/>
      <c r="Z110" s="8"/>
      <c r="AA110" s="8"/>
      <c r="AB110" s="8"/>
      <c r="AC110" s="8"/>
    </row>
    <row r="111" spans="1:29">
      <c r="A111" t="s">
        <v>282</v>
      </c>
      <c r="B111" s="3" t="s">
        <v>1549</v>
      </c>
      <c r="C111" s="3" t="s">
        <v>1548</v>
      </c>
      <c r="G111" s="8" t="s">
        <v>3352</v>
      </c>
      <c r="H111" s="8"/>
      <c r="I111" s="8"/>
      <c r="J111" s="8"/>
      <c r="K111" s="8"/>
      <c r="L111" s="8"/>
      <c r="M111" s="8"/>
      <c r="N111" s="9"/>
      <c r="O111" s="8"/>
      <c r="P111" s="8"/>
      <c r="Q111" s="8"/>
      <c r="R111" s="8" t="s">
        <v>3624</v>
      </c>
      <c r="S111" s="8" t="s">
        <v>3624</v>
      </c>
      <c r="T111" s="8"/>
      <c r="U111" s="8"/>
      <c r="V111" s="8"/>
      <c r="W111" s="8"/>
      <c r="X111" s="8"/>
      <c r="Y111" s="8"/>
      <c r="Z111" s="8"/>
      <c r="AA111" s="8"/>
      <c r="AB111" s="8"/>
      <c r="AC111" s="8"/>
    </row>
    <row r="112" spans="1:29">
      <c r="A112" t="s">
        <v>283</v>
      </c>
      <c r="B112" s="3" t="s">
        <v>183</v>
      </c>
      <c r="C112" s="3" t="s">
        <v>284</v>
      </c>
      <c r="G112" s="8" t="s">
        <v>3352</v>
      </c>
      <c r="H112" s="8"/>
      <c r="I112" s="8"/>
      <c r="J112" s="8"/>
      <c r="K112" s="8"/>
      <c r="L112" s="8"/>
      <c r="M112" s="8"/>
      <c r="N112" s="9"/>
      <c r="O112" s="8"/>
      <c r="P112" s="8"/>
      <c r="Q112" s="8"/>
      <c r="R112" s="8" t="s">
        <v>3624</v>
      </c>
      <c r="S112" s="8" t="s">
        <v>3624</v>
      </c>
      <c r="T112" s="8"/>
      <c r="U112" s="8"/>
      <c r="V112" s="8"/>
      <c r="W112" s="8"/>
      <c r="X112" s="8"/>
      <c r="Y112" s="8"/>
      <c r="Z112" s="8"/>
      <c r="AA112" s="8"/>
      <c r="AB112" s="8"/>
      <c r="AC112" s="8"/>
    </row>
    <row r="113" spans="1:29">
      <c r="A113" t="s">
        <v>288</v>
      </c>
      <c r="B113" s="3" t="s">
        <v>1550</v>
      </c>
      <c r="C113" s="3" t="s">
        <v>1553</v>
      </c>
      <c r="G113" s="8" t="s">
        <v>24</v>
      </c>
      <c r="H113" s="8"/>
      <c r="I113" s="8">
        <v>1</v>
      </c>
      <c r="J113" s="8">
        <v>1</v>
      </c>
      <c r="K113" s="8" t="s">
        <v>3310</v>
      </c>
      <c r="L113" s="8" t="s">
        <v>3351</v>
      </c>
      <c r="M113" s="8"/>
      <c r="N113" s="9"/>
      <c r="O113" s="8"/>
      <c r="P113" s="8">
        <v>2475</v>
      </c>
      <c r="Q113" s="8"/>
      <c r="R113" s="8" t="s">
        <v>3624</v>
      </c>
      <c r="S113" s="8" t="s">
        <v>3624</v>
      </c>
      <c r="T113" s="8"/>
      <c r="U113" s="8"/>
      <c r="V113" s="8"/>
      <c r="W113" s="8"/>
      <c r="X113" s="8"/>
      <c r="Y113" s="8"/>
      <c r="Z113" s="8"/>
      <c r="AA113" s="8"/>
      <c r="AB113" s="8"/>
      <c r="AC113" s="8"/>
    </row>
    <row r="114" spans="1:29">
      <c r="A114" t="s">
        <v>288</v>
      </c>
      <c r="B114" s="3" t="s">
        <v>1555</v>
      </c>
      <c r="C114" s="3" t="s">
        <v>1554</v>
      </c>
      <c r="G114" s="8" t="s">
        <v>25</v>
      </c>
      <c r="H114" s="8"/>
      <c r="I114" s="8">
        <v>1</v>
      </c>
      <c r="J114" s="8">
        <v>3</v>
      </c>
      <c r="K114" s="8" t="s">
        <v>3310</v>
      </c>
      <c r="L114" s="8" t="s">
        <v>3311</v>
      </c>
      <c r="M114" s="8"/>
      <c r="N114" s="9"/>
      <c r="O114" s="8"/>
      <c r="P114" s="8">
        <v>2475</v>
      </c>
      <c r="Q114" s="8"/>
      <c r="R114" s="8" t="s">
        <v>3624</v>
      </c>
      <c r="S114" s="8" t="s">
        <v>3624</v>
      </c>
      <c r="T114" s="8"/>
      <c r="U114" s="8"/>
      <c r="V114" s="8"/>
      <c r="W114" s="8"/>
      <c r="X114" s="8"/>
      <c r="Y114" s="8"/>
      <c r="Z114" s="8"/>
      <c r="AA114" s="8"/>
      <c r="AB114" s="8"/>
      <c r="AC114" s="8"/>
    </row>
    <row r="115" spans="1:29" ht="58">
      <c r="A115" t="s">
        <v>301</v>
      </c>
      <c r="B115" s="3" t="s">
        <v>1563</v>
      </c>
      <c r="C115" s="3" t="s">
        <v>1560</v>
      </c>
      <c r="G115" s="8" t="s">
        <v>25</v>
      </c>
      <c r="H115" s="8"/>
      <c r="I115" s="8">
        <v>1</v>
      </c>
      <c r="J115" s="8">
        <v>1</v>
      </c>
      <c r="K115" s="8" t="s">
        <v>3310</v>
      </c>
      <c r="L115" s="8" t="s">
        <v>3351</v>
      </c>
      <c r="M115" s="8"/>
      <c r="N115" s="9"/>
      <c r="O115" s="8"/>
      <c r="P115" s="8">
        <v>2475</v>
      </c>
      <c r="Q115" s="8"/>
      <c r="R115" s="8" t="s">
        <v>3624</v>
      </c>
      <c r="S115" s="8" t="s">
        <v>3624</v>
      </c>
      <c r="T115" s="8"/>
      <c r="U115" s="8"/>
      <c r="V115" s="8"/>
      <c r="W115" s="8"/>
      <c r="X115" s="8"/>
      <c r="Y115" s="8"/>
      <c r="Z115" s="8"/>
      <c r="AA115" s="8"/>
      <c r="AB115" s="8"/>
      <c r="AC115" s="8"/>
    </row>
    <row r="116" spans="1:29">
      <c r="A116" t="s">
        <v>301</v>
      </c>
      <c r="B116" s="3" t="s">
        <v>1568</v>
      </c>
      <c r="C116" s="3" t="s">
        <v>1569</v>
      </c>
      <c r="G116" s="8" t="s">
        <v>3350</v>
      </c>
      <c r="H116" s="8"/>
      <c r="I116" s="8"/>
      <c r="J116" s="8"/>
      <c r="K116" s="8"/>
      <c r="L116" s="8"/>
      <c r="M116" s="8"/>
      <c r="N116" s="9"/>
      <c r="O116" s="8"/>
      <c r="P116" s="8"/>
      <c r="Q116" s="8">
        <v>-813</v>
      </c>
      <c r="R116" s="8">
        <v>830</v>
      </c>
      <c r="S116" s="8">
        <v>17</v>
      </c>
      <c r="T116" s="8"/>
      <c r="U116" s="8"/>
      <c r="V116" s="8"/>
      <c r="W116" s="8"/>
      <c r="X116" s="8"/>
      <c r="Y116" s="8"/>
      <c r="Z116" s="8"/>
      <c r="AA116" s="8"/>
      <c r="AB116" s="8"/>
      <c r="AC116" s="8"/>
    </row>
    <row r="117" spans="1:29">
      <c r="A117" t="s">
        <v>302</v>
      </c>
      <c r="B117" s="3" t="s">
        <v>1570</v>
      </c>
      <c r="C117" s="3" t="s">
        <v>1571</v>
      </c>
      <c r="G117" s="8" t="s">
        <v>3350</v>
      </c>
      <c r="H117" s="8"/>
      <c r="I117" s="8"/>
      <c r="J117" s="8"/>
      <c r="K117" s="8"/>
      <c r="L117" s="8"/>
      <c r="M117" s="8"/>
      <c r="N117" s="9"/>
      <c r="O117" s="8"/>
      <c r="P117" s="8"/>
      <c r="Q117" s="8">
        <v>249</v>
      </c>
      <c r="R117" s="8">
        <v>31</v>
      </c>
      <c r="S117" s="8">
        <v>280</v>
      </c>
      <c r="T117" s="8"/>
      <c r="U117" s="8"/>
      <c r="V117" s="8"/>
      <c r="W117" s="8"/>
      <c r="X117" s="8"/>
      <c r="Y117" s="8"/>
      <c r="Z117" s="8"/>
      <c r="AA117" s="8"/>
      <c r="AB117" s="8"/>
      <c r="AC117" s="8"/>
    </row>
    <row r="118" spans="1:29">
      <c r="A118" t="s">
        <v>302</v>
      </c>
      <c r="B118" s="3" t="s">
        <v>1572</v>
      </c>
      <c r="C118" s="3" t="s">
        <v>1573</v>
      </c>
      <c r="G118" s="8" t="s">
        <v>25</v>
      </c>
      <c r="H118" s="8"/>
      <c r="I118" s="8">
        <v>1</v>
      </c>
      <c r="J118" s="8">
        <v>3</v>
      </c>
      <c r="K118" s="8" t="s">
        <v>3324</v>
      </c>
      <c r="L118" s="8" t="s">
        <v>3311</v>
      </c>
      <c r="M118" s="8"/>
      <c r="N118" s="9"/>
      <c r="O118" s="8"/>
      <c r="P118" s="8">
        <v>75</v>
      </c>
      <c r="Q118" s="8"/>
      <c r="R118" s="8" t="s">
        <v>3624</v>
      </c>
      <c r="S118" s="8" t="s">
        <v>3624</v>
      </c>
      <c r="T118" s="8"/>
      <c r="U118" s="8"/>
      <c r="V118" s="8"/>
      <c r="W118" s="8"/>
      <c r="X118" s="8"/>
      <c r="Y118" s="8"/>
      <c r="Z118" s="8"/>
      <c r="AA118" s="8"/>
      <c r="AB118" s="8"/>
      <c r="AC118" s="8"/>
    </row>
    <row r="119" spans="1:29">
      <c r="A119" t="s">
        <v>302</v>
      </c>
      <c r="B119" s="3" t="s">
        <v>1574</v>
      </c>
      <c r="C119" s="3" t="s">
        <v>1575</v>
      </c>
      <c r="G119" s="8" t="s">
        <v>26</v>
      </c>
      <c r="H119" s="8"/>
      <c r="I119" s="8"/>
      <c r="J119" s="8"/>
      <c r="K119" s="8"/>
      <c r="L119" s="8"/>
      <c r="M119" s="8"/>
      <c r="N119" s="9"/>
      <c r="O119" s="8"/>
      <c r="P119" s="8"/>
      <c r="Q119" s="8"/>
      <c r="R119" s="8" t="s">
        <v>3624</v>
      </c>
      <c r="S119" s="8" t="s">
        <v>3624</v>
      </c>
      <c r="T119" s="8"/>
      <c r="U119" s="8"/>
      <c r="V119" s="8"/>
      <c r="W119" s="8"/>
      <c r="X119" s="8"/>
      <c r="Y119" s="8"/>
      <c r="Z119" s="8"/>
      <c r="AA119" s="8"/>
      <c r="AB119" s="8"/>
      <c r="AC119" s="8"/>
    </row>
    <row r="120" spans="1:29">
      <c r="A120" t="s">
        <v>302</v>
      </c>
      <c r="B120" s="3" t="s">
        <v>1577</v>
      </c>
      <c r="C120" s="3" t="s">
        <v>1576</v>
      </c>
      <c r="G120" s="8" t="s">
        <v>3350</v>
      </c>
      <c r="H120" s="8"/>
      <c r="I120" s="8"/>
      <c r="J120" s="8"/>
      <c r="K120" s="8"/>
      <c r="L120" s="8"/>
      <c r="M120" s="8"/>
      <c r="N120" s="9"/>
      <c r="O120" s="8"/>
      <c r="P120" s="8"/>
      <c r="Q120" s="8">
        <v>249</v>
      </c>
      <c r="R120" s="8">
        <v>31</v>
      </c>
      <c r="S120" s="8">
        <v>280</v>
      </c>
      <c r="T120" s="8"/>
      <c r="U120" s="8"/>
      <c r="V120" s="8"/>
      <c r="W120" s="8"/>
      <c r="X120" s="8"/>
      <c r="Y120" s="8"/>
      <c r="Z120" s="8"/>
      <c r="AA120" s="8"/>
      <c r="AB120" s="8"/>
      <c r="AC120" s="8"/>
    </row>
    <row r="121" spans="1:29" ht="29">
      <c r="A121" t="s">
        <v>302</v>
      </c>
      <c r="B121" s="3" t="s">
        <v>1578</v>
      </c>
      <c r="C121" s="3" t="s">
        <v>1579</v>
      </c>
      <c r="G121" s="8" t="s">
        <v>26</v>
      </c>
      <c r="H121" s="8"/>
      <c r="I121" s="8"/>
      <c r="J121" s="8"/>
      <c r="K121" s="8"/>
      <c r="L121" s="8"/>
      <c r="M121" s="8"/>
      <c r="N121" s="9"/>
      <c r="O121" s="8"/>
      <c r="P121" s="8"/>
      <c r="Q121" s="8"/>
      <c r="R121" s="8" t="s">
        <v>3624</v>
      </c>
      <c r="S121" s="8" t="s">
        <v>3624</v>
      </c>
      <c r="T121" s="8"/>
      <c r="U121" s="8"/>
      <c r="V121" s="8"/>
      <c r="W121" s="8"/>
      <c r="X121" s="8"/>
      <c r="Y121" s="8"/>
      <c r="Z121" s="8"/>
      <c r="AA121" s="8"/>
      <c r="AB121" s="8"/>
      <c r="AC121" s="8"/>
    </row>
    <row r="122" spans="1:29" ht="29">
      <c r="A122" t="s">
        <v>302</v>
      </c>
      <c r="B122" s="3" t="s">
        <v>1580</v>
      </c>
      <c r="C122" s="3" t="s">
        <v>1581</v>
      </c>
      <c r="G122" s="8" t="s">
        <v>3352</v>
      </c>
      <c r="H122" s="8"/>
      <c r="I122" s="8"/>
      <c r="J122" s="8"/>
      <c r="K122" s="8"/>
      <c r="L122" s="8"/>
      <c r="M122" s="8"/>
      <c r="N122" s="9"/>
      <c r="O122" s="8"/>
      <c r="P122" s="8"/>
      <c r="Q122" s="8"/>
      <c r="R122" s="8" t="s">
        <v>3624</v>
      </c>
      <c r="S122" s="8" t="s">
        <v>3624</v>
      </c>
      <c r="T122" s="8"/>
      <c r="U122" s="8"/>
      <c r="V122" s="8"/>
      <c r="W122" s="8"/>
      <c r="X122" s="8"/>
      <c r="Y122" s="8"/>
      <c r="Z122" s="8"/>
      <c r="AA122" s="8"/>
      <c r="AB122" s="8"/>
      <c r="AC122" s="8"/>
    </row>
    <row r="123" spans="1:29">
      <c r="A123" t="s">
        <v>302</v>
      </c>
      <c r="B123" s="3" t="s">
        <v>1582</v>
      </c>
      <c r="C123" s="3" t="s">
        <v>1583</v>
      </c>
      <c r="G123" s="8" t="s">
        <v>24</v>
      </c>
      <c r="H123" s="8"/>
      <c r="I123" s="8">
        <v>1</v>
      </c>
      <c r="J123" s="8">
        <v>3</v>
      </c>
      <c r="K123" s="8" t="s">
        <v>3319</v>
      </c>
      <c r="L123" s="8" t="s">
        <v>3311</v>
      </c>
      <c r="M123" s="8"/>
      <c r="N123" s="9"/>
      <c r="O123" s="8"/>
      <c r="P123" s="8">
        <v>1701</v>
      </c>
      <c r="Q123" s="8"/>
      <c r="R123" s="8" t="s">
        <v>3624</v>
      </c>
      <c r="S123" s="8" t="s">
        <v>3624</v>
      </c>
      <c r="T123" s="8"/>
      <c r="U123" s="8"/>
      <c r="V123" s="8"/>
      <c r="W123" s="8"/>
      <c r="X123" s="8"/>
      <c r="Y123" s="8"/>
      <c r="Z123" s="8"/>
      <c r="AA123" s="8"/>
      <c r="AB123" s="8"/>
      <c r="AC123" s="8"/>
    </row>
    <row r="124" spans="1:29" ht="43.5">
      <c r="A124" t="s">
        <v>303</v>
      </c>
      <c r="B124" s="3" t="s">
        <v>1584</v>
      </c>
      <c r="C124" s="3" t="s">
        <v>1585</v>
      </c>
      <c r="G124" s="8" t="s">
        <v>25</v>
      </c>
      <c r="H124" s="8"/>
      <c r="I124" s="8">
        <v>3</v>
      </c>
      <c r="J124" s="8">
        <v>12</v>
      </c>
      <c r="K124" s="8"/>
      <c r="L124" s="8" t="s">
        <v>3305</v>
      </c>
      <c r="M124" s="8" t="s">
        <v>3414</v>
      </c>
      <c r="N124" s="9" t="s">
        <v>3415</v>
      </c>
      <c r="O124" s="8"/>
      <c r="P124" s="8">
        <v>115</v>
      </c>
      <c r="Q124" s="8"/>
      <c r="R124" s="8" t="s">
        <v>3624</v>
      </c>
      <c r="S124" s="8" t="s">
        <v>3624</v>
      </c>
      <c r="T124" s="8"/>
      <c r="U124" s="8"/>
      <c r="V124" s="8"/>
      <c r="W124" s="8"/>
      <c r="X124" s="8"/>
      <c r="Y124" s="8"/>
      <c r="Z124" s="8"/>
      <c r="AA124" s="8"/>
      <c r="AB124" s="8"/>
      <c r="AC124" s="8"/>
    </row>
    <row r="125" spans="1:29" ht="29">
      <c r="A125" t="s">
        <v>304</v>
      </c>
      <c r="B125" s="3" t="s">
        <v>1587</v>
      </c>
      <c r="C125" s="3" t="s">
        <v>1588</v>
      </c>
      <c r="G125" s="8" t="s">
        <v>3352</v>
      </c>
      <c r="H125" s="8"/>
      <c r="I125" s="8"/>
      <c r="J125" s="8"/>
      <c r="K125" s="8"/>
      <c r="L125" s="8"/>
      <c r="M125" s="8"/>
      <c r="N125" s="9"/>
      <c r="O125" s="8"/>
      <c r="P125" s="8"/>
      <c r="Q125" s="8"/>
      <c r="R125" s="8" t="s">
        <v>3624</v>
      </c>
      <c r="S125" s="8" t="s">
        <v>3624</v>
      </c>
      <c r="T125" s="8"/>
      <c r="U125" s="8"/>
      <c r="V125" s="8"/>
      <c r="W125" s="8"/>
      <c r="X125" s="8"/>
      <c r="Y125" s="8"/>
      <c r="Z125" s="8"/>
      <c r="AA125" s="8"/>
      <c r="AB125" s="8"/>
      <c r="AC125" s="8"/>
    </row>
    <row r="126" spans="1:29" ht="29">
      <c r="A126" t="s">
        <v>304</v>
      </c>
      <c r="B126" s="3" t="s">
        <v>1586</v>
      </c>
      <c r="C126" s="3" t="s">
        <v>1589</v>
      </c>
      <c r="G126" s="8" t="s">
        <v>24</v>
      </c>
      <c r="H126" s="8"/>
      <c r="I126" s="8">
        <v>1</v>
      </c>
      <c r="J126" s="8">
        <v>3</v>
      </c>
      <c r="K126" s="8" t="s">
        <v>3326</v>
      </c>
      <c r="L126" s="8" t="s">
        <v>3311</v>
      </c>
      <c r="M126" s="8"/>
      <c r="N126" s="9"/>
      <c r="O126" s="8"/>
      <c r="P126" s="8">
        <v>743</v>
      </c>
      <c r="Q126" s="8"/>
      <c r="R126" s="8" t="s">
        <v>3624</v>
      </c>
      <c r="S126" s="8" t="s">
        <v>3624</v>
      </c>
      <c r="T126" s="8"/>
      <c r="U126" s="8"/>
      <c r="V126" s="8"/>
      <c r="W126" s="8"/>
      <c r="X126" s="8"/>
      <c r="Y126" s="8"/>
      <c r="Z126" s="8"/>
      <c r="AA126" s="8"/>
      <c r="AB126" s="8"/>
      <c r="AC126" s="8"/>
    </row>
    <row r="127" spans="1:29" ht="29">
      <c r="A127" t="s">
        <v>305</v>
      </c>
      <c r="B127" s="3" t="s">
        <v>1592</v>
      </c>
      <c r="C127" s="3" t="s">
        <v>1590</v>
      </c>
      <c r="G127" s="8" t="s">
        <v>25</v>
      </c>
      <c r="H127" s="8"/>
      <c r="I127" s="8">
        <v>1</v>
      </c>
      <c r="J127" s="8">
        <v>3</v>
      </c>
      <c r="K127" s="8" t="s">
        <v>3319</v>
      </c>
      <c r="L127" s="8" t="s">
        <v>3311</v>
      </c>
      <c r="M127" s="8"/>
      <c r="N127" s="9"/>
      <c r="O127" s="8"/>
      <c r="P127" s="8">
        <v>60</v>
      </c>
      <c r="Q127" s="8"/>
      <c r="R127" s="8" t="s">
        <v>3624</v>
      </c>
      <c r="S127" s="8" t="s">
        <v>3624</v>
      </c>
      <c r="T127" s="8"/>
      <c r="U127" s="8"/>
      <c r="V127" s="8"/>
      <c r="W127" s="8"/>
      <c r="X127" s="8"/>
      <c r="Y127" s="8"/>
      <c r="Z127" s="8"/>
      <c r="AA127" s="8"/>
      <c r="AB127" s="8"/>
      <c r="AC127" s="8"/>
    </row>
    <row r="128" spans="1:29" ht="29">
      <c r="A128" t="s">
        <v>305</v>
      </c>
      <c r="B128" s="3" t="s">
        <v>3575</v>
      </c>
      <c r="C128" s="3" t="s">
        <v>3576</v>
      </c>
      <c r="G128" s="8" t="s">
        <v>3352</v>
      </c>
      <c r="H128" s="8"/>
      <c r="I128" s="8"/>
      <c r="J128" s="8"/>
      <c r="K128" s="8"/>
      <c r="L128" s="8"/>
      <c r="M128" s="8"/>
      <c r="N128" s="9"/>
      <c r="O128" s="8"/>
      <c r="P128" s="8"/>
      <c r="Q128" s="8"/>
      <c r="R128" s="8" t="s">
        <v>3624</v>
      </c>
      <c r="S128" s="8" t="s">
        <v>3624</v>
      </c>
      <c r="T128" s="8"/>
      <c r="U128" s="8"/>
      <c r="V128" s="8"/>
      <c r="W128" s="8"/>
      <c r="X128" s="8"/>
      <c r="Y128" s="8"/>
      <c r="Z128" s="8"/>
      <c r="AA128" s="8"/>
      <c r="AB128" s="8"/>
      <c r="AC128" s="8"/>
    </row>
    <row r="129" spans="1:29" ht="29">
      <c r="A129" t="s">
        <v>305</v>
      </c>
      <c r="B129" s="3" t="s">
        <v>3416</v>
      </c>
      <c r="C129" s="3" t="s">
        <v>1590</v>
      </c>
      <c r="G129" s="8" t="s">
        <v>25</v>
      </c>
      <c r="H129" s="8"/>
      <c r="I129" s="8">
        <v>1</v>
      </c>
      <c r="J129" s="8">
        <v>3</v>
      </c>
      <c r="K129" s="8" t="s">
        <v>3310</v>
      </c>
      <c r="L129" s="8" t="s">
        <v>3311</v>
      </c>
      <c r="M129" s="8"/>
      <c r="N129" s="9"/>
      <c r="O129" s="8"/>
      <c r="P129" s="8">
        <v>2475</v>
      </c>
      <c r="Q129" s="8"/>
      <c r="R129" s="8" t="s">
        <v>3624</v>
      </c>
      <c r="S129" s="8" t="s">
        <v>3624</v>
      </c>
      <c r="T129" s="8"/>
      <c r="U129" s="8"/>
      <c r="V129" s="8"/>
      <c r="W129" s="8"/>
      <c r="X129" s="8"/>
      <c r="Y129" s="8"/>
      <c r="Z129" s="8"/>
      <c r="AA129" s="8"/>
      <c r="AB129" s="8"/>
      <c r="AC129" s="8"/>
    </row>
    <row r="130" spans="1:29" ht="29">
      <c r="A130" t="s">
        <v>305</v>
      </c>
      <c r="B130" s="3" t="s">
        <v>1591</v>
      </c>
      <c r="C130" s="3" t="s">
        <v>3417</v>
      </c>
      <c r="G130" s="8" t="s">
        <v>24</v>
      </c>
      <c r="H130" s="8"/>
      <c r="I130" s="8">
        <v>2</v>
      </c>
      <c r="J130" s="8">
        <v>7</v>
      </c>
      <c r="K130" s="8"/>
      <c r="L130" s="8" t="s">
        <v>3311</v>
      </c>
      <c r="M130" s="8"/>
      <c r="N130" s="9"/>
      <c r="O130" s="8"/>
      <c r="P130" s="8">
        <v>132</v>
      </c>
      <c r="Q130" s="8"/>
      <c r="R130" s="8" t="s">
        <v>3624</v>
      </c>
      <c r="S130" s="8" t="s">
        <v>3624</v>
      </c>
      <c r="T130" s="8"/>
      <c r="U130" s="8"/>
      <c r="V130" s="8"/>
      <c r="W130" s="8"/>
      <c r="X130" s="8"/>
      <c r="Y130" s="8"/>
      <c r="Z130" s="8"/>
      <c r="AA130" s="8"/>
      <c r="AB130" s="8"/>
      <c r="AC130" s="8"/>
    </row>
    <row r="131" spans="1:29">
      <c r="A131" t="s">
        <v>305</v>
      </c>
      <c r="B131" s="3" t="s">
        <v>1594</v>
      </c>
      <c r="C131" s="3" t="s">
        <v>1593</v>
      </c>
      <c r="G131" s="8" t="s">
        <v>24</v>
      </c>
      <c r="H131" s="8"/>
      <c r="I131" s="8">
        <v>1</v>
      </c>
      <c r="J131" s="8">
        <v>3</v>
      </c>
      <c r="K131" s="8" t="s">
        <v>3310</v>
      </c>
      <c r="L131" s="8" t="s">
        <v>3311</v>
      </c>
      <c r="M131" s="8"/>
      <c r="N131" s="9"/>
      <c r="O131" s="8"/>
      <c r="P131" s="8">
        <v>2475</v>
      </c>
      <c r="Q131" s="8"/>
      <c r="R131" s="8" t="s">
        <v>3624</v>
      </c>
      <c r="S131" s="8" t="s">
        <v>3624</v>
      </c>
      <c r="T131" s="8"/>
      <c r="U131" s="8"/>
      <c r="V131" s="8"/>
      <c r="W131" s="8"/>
      <c r="X131" s="8"/>
      <c r="Y131" s="8"/>
      <c r="Z131" s="8"/>
      <c r="AA131" s="8"/>
      <c r="AB131" s="8"/>
      <c r="AC131" s="8"/>
    </row>
    <row r="132" spans="1:29" ht="29">
      <c r="A132" t="s">
        <v>305</v>
      </c>
      <c r="B132" s="3" t="s">
        <v>1596</v>
      </c>
      <c r="C132" s="3" t="s">
        <v>1595</v>
      </c>
      <c r="G132" s="8" t="s">
        <v>24</v>
      </c>
      <c r="H132" s="8"/>
      <c r="I132" s="8">
        <v>1</v>
      </c>
      <c r="J132" s="8">
        <v>7</v>
      </c>
      <c r="K132" s="8" t="s">
        <v>3324</v>
      </c>
      <c r="L132" s="8" t="s">
        <v>3305</v>
      </c>
      <c r="M132" s="8" t="s">
        <v>3418</v>
      </c>
      <c r="N132" s="9" t="s">
        <v>3404</v>
      </c>
      <c r="O132" s="8"/>
      <c r="P132" s="8">
        <v>47</v>
      </c>
      <c r="Q132" s="8"/>
      <c r="R132" s="8" t="s">
        <v>3624</v>
      </c>
      <c r="S132" s="8" t="s">
        <v>3624</v>
      </c>
      <c r="T132" s="8"/>
      <c r="U132" s="8"/>
      <c r="V132" s="8"/>
      <c r="W132" s="8"/>
      <c r="X132" s="8"/>
      <c r="Y132" s="8"/>
      <c r="Z132" s="8"/>
      <c r="AA132" s="8"/>
      <c r="AB132" s="8"/>
      <c r="AC132" s="8" t="s">
        <v>19</v>
      </c>
    </row>
    <row r="133" spans="1:29">
      <c r="A133" t="s">
        <v>307</v>
      </c>
      <c r="B133" s="3" t="s">
        <v>310</v>
      </c>
      <c r="C133" s="3" t="s">
        <v>311</v>
      </c>
      <c r="G133" s="8" t="s">
        <v>3352</v>
      </c>
      <c r="H133" s="8"/>
      <c r="I133" s="8"/>
      <c r="J133" s="8"/>
      <c r="K133" s="8"/>
      <c r="L133" s="8"/>
      <c r="M133" s="8"/>
      <c r="N133" s="9"/>
      <c r="O133" s="8"/>
      <c r="P133" s="8"/>
      <c r="Q133" s="8"/>
      <c r="R133" s="8" t="s">
        <v>3624</v>
      </c>
      <c r="S133" s="8" t="s">
        <v>3624</v>
      </c>
      <c r="T133" s="8"/>
      <c r="U133" s="8"/>
      <c r="V133" s="8"/>
      <c r="W133" s="8"/>
      <c r="X133" s="8"/>
      <c r="Y133" s="8"/>
      <c r="Z133" s="8"/>
      <c r="AA133" s="8"/>
      <c r="AB133" s="8"/>
      <c r="AC133" s="8"/>
    </row>
    <row r="134" spans="1:29">
      <c r="A134" t="s">
        <v>312</v>
      </c>
      <c r="B134" s="3" t="s">
        <v>313</v>
      </c>
      <c r="C134" s="3" t="s">
        <v>314</v>
      </c>
      <c r="G134" s="8" t="s">
        <v>3352</v>
      </c>
      <c r="H134" s="8"/>
      <c r="I134" s="8"/>
      <c r="J134" s="8"/>
      <c r="K134" s="8"/>
      <c r="L134" s="8"/>
      <c r="M134" s="8"/>
      <c r="N134" s="9"/>
      <c r="O134" s="8"/>
      <c r="P134" s="8"/>
      <c r="Q134" s="8"/>
      <c r="R134" s="8" t="s">
        <v>3624</v>
      </c>
      <c r="S134" s="8" t="s">
        <v>3624</v>
      </c>
      <c r="T134" s="8"/>
      <c r="U134" s="8"/>
      <c r="V134" s="8"/>
      <c r="W134" s="8"/>
      <c r="X134" s="8"/>
      <c r="Y134" s="8"/>
      <c r="Z134" s="8"/>
      <c r="AA134" s="8"/>
      <c r="AB134" s="8"/>
      <c r="AC134" s="8"/>
    </row>
    <row r="135" spans="1:29" ht="29">
      <c r="A135" t="s">
        <v>317</v>
      </c>
      <c r="B135" s="3" t="s">
        <v>1601</v>
      </c>
      <c r="C135" s="3" t="s">
        <v>1602</v>
      </c>
      <c r="G135" s="8" t="s">
        <v>3350</v>
      </c>
      <c r="H135" s="8"/>
      <c r="I135" s="8"/>
      <c r="J135" s="8"/>
      <c r="K135" s="8"/>
      <c r="L135" s="8"/>
      <c r="M135" s="8"/>
      <c r="N135" s="9"/>
      <c r="O135" s="8"/>
      <c r="P135" s="8"/>
      <c r="Q135" s="8">
        <v>-253</v>
      </c>
      <c r="R135" s="8">
        <v>280</v>
      </c>
      <c r="S135" s="8">
        <v>27</v>
      </c>
      <c r="T135" s="8"/>
      <c r="U135" s="8"/>
      <c r="V135" s="8"/>
      <c r="W135" s="8"/>
      <c r="X135" s="8"/>
      <c r="Y135" s="8"/>
      <c r="Z135" s="8"/>
      <c r="AA135" s="8"/>
      <c r="AB135" s="8"/>
      <c r="AC135" s="8"/>
    </row>
    <row r="136" spans="1:29">
      <c r="A136" t="s">
        <v>320</v>
      </c>
      <c r="B136" s="3" t="s">
        <v>1604</v>
      </c>
      <c r="C136" s="3" t="s">
        <v>1603</v>
      </c>
      <c r="G136" s="8" t="s">
        <v>24</v>
      </c>
      <c r="H136" s="8"/>
      <c r="I136" s="8">
        <v>1</v>
      </c>
      <c r="J136" s="8">
        <v>2</v>
      </c>
      <c r="K136" s="8" t="s">
        <v>3326</v>
      </c>
      <c r="L136" s="8" t="s">
        <v>3351</v>
      </c>
      <c r="M136" s="8"/>
      <c r="N136" s="9"/>
      <c r="O136" s="8" t="s">
        <v>3306</v>
      </c>
      <c r="P136" s="8">
        <v>99</v>
      </c>
      <c r="Q136" s="8"/>
      <c r="R136" s="8" t="s">
        <v>3624</v>
      </c>
      <c r="S136" s="8" t="s">
        <v>3624</v>
      </c>
      <c r="T136" s="8"/>
      <c r="U136" s="8"/>
      <c r="V136" s="8"/>
      <c r="W136" s="8"/>
      <c r="X136" s="8"/>
      <c r="Y136" s="8"/>
      <c r="Z136" s="8"/>
      <c r="AA136" s="8"/>
      <c r="AB136" s="8"/>
      <c r="AC136" s="8"/>
    </row>
    <row r="137" spans="1:29">
      <c r="A137" t="s">
        <v>320</v>
      </c>
      <c r="B137" s="3" t="s">
        <v>321</v>
      </c>
      <c r="C137" s="3" t="s">
        <v>322</v>
      </c>
      <c r="G137" s="8" t="s">
        <v>3352</v>
      </c>
      <c r="H137" s="8"/>
      <c r="I137" s="8"/>
      <c r="J137" s="8"/>
      <c r="K137" s="8"/>
      <c r="L137" s="8"/>
      <c r="M137" s="8"/>
      <c r="N137" s="9"/>
      <c r="O137" s="8"/>
      <c r="P137" s="8"/>
      <c r="Q137" s="8"/>
      <c r="R137" s="8" t="s">
        <v>3624</v>
      </c>
      <c r="S137" s="8" t="s">
        <v>3624</v>
      </c>
      <c r="T137" s="8"/>
      <c r="U137" s="8"/>
      <c r="V137" s="8"/>
      <c r="W137" s="8"/>
      <c r="X137" s="8"/>
      <c r="Y137" s="8"/>
      <c r="Z137" s="8"/>
      <c r="AA137" s="8"/>
      <c r="AB137" s="8"/>
      <c r="AC137" s="8"/>
    </row>
    <row r="138" spans="1:29">
      <c r="A138" t="s">
        <v>320</v>
      </c>
      <c r="B138" s="3" t="s">
        <v>1606</v>
      </c>
      <c r="C138" s="3" t="s">
        <v>1605</v>
      </c>
      <c r="G138" s="8" t="s">
        <v>25</v>
      </c>
      <c r="H138" s="8"/>
      <c r="I138" s="8">
        <v>1</v>
      </c>
      <c r="J138" s="8">
        <v>2</v>
      </c>
      <c r="K138" s="8" t="s">
        <v>3316</v>
      </c>
      <c r="L138" s="8" t="s">
        <v>3351</v>
      </c>
      <c r="M138" s="8"/>
      <c r="N138" s="9"/>
      <c r="O138" s="8" t="s">
        <v>3306</v>
      </c>
      <c r="P138" s="8">
        <v>129</v>
      </c>
      <c r="Q138" s="8"/>
      <c r="R138" s="8" t="s">
        <v>3624</v>
      </c>
      <c r="S138" s="8" t="s">
        <v>3624</v>
      </c>
      <c r="T138" s="8"/>
      <c r="U138" s="8"/>
      <c r="V138" s="8"/>
      <c r="W138" s="8"/>
      <c r="X138" s="8"/>
      <c r="Y138" s="8"/>
      <c r="Z138" s="8"/>
      <c r="AA138" s="8"/>
      <c r="AB138" s="8"/>
      <c r="AC138" s="8"/>
    </row>
    <row r="139" spans="1:29">
      <c r="A139" t="s">
        <v>323</v>
      </c>
      <c r="B139" s="3" t="s">
        <v>1607</v>
      </c>
      <c r="C139" s="3" t="s">
        <v>1608</v>
      </c>
      <c r="G139" s="8" t="s">
        <v>3352</v>
      </c>
      <c r="H139" s="8"/>
      <c r="I139" s="8"/>
      <c r="J139" s="8"/>
      <c r="K139" s="8"/>
      <c r="L139" s="8"/>
      <c r="M139" s="8"/>
      <c r="N139" s="9"/>
      <c r="O139" s="8"/>
      <c r="P139" s="8"/>
      <c r="Q139" s="8"/>
      <c r="R139" s="8" t="s">
        <v>3624</v>
      </c>
      <c r="S139" s="8" t="s">
        <v>3624</v>
      </c>
      <c r="T139" s="8"/>
      <c r="U139" s="8"/>
      <c r="V139" s="8"/>
      <c r="W139" s="8"/>
      <c r="X139" s="8"/>
      <c r="Y139" s="8"/>
      <c r="Z139" s="8"/>
      <c r="AA139" s="8"/>
      <c r="AB139" s="8"/>
      <c r="AC139" s="8"/>
    </row>
    <row r="140" spans="1:29">
      <c r="A140" t="s">
        <v>326</v>
      </c>
      <c r="B140" s="3" t="s">
        <v>1610</v>
      </c>
      <c r="C140" s="3" t="s">
        <v>1609</v>
      </c>
      <c r="G140" s="8" t="s">
        <v>3352</v>
      </c>
      <c r="H140" s="8"/>
      <c r="I140" s="8"/>
      <c r="J140" s="8"/>
      <c r="K140" s="8"/>
      <c r="L140" s="8"/>
      <c r="M140" s="8"/>
      <c r="N140" s="9"/>
      <c r="O140" s="8"/>
      <c r="P140" s="8"/>
      <c r="Q140" s="8"/>
      <c r="R140" s="8" t="s">
        <v>3624</v>
      </c>
      <c r="S140" s="8" t="s">
        <v>3624</v>
      </c>
      <c r="T140" s="8"/>
      <c r="U140" s="8"/>
      <c r="V140" s="8"/>
      <c r="W140" s="8"/>
      <c r="X140" s="8"/>
      <c r="Y140" s="8"/>
      <c r="Z140" s="8"/>
      <c r="AA140" s="8"/>
      <c r="AB140" s="8"/>
      <c r="AC140" s="8"/>
    </row>
    <row r="141" spans="1:29" ht="29">
      <c r="A141" t="s">
        <v>327</v>
      </c>
      <c r="B141" s="3" t="s">
        <v>1611</v>
      </c>
      <c r="C141" s="3" t="s">
        <v>1612</v>
      </c>
      <c r="G141" s="8" t="s">
        <v>3352</v>
      </c>
      <c r="H141" s="8"/>
      <c r="I141" s="8"/>
      <c r="J141" s="8"/>
      <c r="K141" s="8"/>
      <c r="L141" s="8"/>
      <c r="M141" s="8"/>
      <c r="N141" s="9"/>
      <c r="O141" s="8"/>
      <c r="P141" s="8"/>
      <c r="Q141" s="8"/>
      <c r="R141" s="8" t="s">
        <v>3624</v>
      </c>
      <c r="S141" s="8" t="s">
        <v>3624</v>
      </c>
      <c r="T141" s="8"/>
      <c r="U141" s="8"/>
      <c r="V141" s="8"/>
      <c r="W141" s="8"/>
      <c r="X141" s="8"/>
      <c r="Y141" s="8"/>
      <c r="Z141" s="8"/>
      <c r="AA141" s="8"/>
      <c r="AB141" s="8"/>
      <c r="AC141" s="8"/>
    </row>
    <row r="142" spans="1:29">
      <c r="A142" t="s">
        <v>327</v>
      </c>
      <c r="B142" s="3" t="s">
        <v>1613</v>
      </c>
      <c r="C142" s="3" t="s">
        <v>1614</v>
      </c>
      <c r="G142" s="8" t="s">
        <v>3350</v>
      </c>
      <c r="H142" s="8"/>
      <c r="I142" s="8"/>
      <c r="J142" s="8"/>
      <c r="K142" s="8"/>
      <c r="L142" s="8"/>
      <c r="M142" s="8"/>
      <c r="N142" s="9"/>
      <c r="O142" s="8"/>
      <c r="P142" s="8"/>
      <c r="Q142" s="8">
        <v>-431</v>
      </c>
      <c r="R142" s="8">
        <v>743</v>
      </c>
      <c r="S142" s="8">
        <v>312</v>
      </c>
      <c r="T142" s="8"/>
      <c r="U142" s="8"/>
      <c r="V142" s="8"/>
      <c r="W142" s="8"/>
      <c r="X142" s="8"/>
      <c r="Y142" s="8"/>
      <c r="Z142" s="8"/>
      <c r="AA142" s="8"/>
      <c r="AB142" s="8"/>
      <c r="AC142" s="8"/>
    </row>
    <row r="143" spans="1:29">
      <c r="A143" t="s">
        <v>327</v>
      </c>
      <c r="B143" s="3" t="s">
        <v>1615</v>
      </c>
      <c r="C143" s="3" t="s">
        <v>1616</v>
      </c>
      <c r="G143" s="8" t="s">
        <v>3352</v>
      </c>
      <c r="H143" s="8"/>
      <c r="I143" s="8"/>
      <c r="J143" s="8"/>
      <c r="K143" s="8"/>
      <c r="L143" s="8"/>
      <c r="M143" s="8"/>
      <c r="N143" s="9"/>
      <c r="O143" s="8"/>
      <c r="P143" s="8"/>
      <c r="Q143" s="8"/>
      <c r="R143" s="8" t="s">
        <v>3624</v>
      </c>
      <c r="S143" s="8" t="s">
        <v>3624</v>
      </c>
      <c r="T143" s="8"/>
      <c r="U143" s="8"/>
      <c r="V143" s="8"/>
      <c r="W143" s="8"/>
      <c r="X143" s="8"/>
      <c r="Y143" s="8"/>
      <c r="Z143" s="8"/>
      <c r="AA143" s="8"/>
      <c r="AB143" s="8"/>
      <c r="AC143" s="8"/>
    </row>
    <row r="144" spans="1:29" ht="29">
      <c r="A144" t="s">
        <v>335</v>
      </c>
      <c r="B144" s="3" t="s">
        <v>1618</v>
      </c>
      <c r="C144" s="3" t="s">
        <v>1617</v>
      </c>
      <c r="G144" s="8" t="s">
        <v>24</v>
      </c>
      <c r="H144" s="8"/>
      <c r="I144" s="8">
        <v>1</v>
      </c>
      <c r="J144" s="8">
        <v>3</v>
      </c>
      <c r="K144" s="8" t="s">
        <v>3319</v>
      </c>
      <c r="L144" s="8" t="s">
        <v>3311</v>
      </c>
      <c r="M144" s="8"/>
      <c r="N144" s="9"/>
      <c r="O144" s="8"/>
      <c r="P144" s="8">
        <v>1701</v>
      </c>
      <c r="Q144" s="8"/>
      <c r="R144" s="8" t="s">
        <v>3624</v>
      </c>
      <c r="S144" s="8" t="s">
        <v>3624</v>
      </c>
      <c r="T144" s="8"/>
      <c r="U144" s="8"/>
      <c r="V144" s="8"/>
      <c r="W144" s="8"/>
      <c r="X144" s="8"/>
      <c r="Y144" s="8"/>
      <c r="Z144" s="8"/>
      <c r="AA144" s="8"/>
      <c r="AB144" s="8"/>
      <c r="AC144" s="8"/>
    </row>
    <row r="145" spans="1:29">
      <c r="A145" t="s">
        <v>335</v>
      </c>
      <c r="B145" s="3" t="s">
        <v>1619</v>
      </c>
      <c r="C145" s="3" t="s">
        <v>3419</v>
      </c>
      <c r="G145" s="8" t="s">
        <v>25</v>
      </c>
      <c r="H145" s="8"/>
      <c r="I145" s="8">
        <v>1</v>
      </c>
      <c r="J145" s="8">
        <v>3</v>
      </c>
      <c r="K145" s="8" t="s">
        <v>3310</v>
      </c>
      <c r="L145" s="8" t="s">
        <v>3311</v>
      </c>
      <c r="M145" s="8"/>
      <c r="N145" s="9"/>
      <c r="O145" s="8"/>
      <c r="P145" s="8">
        <v>2475</v>
      </c>
      <c r="Q145" s="8"/>
      <c r="R145" s="8" t="s">
        <v>3624</v>
      </c>
      <c r="S145" s="8" t="s">
        <v>3624</v>
      </c>
      <c r="T145" s="8"/>
      <c r="U145" s="8"/>
      <c r="V145" s="8"/>
      <c r="W145" s="8"/>
      <c r="X145" s="8"/>
      <c r="Y145" s="8"/>
      <c r="Z145" s="8"/>
      <c r="AA145" s="8"/>
      <c r="AB145" s="8"/>
      <c r="AC145" s="8"/>
    </row>
    <row r="146" spans="1:29">
      <c r="A146" t="s">
        <v>335</v>
      </c>
      <c r="B146" s="3" t="s">
        <v>336</v>
      </c>
      <c r="C146" s="3" t="s">
        <v>337</v>
      </c>
      <c r="F146" t="s">
        <v>23</v>
      </c>
      <c r="G146" s="8" t="s">
        <v>3352</v>
      </c>
      <c r="H146" s="8"/>
      <c r="I146" s="8"/>
      <c r="J146" s="8"/>
      <c r="K146" s="8"/>
      <c r="L146" s="8"/>
      <c r="M146" s="8"/>
      <c r="N146" s="9"/>
      <c r="O146" s="8"/>
      <c r="P146" s="8"/>
      <c r="Q146" s="8"/>
      <c r="R146" s="8" t="s">
        <v>3624</v>
      </c>
      <c r="S146" s="8" t="s">
        <v>3624</v>
      </c>
      <c r="T146" s="8"/>
      <c r="U146" s="8"/>
      <c r="V146" s="8"/>
      <c r="W146" s="8"/>
      <c r="X146" s="8"/>
      <c r="Y146" s="8"/>
      <c r="Z146" s="8"/>
      <c r="AA146" s="8"/>
      <c r="AB146" s="8"/>
      <c r="AC146" s="8"/>
    </row>
    <row r="147" spans="1:29" ht="29">
      <c r="A147" t="s">
        <v>335</v>
      </c>
      <c r="B147" s="3" t="s">
        <v>1621</v>
      </c>
      <c r="C147" s="3" t="s">
        <v>1622</v>
      </c>
      <c r="G147" s="8" t="s">
        <v>3350</v>
      </c>
      <c r="H147" s="8"/>
      <c r="I147" s="8"/>
      <c r="J147" s="8"/>
      <c r="K147" s="8"/>
      <c r="L147" s="8"/>
      <c r="M147" s="8"/>
      <c r="N147" s="9"/>
      <c r="O147" s="8"/>
      <c r="P147" s="8"/>
      <c r="Q147" s="8">
        <v>52</v>
      </c>
      <c r="R147" s="8">
        <v>7</v>
      </c>
      <c r="S147" s="8">
        <v>59</v>
      </c>
      <c r="T147" s="8"/>
      <c r="U147" s="8"/>
      <c r="V147" s="8"/>
      <c r="W147" s="8"/>
      <c r="X147" s="8"/>
      <c r="Y147" s="8"/>
      <c r="Z147" s="8"/>
      <c r="AA147" s="8"/>
      <c r="AB147" s="8"/>
      <c r="AC147" s="8"/>
    </row>
    <row r="148" spans="1:29">
      <c r="A148" t="s">
        <v>335</v>
      </c>
      <c r="B148" s="3" t="s">
        <v>340</v>
      </c>
      <c r="C148" s="3" t="s">
        <v>341</v>
      </c>
      <c r="G148" s="8" t="s">
        <v>3350</v>
      </c>
      <c r="H148" s="8"/>
      <c r="I148" s="8"/>
      <c r="J148" s="8"/>
      <c r="K148" s="8"/>
      <c r="L148" s="8"/>
      <c r="M148" s="8"/>
      <c r="N148" s="9"/>
      <c r="O148" s="8"/>
      <c r="P148" s="8"/>
      <c r="Q148" s="8">
        <v>37</v>
      </c>
      <c r="R148" s="8">
        <v>2</v>
      </c>
      <c r="S148" s="8">
        <v>39</v>
      </c>
      <c r="T148" s="8"/>
      <c r="U148" s="8"/>
      <c r="V148" s="8"/>
      <c r="W148" s="8"/>
      <c r="X148" s="8"/>
      <c r="Y148" s="8"/>
      <c r="Z148" s="8"/>
      <c r="AA148" s="8"/>
      <c r="AB148" s="8"/>
      <c r="AC148" s="8"/>
    </row>
    <row r="149" spans="1:29">
      <c r="A149" t="s">
        <v>335</v>
      </c>
      <c r="B149" s="3" t="s">
        <v>342</v>
      </c>
      <c r="C149" s="3" t="s">
        <v>343</v>
      </c>
      <c r="G149" s="8" t="s">
        <v>3352</v>
      </c>
      <c r="H149" s="8"/>
      <c r="I149" s="8"/>
      <c r="J149" s="8"/>
      <c r="K149" s="8"/>
      <c r="L149" s="8"/>
      <c r="M149" s="8"/>
      <c r="N149" s="9"/>
      <c r="O149" s="8"/>
      <c r="P149" s="8"/>
      <c r="Q149" s="8"/>
      <c r="R149" s="8" t="s">
        <v>3624</v>
      </c>
      <c r="S149" s="8" t="s">
        <v>3624</v>
      </c>
      <c r="T149" s="8"/>
      <c r="U149" s="8"/>
      <c r="V149" s="8"/>
      <c r="W149" s="8"/>
      <c r="X149" s="8"/>
      <c r="Y149" s="8"/>
      <c r="Z149" s="8"/>
      <c r="AA149" s="8"/>
      <c r="AB149" s="8"/>
      <c r="AC149" s="8"/>
    </row>
    <row r="150" spans="1:29">
      <c r="A150" t="s">
        <v>335</v>
      </c>
      <c r="B150" s="3" t="s">
        <v>1625</v>
      </c>
      <c r="C150" s="3" t="s">
        <v>1626</v>
      </c>
      <c r="G150" s="8" t="s">
        <v>24</v>
      </c>
      <c r="H150" s="8"/>
      <c r="I150" s="8">
        <v>1</v>
      </c>
      <c r="J150" s="8">
        <v>2</v>
      </c>
      <c r="K150" s="8" t="s">
        <v>3316</v>
      </c>
      <c r="L150" s="8" t="s">
        <v>3351</v>
      </c>
      <c r="M150" s="8"/>
      <c r="N150" s="9"/>
      <c r="O150" s="8"/>
      <c r="P150" s="8">
        <v>129</v>
      </c>
      <c r="Q150" s="8"/>
      <c r="R150" s="8" t="s">
        <v>3624</v>
      </c>
      <c r="S150" s="8" t="s">
        <v>3624</v>
      </c>
      <c r="T150" s="8"/>
      <c r="U150" s="8"/>
      <c r="V150" s="8"/>
      <c r="W150" s="8"/>
      <c r="X150" s="8"/>
      <c r="Y150" s="8"/>
      <c r="Z150" s="8"/>
      <c r="AA150" s="8"/>
      <c r="AB150" s="8"/>
      <c r="AC150" s="8"/>
    </row>
    <row r="151" spans="1:29">
      <c r="A151" t="s">
        <v>344</v>
      </c>
      <c r="B151" s="3" t="s">
        <v>1628</v>
      </c>
      <c r="C151" s="3" t="s">
        <v>1627</v>
      </c>
      <c r="G151" s="8" t="s">
        <v>25</v>
      </c>
      <c r="H151" s="8"/>
      <c r="I151" s="8">
        <v>1</v>
      </c>
      <c r="J151" s="8">
        <v>3</v>
      </c>
      <c r="K151" s="8" t="s">
        <v>3310</v>
      </c>
      <c r="L151" s="8" t="s">
        <v>3311</v>
      </c>
      <c r="M151" s="8"/>
      <c r="N151" s="9"/>
      <c r="O151" s="8"/>
      <c r="P151" s="8">
        <v>2475</v>
      </c>
      <c r="Q151" s="8"/>
      <c r="R151" s="8" t="s">
        <v>3624</v>
      </c>
      <c r="S151" s="8" t="s">
        <v>3624</v>
      </c>
      <c r="T151" s="8"/>
      <c r="U151" s="8"/>
      <c r="V151" s="8"/>
      <c r="W151" s="8"/>
      <c r="X151" s="8"/>
      <c r="Y151" s="8"/>
      <c r="Z151" s="8"/>
      <c r="AA151" s="8"/>
      <c r="AB151" s="8"/>
      <c r="AC151" s="8"/>
    </row>
    <row r="152" spans="1:29">
      <c r="A152" t="s">
        <v>345</v>
      </c>
      <c r="B152" s="3" t="s">
        <v>346</v>
      </c>
      <c r="C152" s="3" t="s">
        <v>347</v>
      </c>
      <c r="G152" s="8" t="s">
        <v>3352</v>
      </c>
      <c r="H152" s="8"/>
      <c r="I152" s="8"/>
      <c r="J152" s="8"/>
      <c r="K152" s="8"/>
      <c r="L152" s="8"/>
      <c r="M152" s="8"/>
      <c r="N152" s="9"/>
      <c r="O152" s="8"/>
      <c r="P152" s="8"/>
      <c r="Q152" s="8"/>
      <c r="R152" s="8" t="s">
        <v>3624</v>
      </c>
      <c r="S152" s="8" t="s">
        <v>3624</v>
      </c>
      <c r="T152" s="8"/>
      <c r="U152" s="8"/>
      <c r="V152" s="8"/>
      <c r="W152" s="8"/>
      <c r="X152" s="8"/>
      <c r="Y152" s="8"/>
      <c r="Z152" s="8"/>
      <c r="AA152" s="8"/>
      <c r="AB152" s="8"/>
      <c r="AC152" s="8"/>
    </row>
    <row r="153" spans="1:29">
      <c r="A153" t="s">
        <v>351</v>
      </c>
      <c r="B153" s="3" t="s">
        <v>1633</v>
      </c>
      <c r="C153" s="3" t="s">
        <v>1634</v>
      </c>
      <c r="G153" s="8" t="s">
        <v>3350</v>
      </c>
      <c r="H153" s="8"/>
      <c r="I153" s="8"/>
      <c r="J153" s="8"/>
      <c r="K153" s="8"/>
      <c r="L153" s="8"/>
      <c r="M153" s="8"/>
      <c r="N153" s="9"/>
      <c r="O153" s="8"/>
      <c r="P153" s="8"/>
      <c r="Q153" s="8">
        <v>-431</v>
      </c>
      <c r="R153" s="8">
        <v>743</v>
      </c>
      <c r="S153" s="8">
        <v>312</v>
      </c>
      <c r="T153" s="8"/>
      <c r="U153" s="8"/>
      <c r="V153" s="8"/>
      <c r="W153" s="8"/>
      <c r="X153" s="8"/>
      <c r="Y153" s="8"/>
      <c r="Z153" s="8"/>
      <c r="AA153" s="8"/>
      <c r="AB153" s="8"/>
      <c r="AC153" s="8"/>
    </row>
    <row r="154" spans="1:29" ht="29">
      <c r="A154" t="s">
        <v>351</v>
      </c>
      <c r="B154" s="3" t="s">
        <v>1636</v>
      </c>
      <c r="C154" s="3" t="s">
        <v>1635</v>
      </c>
      <c r="G154" s="8" t="s">
        <v>25</v>
      </c>
      <c r="H154" s="8"/>
      <c r="I154" s="8">
        <v>2</v>
      </c>
      <c r="J154" s="8">
        <v>4</v>
      </c>
      <c r="K154" s="8"/>
      <c r="L154" s="8" t="s">
        <v>3311</v>
      </c>
      <c r="M154" s="8"/>
      <c r="N154" s="9"/>
      <c r="O154" s="8"/>
      <c r="P154" s="8">
        <v>124</v>
      </c>
      <c r="Q154" s="8"/>
      <c r="R154" s="8" t="s">
        <v>3624</v>
      </c>
      <c r="S154" s="8" t="s">
        <v>3624</v>
      </c>
      <c r="T154" s="8"/>
      <c r="U154" s="8"/>
      <c r="V154" s="8"/>
      <c r="W154" s="8"/>
      <c r="X154" s="8"/>
      <c r="Y154" s="8"/>
      <c r="Z154" s="8"/>
      <c r="AA154" s="8"/>
      <c r="AB154" s="8"/>
      <c r="AC154" s="8"/>
    </row>
    <row r="155" spans="1:29" ht="29">
      <c r="A155" t="s">
        <v>351</v>
      </c>
      <c r="B155" s="3" t="s">
        <v>1637</v>
      </c>
      <c r="C155" s="3" t="s">
        <v>1638</v>
      </c>
      <c r="G155" s="8" t="s">
        <v>3352</v>
      </c>
      <c r="H155" s="8"/>
      <c r="I155" s="8"/>
      <c r="J155" s="8"/>
      <c r="K155" s="8"/>
      <c r="L155" s="8"/>
      <c r="M155" s="8"/>
      <c r="N155" s="9"/>
      <c r="O155" s="8"/>
      <c r="P155" s="8"/>
      <c r="Q155" s="8"/>
      <c r="R155" s="8" t="s">
        <v>3624</v>
      </c>
      <c r="S155" s="8" t="s">
        <v>3624</v>
      </c>
      <c r="T155" s="8"/>
      <c r="U155" s="8"/>
      <c r="V155" s="8"/>
      <c r="W155" s="8"/>
      <c r="X155" s="8"/>
      <c r="Y155" s="8"/>
      <c r="Z155" s="8"/>
      <c r="AA155" s="8"/>
      <c r="AB155" s="8"/>
      <c r="AC155" s="8"/>
    </row>
    <row r="156" spans="1:29">
      <c r="A156" t="s">
        <v>353</v>
      </c>
      <c r="B156" s="3" t="s">
        <v>1639</v>
      </c>
      <c r="C156" s="3" t="s">
        <v>1640</v>
      </c>
      <c r="G156" s="8" t="s">
        <v>3350</v>
      </c>
      <c r="H156" s="8"/>
      <c r="I156" s="8"/>
      <c r="J156" s="8"/>
      <c r="K156" s="8"/>
      <c r="L156" s="8"/>
      <c r="M156" s="8"/>
      <c r="N156" s="9"/>
      <c r="O156" s="8"/>
      <c r="P156" s="8"/>
      <c r="Q156" s="8">
        <v>2</v>
      </c>
      <c r="R156" s="8">
        <v>1</v>
      </c>
      <c r="S156" s="8">
        <v>3</v>
      </c>
      <c r="T156" s="8"/>
      <c r="U156" s="8"/>
      <c r="V156" s="8"/>
      <c r="W156" s="8"/>
      <c r="X156" s="8"/>
      <c r="Y156" s="8"/>
      <c r="Z156" s="8"/>
      <c r="AA156" s="8"/>
      <c r="AB156" s="8"/>
      <c r="AC156" s="8"/>
    </row>
    <row r="157" spans="1:29" ht="29">
      <c r="A157" t="s">
        <v>362</v>
      </c>
      <c r="B157" s="3" t="s">
        <v>1642</v>
      </c>
      <c r="C157" s="3" t="s">
        <v>1641</v>
      </c>
      <c r="G157" s="8" t="s">
        <v>24</v>
      </c>
      <c r="H157" s="8"/>
      <c r="I157" s="8">
        <v>1</v>
      </c>
      <c r="J157" s="8">
        <v>3</v>
      </c>
      <c r="K157" s="8" t="s">
        <v>3310</v>
      </c>
      <c r="L157" s="8" t="s">
        <v>3311</v>
      </c>
      <c r="M157" s="8"/>
      <c r="N157" s="9"/>
      <c r="O157" s="8"/>
      <c r="P157" s="8">
        <v>2475</v>
      </c>
      <c r="Q157" s="8"/>
      <c r="R157" s="8" t="s">
        <v>3624</v>
      </c>
      <c r="S157" s="8" t="s">
        <v>3624</v>
      </c>
      <c r="T157" s="8"/>
      <c r="U157" s="8"/>
      <c r="V157" s="8"/>
      <c r="W157" s="8"/>
      <c r="X157" s="8"/>
      <c r="Y157" s="8"/>
      <c r="Z157" s="8"/>
      <c r="AA157" s="8"/>
      <c r="AB157" s="8"/>
      <c r="AC157" s="8"/>
    </row>
    <row r="158" spans="1:29">
      <c r="A158" t="s">
        <v>362</v>
      </c>
      <c r="B158" s="3" t="s">
        <v>363</v>
      </c>
      <c r="C158" s="3" t="s">
        <v>364</v>
      </c>
      <c r="G158" s="8" t="s">
        <v>3352</v>
      </c>
      <c r="H158" s="8"/>
      <c r="I158" s="8"/>
      <c r="J158" s="8"/>
      <c r="K158" s="8"/>
      <c r="L158" s="8"/>
      <c r="M158" s="8"/>
      <c r="N158" s="9"/>
      <c r="O158" s="8"/>
      <c r="P158" s="8"/>
      <c r="Q158" s="8"/>
      <c r="R158" s="8" t="s">
        <v>3624</v>
      </c>
      <c r="S158" s="8" t="s">
        <v>3624</v>
      </c>
      <c r="T158" s="8"/>
      <c r="U158" s="8"/>
      <c r="V158" s="8"/>
      <c r="W158" s="8"/>
      <c r="X158" s="8"/>
      <c r="Y158" s="8"/>
      <c r="Z158" s="8"/>
      <c r="AA158" s="8"/>
      <c r="AB158" s="8"/>
      <c r="AC158" s="8"/>
    </row>
    <row r="159" spans="1:29" ht="29">
      <c r="A159" t="s">
        <v>362</v>
      </c>
      <c r="B159" s="3" t="s">
        <v>1644</v>
      </c>
      <c r="C159" s="3" t="s">
        <v>1645</v>
      </c>
      <c r="G159" s="8" t="s">
        <v>3352</v>
      </c>
      <c r="H159" s="8"/>
      <c r="I159" s="8"/>
      <c r="J159" s="8"/>
      <c r="K159" s="8"/>
      <c r="L159" s="8"/>
      <c r="M159" s="8"/>
      <c r="N159" s="9"/>
      <c r="O159" s="8"/>
      <c r="P159" s="8"/>
      <c r="Q159" s="8"/>
      <c r="R159" s="8" t="s">
        <v>3624</v>
      </c>
      <c r="S159" s="8" t="s">
        <v>3624</v>
      </c>
      <c r="T159" s="8"/>
      <c r="U159" s="8"/>
      <c r="V159" s="8"/>
      <c r="W159" s="8"/>
      <c r="X159" s="8"/>
      <c r="Y159" s="8"/>
      <c r="Z159" s="8"/>
      <c r="AA159" s="8"/>
      <c r="AB159" s="8"/>
      <c r="AC159" s="8"/>
    </row>
    <row r="160" spans="1:29" ht="29">
      <c r="A160" t="s">
        <v>365</v>
      </c>
      <c r="B160" s="3" t="s">
        <v>1643</v>
      </c>
      <c r="C160" s="3" t="s">
        <v>1646</v>
      </c>
      <c r="G160" s="8" t="s">
        <v>24</v>
      </c>
      <c r="H160" s="8"/>
      <c r="I160" s="8">
        <v>1</v>
      </c>
      <c r="J160" s="8">
        <v>3</v>
      </c>
      <c r="K160" s="8" t="s">
        <v>3319</v>
      </c>
      <c r="L160" s="8" t="s">
        <v>3311</v>
      </c>
      <c r="M160" s="8"/>
      <c r="N160" s="9"/>
      <c r="O160" s="8"/>
      <c r="P160" s="8">
        <v>1701</v>
      </c>
      <c r="Q160" s="8"/>
      <c r="R160" s="8" t="s">
        <v>3624</v>
      </c>
      <c r="S160" s="8" t="s">
        <v>3624</v>
      </c>
      <c r="T160" s="8"/>
      <c r="U160" s="8"/>
      <c r="V160" s="8"/>
      <c r="W160" s="8"/>
      <c r="X160" s="8"/>
      <c r="Y160" s="8"/>
      <c r="Z160" s="8"/>
      <c r="AA160" s="8"/>
      <c r="AB160" s="8"/>
      <c r="AC160" s="8"/>
    </row>
    <row r="161" spans="1:29">
      <c r="A161" t="s">
        <v>365</v>
      </c>
      <c r="B161" s="3" t="s">
        <v>1647</v>
      </c>
      <c r="C161" s="3" t="s">
        <v>1648</v>
      </c>
      <c r="G161" s="8" t="s">
        <v>3352</v>
      </c>
      <c r="H161" s="8"/>
      <c r="I161" s="8"/>
      <c r="J161" s="8"/>
      <c r="K161" s="8"/>
      <c r="L161" s="8"/>
      <c r="M161" s="8"/>
      <c r="N161" s="9"/>
      <c r="O161" s="8"/>
      <c r="P161" s="8"/>
      <c r="Q161" s="8"/>
      <c r="R161" s="8" t="s">
        <v>3624</v>
      </c>
      <c r="S161" s="8" t="s">
        <v>3624</v>
      </c>
      <c r="T161" s="8"/>
      <c r="U161" s="8"/>
      <c r="V161" s="8"/>
      <c r="W161" s="8"/>
      <c r="X161" s="8"/>
      <c r="Y161" s="8"/>
      <c r="Z161" s="8"/>
      <c r="AA161" s="8"/>
      <c r="AB161" s="8"/>
      <c r="AC161" s="8"/>
    </row>
    <row r="162" spans="1:29">
      <c r="A162" t="s">
        <v>371</v>
      </c>
      <c r="B162" s="3" t="s">
        <v>1652</v>
      </c>
      <c r="C162" s="3" t="s">
        <v>1651</v>
      </c>
      <c r="G162" s="8" t="s">
        <v>25</v>
      </c>
      <c r="H162" s="8"/>
      <c r="I162" s="8">
        <v>1</v>
      </c>
      <c r="J162" s="8">
        <v>3</v>
      </c>
      <c r="K162" s="8" t="s">
        <v>3319</v>
      </c>
      <c r="L162" s="8" t="s">
        <v>3311</v>
      </c>
      <c r="M162" s="8"/>
      <c r="N162" s="9"/>
      <c r="O162" s="8"/>
      <c r="P162" s="8">
        <v>1701</v>
      </c>
      <c r="Q162" s="8"/>
      <c r="R162" s="8" t="s">
        <v>3624</v>
      </c>
      <c r="S162" s="8" t="s">
        <v>3624</v>
      </c>
      <c r="T162" s="8"/>
      <c r="U162" s="8"/>
      <c r="V162" s="8"/>
      <c r="W162" s="8"/>
      <c r="X162" s="8"/>
      <c r="Y162" s="8"/>
      <c r="Z162" s="8"/>
      <c r="AA162" s="8"/>
      <c r="AB162" s="8"/>
      <c r="AC162" s="8"/>
    </row>
    <row r="163" spans="1:29" ht="29">
      <c r="A163" t="s">
        <v>372</v>
      </c>
      <c r="B163" s="3" t="s">
        <v>1654</v>
      </c>
      <c r="C163" s="3" t="s">
        <v>1653</v>
      </c>
      <c r="G163" s="8" t="s">
        <v>24</v>
      </c>
      <c r="H163" s="8"/>
      <c r="I163" s="8">
        <v>1</v>
      </c>
      <c r="J163" s="8">
        <v>3</v>
      </c>
      <c r="K163" s="8" t="s">
        <v>3319</v>
      </c>
      <c r="L163" s="8" t="s">
        <v>3311</v>
      </c>
      <c r="M163" s="8"/>
      <c r="N163" s="9"/>
      <c r="O163" s="8"/>
      <c r="P163" s="8">
        <v>1701</v>
      </c>
      <c r="Q163" s="8"/>
      <c r="R163" s="8" t="s">
        <v>3624</v>
      </c>
      <c r="S163" s="8" t="s">
        <v>3624</v>
      </c>
      <c r="T163" s="8"/>
      <c r="U163" s="8"/>
      <c r="V163" s="8"/>
      <c r="W163" s="8"/>
      <c r="X163" s="8"/>
      <c r="Y163" s="8"/>
      <c r="Z163" s="8"/>
      <c r="AA163" s="8"/>
      <c r="AB163" s="8"/>
      <c r="AC163" s="8"/>
    </row>
    <row r="164" spans="1:29">
      <c r="A164" t="s">
        <v>372</v>
      </c>
      <c r="B164" s="3" t="s">
        <v>1655</v>
      </c>
      <c r="C164" s="3" t="s">
        <v>1656</v>
      </c>
      <c r="F164" t="s">
        <v>19</v>
      </c>
      <c r="G164" s="8" t="s">
        <v>3352</v>
      </c>
      <c r="H164" s="8"/>
      <c r="I164" s="8"/>
      <c r="J164" s="8"/>
      <c r="K164" s="8"/>
      <c r="L164" s="8"/>
      <c r="M164" s="8"/>
      <c r="N164" s="9"/>
      <c r="O164" s="8"/>
      <c r="P164" s="8"/>
      <c r="Q164" s="8"/>
      <c r="R164" s="8" t="s">
        <v>3624</v>
      </c>
      <c r="S164" s="8" t="s">
        <v>3624</v>
      </c>
      <c r="T164" s="8"/>
      <c r="U164" s="8"/>
      <c r="V164" s="8"/>
      <c r="W164" s="8"/>
      <c r="X164" s="8"/>
      <c r="Y164" s="8"/>
      <c r="Z164" s="8"/>
      <c r="AA164" s="8"/>
      <c r="AB164" s="8"/>
      <c r="AC164" s="8"/>
    </row>
    <row r="165" spans="1:29">
      <c r="A165" t="s">
        <v>373</v>
      </c>
      <c r="B165" s="3" t="s">
        <v>1657</v>
      </c>
      <c r="C165" s="3" t="s">
        <v>1658</v>
      </c>
      <c r="G165" s="8" t="s">
        <v>24</v>
      </c>
      <c r="H165" s="8"/>
      <c r="I165" s="8">
        <v>1</v>
      </c>
      <c r="J165" s="8">
        <v>2</v>
      </c>
      <c r="K165" s="8" t="s">
        <v>3319</v>
      </c>
      <c r="L165" s="8" t="s">
        <v>3351</v>
      </c>
      <c r="M165" s="8"/>
      <c r="N165" s="9"/>
      <c r="O165" s="8"/>
      <c r="P165" s="8">
        <v>171</v>
      </c>
      <c r="Q165" s="8"/>
      <c r="R165" s="8" t="s">
        <v>3624</v>
      </c>
      <c r="S165" s="8" t="s">
        <v>3624</v>
      </c>
      <c r="T165" s="8"/>
      <c r="U165" s="8"/>
      <c r="V165" s="8"/>
      <c r="W165" s="8"/>
      <c r="X165" s="8"/>
      <c r="Y165" s="8"/>
      <c r="Z165" s="8"/>
      <c r="AA165" s="8"/>
      <c r="AB165" s="8"/>
      <c r="AC165" s="8"/>
    </row>
    <row r="166" spans="1:29">
      <c r="A166" t="s">
        <v>373</v>
      </c>
      <c r="B166" s="3" t="s">
        <v>1660</v>
      </c>
      <c r="C166" s="3" t="s">
        <v>1659</v>
      </c>
      <c r="G166" s="8" t="s">
        <v>25</v>
      </c>
      <c r="H166" s="8"/>
      <c r="I166" s="8">
        <v>1</v>
      </c>
      <c r="J166" s="8">
        <v>1</v>
      </c>
      <c r="K166" s="8" t="s">
        <v>3310</v>
      </c>
      <c r="L166" s="8" t="s">
        <v>3351</v>
      </c>
      <c r="M166" s="8"/>
      <c r="N166" s="9"/>
      <c r="O166" s="8"/>
      <c r="P166" s="8">
        <v>2475</v>
      </c>
      <c r="Q166" s="8"/>
      <c r="R166" s="8" t="s">
        <v>3624</v>
      </c>
      <c r="S166" s="8" t="s">
        <v>3624</v>
      </c>
      <c r="T166" s="8"/>
      <c r="U166" s="8"/>
      <c r="V166" s="8"/>
      <c r="W166" s="8"/>
      <c r="X166" s="8"/>
      <c r="Y166" s="8"/>
      <c r="Z166" s="8"/>
      <c r="AA166" s="8"/>
      <c r="AB166" s="8"/>
      <c r="AC166" s="8"/>
    </row>
    <row r="167" spans="1:29">
      <c r="A167" t="s">
        <v>374</v>
      </c>
      <c r="B167" s="3" t="s">
        <v>1662</v>
      </c>
      <c r="C167" s="3" t="s">
        <v>1661</v>
      </c>
      <c r="G167" s="8" t="s">
        <v>25</v>
      </c>
      <c r="H167" s="8"/>
      <c r="I167" s="8">
        <v>1</v>
      </c>
      <c r="J167" s="8">
        <v>2</v>
      </c>
      <c r="K167" s="8" t="s">
        <v>3328</v>
      </c>
      <c r="L167" s="8" t="s">
        <v>3351</v>
      </c>
      <c r="M167" s="8"/>
      <c r="N167" s="9"/>
      <c r="O167" s="8"/>
      <c r="P167" s="8">
        <v>613</v>
      </c>
      <c r="Q167" s="8"/>
      <c r="R167" s="8" t="s">
        <v>3624</v>
      </c>
      <c r="S167" s="8" t="s">
        <v>3624</v>
      </c>
      <c r="T167" s="8"/>
      <c r="U167" s="8"/>
      <c r="V167" s="8"/>
      <c r="W167" s="8"/>
      <c r="X167" s="8"/>
      <c r="Y167" s="8"/>
      <c r="Z167" s="8"/>
      <c r="AA167" s="8"/>
      <c r="AB167" s="8"/>
      <c r="AC167" s="8"/>
    </row>
    <row r="168" spans="1:29">
      <c r="A168" t="s">
        <v>375</v>
      </c>
      <c r="B168" s="3" t="s">
        <v>1663</v>
      </c>
      <c r="C168" s="3" t="s">
        <v>1664</v>
      </c>
      <c r="G168" s="8" t="s">
        <v>3350</v>
      </c>
      <c r="H168" s="8"/>
      <c r="I168" s="8"/>
      <c r="J168" s="8"/>
      <c r="K168" s="8"/>
      <c r="L168" s="8"/>
      <c r="M168" s="8"/>
      <c r="N168" s="9"/>
      <c r="O168" s="8"/>
      <c r="P168" s="8"/>
      <c r="Q168" s="8">
        <v>-1530</v>
      </c>
      <c r="R168" s="8">
        <v>1701</v>
      </c>
      <c r="S168" s="8">
        <v>171</v>
      </c>
      <c r="T168" s="8"/>
      <c r="U168" s="8"/>
      <c r="V168" s="8"/>
      <c r="W168" s="8"/>
      <c r="X168" s="8"/>
      <c r="Y168" s="8"/>
      <c r="Z168" s="8"/>
      <c r="AA168" s="8"/>
      <c r="AB168" s="8"/>
      <c r="AC168" s="8"/>
    </row>
    <row r="169" spans="1:29">
      <c r="A169" t="s">
        <v>375</v>
      </c>
      <c r="B169" s="3" t="s">
        <v>1665</v>
      </c>
      <c r="C169" s="3" t="s">
        <v>1666</v>
      </c>
      <c r="G169" s="8" t="s">
        <v>3352</v>
      </c>
      <c r="H169" s="8"/>
      <c r="I169" s="8"/>
      <c r="J169" s="8"/>
      <c r="K169" s="8"/>
      <c r="L169" s="8"/>
      <c r="M169" s="8"/>
      <c r="N169" s="9"/>
      <c r="O169" s="8"/>
      <c r="P169" s="8"/>
      <c r="Q169" s="8"/>
      <c r="R169" s="8" t="s">
        <v>3624</v>
      </c>
      <c r="S169" s="8" t="s">
        <v>3624</v>
      </c>
      <c r="T169" s="8"/>
      <c r="U169" s="8"/>
      <c r="V169" s="8"/>
      <c r="W169" s="8"/>
      <c r="X169" s="8"/>
      <c r="Y169" s="8"/>
      <c r="Z169" s="8"/>
      <c r="AA169" s="8"/>
      <c r="AB169" s="8"/>
      <c r="AC169" s="8"/>
    </row>
    <row r="170" spans="1:29">
      <c r="A170" t="s">
        <v>375</v>
      </c>
      <c r="B170" s="3" t="s">
        <v>1668</v>
      </c>
      <c r="C170" s="3" t="s">
        <v>1667</v>
      </c>
      <c r="G170" s="8" t="s">
        <v>3352</v>
      </c>
      <c r="H170" s="8"/>
      <c r="I170" s="8"/>
      <c r="J170" s="8"/>
      <c r="K170" s="8"/>
      <c r="L170" s="8"/>
      <c r="M170" s="8"/>
      <c r="N170" s="9"/>
      <c r="O170" s="8"/>
      <c r="P170" s="8"/>
      <c r="Q170" s="8"/>
      <c r="R170" s="8" t="s">
        <v>3624</v>
      </c>
      <c r="S170" s="8" t="s">
        <v>3624</v>
      </c>
      <c r="T170" s="8"/>
      <c r="U170" s="8"/>
      <c r="V170" s="8"/>
      <c r="W170" s="8"/>
      <c r="X170" s="8"/>
      <c r="Y170" s="8"/>
      <c r="Z170" s="8"/>
      <c r="AA170" s="8"/>
      <c r="AB170" s="8"/>
      <c r="AC170" s="8"/>
    </row>
    <row r="171" spans="1:29">
      <c r="A171" t="s">
        <v>376</v>
      </c>
      <c r="B171" s="3" t="s">
        <v>1672</v>
      </c>
      <c r="C171" s="3" t="s">
        <v>1673</v>
      </c>
      <c r="G171" s="8" t="s">
        <v>3352</v>
      </c>
      <c r="H171" s="8"/>
      <c r="I171" s="8"/>
      <c r="J171" s="8"/>
      <c r="K171" s="8"/>
      <c r="L171" s="8"/>
      <c r="M171" s="8"/>
      <c r="N171" s="9"/>
      <c r="O171" s="8"/>
      <c r="P171" s="8"/>
      <c r="Q171" s="8"/>
      <c r="R171" s="8" t="s">
        <v>3624</v>
      </c>
      <c r="S171" s="8" t="s">
        <v>3624</v>
      </c>
      <c r="T171" s="8"/>
      <c r="U171" s="8"/>
      <c r="V171" s="8"/>
      <c r="W171" s="8"/>
      <c r="X171" s="8"/>
      <c r="Y171" s="8"/>
      <c r="Z171" s="8"/>
      <c r="AA171" s="8"/>
      <c r="AB171" s="8"/>
      <c r="AC171" s="8"/>
    </row>
    <row r="172" spans="1:29">
      <c r="A172" t="s">
        <v>378</v>
      </c>
      <c r="B172" s="3" t="s">
        <v>1675</v>
      </c>
      <c r="C172" s="3" t="s">
        <v>1674</v>
      </c>
      <c r="G172" s="8" t="s">
        <v>25</v>
      </c>
      <c r="H172" s="8"/>
      <c r="I172" s="8">
        <v>1</v>
      </c>
      <c r="J172" s="8">
        <v>2</v>
      </c>
      <c r="K172" s="8" t="s">
        <v>3310</v>
      </c>
      <c r="L172" s="8" t="s">
        <v>3351</v>
      </c>
      <c r="M172" s="8"/>
      <c r="N172" s="9"/>
      <c r="O172" s="8"/>
      <c r="P172" s="8">
        <v>2475</v>
      </c>
      <c r="Q172" s="8"/>
      <c r="R172" s="8" t="s">
        <v>3624</v>
      </c>
      <c r="S172" s="8" t="s">
        <v>3624</v>
      </c>
      <c r="T172" s="8"/>
      <c r="U172" s="8"/>
      <c r="V172" s="8"/>
      <c r="W172" s="8"/>
      <c r="X172" s="8"/>
      <c r="Y172" s="8"/>
      <c r="Z172" s="8"/>
      <c r="AA172" s="8"/>
      <c r="AB172" s="8"/>
      <c r="AC172" s="8"/>
    </row>
    <row r="173" spans="1:29" ht="29">
      <c r="A173" t="s">
        <v>378</v>
      </c>
      <c r="B173" s="3" t="s">
        <v>1676</v>
      </c>
      <c r="C173" s="3" t="s">
        <v>1677</v>
      </c>
      <c r="G173" s="8" t="s">
        <v>25</v>
      </c>
      <c r="H173" s="8"/>
      <c r="I173" s="8">
        <v>1</v>
      </c>
      <c r="J173" s="8">
        <v>3</v>
      </c>
      <c r="K173" s="8" t="s">
        <v>3319</v>
      </c>
      <c r="L173" s="8" t="s">
        <v>3311</v>
      </c>
      <c r="M173" s="8"/>
      <c r="N173" s="9"/>
      <c r="O173" s="8"/>
      <c r="P173" s="8">
        <v>1701</v>
      </c>
      <c r="Q173" s="8"/>
      <c r="R173" s="8" t="s">
        <v>3624</v>
      </c>
      <c r="S173" s="8" t="s">
        <v>3624</v>
      </c>
      <c r="T173" s="8"/>
      <c r="U173" s="8"/>
      <c r="V173" s="8"/>
      <c r="W173" s="8"/>
      <c r="X173" s="8"/>
      <c r="Y173" s="8"/>
      <c r="Z173" s="8"/>
      <c r="AA173" s="8"/>
      <c r="AB173" s="8"/>
      <c r="AC173" s="8"/>
    </row>
    <row r="174" spans="1:29">
      <c r="A174" t="s">
        <v>379</v>
      </c>
      <c r="B174" s="3" t="s">
        <v>380</v>
      </c>
      <c r="C174" s="3" t="s">
        <v>381</v>
      </c>
      <c r="G174" s="8" t="s">
        <v>3352</v>
      </c>
      <c r="H174" s="8"/>
      <c r="I174" s="8"/>
      <c r="J174" s="8"/>
      <c r="K174" s="8"/>
      <c r="L174" s="8"/>
      <c r="M174" s="8"/>
      <c r="N174" s="9"/>
      <c r="O174" s="8"/>
      <c r="P174" s="8"/>
      <c r="Q174" s="8"/>
      <c r="R174" s="8" t="s">
        <v>3624</v>
      </c>
      <c r="S174" s="8" t="s">
        <v>3624</v>
      </c>
      <c r="T174" s="8"/>
      <c r="U174" s="8"/>
      <c r="V174" s="8"/>
      <c r="W174" s="8"/>
      <c r="X174" s="8"/>
      <c r="Y174" s="8"/>
      <c r="Z174" s="8"/>
      <c r="AA174" s="8"/>
      <c r="AB174" s="8"/>
      <c r="AC174" s="8"/>
    </row>
    <row r="175" spans="1:29">
      <c r="A175" t="s">
        <v>382</v>
      </c>
      <c r="B175" s="3" t="s">
        <v>1679</v>
      </c>
      <c r="C175" s="3" t="s">
        <v>1678</v>
      </c>
      <c r="G175" s="8" t="s">
        <v>25</v>
      </c>
      <c r="H175" s="8"/>
      <c r="I175" s="8">
        <v>1</v>
      </c>
      <c r="J175" s="8">
        <v>2</v>
      </c>
      <c r="K175" s="8" t="s">
        <v>3328</v>
      </c>
      <c r="L175" s="8" t="s">
        <v>3351</v>
      </c>
      <c r="M175" s="8"/>
      <c r="N175" s="9"/>
      <c r="O175" s="8"/>
      <c r="P175" s="8">
        <v>613</v>
      </c>
      <c r="Q175" s="8"/>
      <c r="R175" s="8" t="s">
        <v>3624</v>
      </c>
      <c r="S175" s="8" t="s">
        <v>3624</v>
      </c>
      <c r="T175" s="8"/>
      <c r="U175" s="8"/>
      <c r="V175" s="8"/>
      <c r="W175" s="8"/>
      <c r="X175" s="8"/>
      <c r="Y175" s="8"/>
      <c r="Z175" s="8"/>
      <c r="AA175" s="8"/>
      <c r="AB175" s="8"/>
      <c r="AC175" s="8"/>
    </row>
    <row r="176" spans="1:29">
      <c r="A176" t="s">
        <v>382</v>
      </c>
      <c r="B176" s="3" t="s">
        <v>1684</v>
      </c>
      <c r="C176" s="3" t="s">
        <v>1685</v>
      </c>
      <c r="G176" s="8" t="s">
        <v>3352</v>
      </c>
      <c r="H176" s="8"/>
      <c r="I176" s="8"/>
      <c r="J176" s="8"/>
      <c r="K176" s="8"/>
      <c r="L176" s="8"/>
      <c r="M176" s="8"/>
      <c r="N176" s="9"/>
      <c r="O176" s="8"/>
      <c r="P176" s="8"/>
      <c r="Q176" s="8"/>
      <c r="R176" s="8" t="s">
        <v>3624</v>
      </c>
      <c r="S176" s="8" t="s">
        <v>3624</v>
      </c>
      <c r="T176" s="8"/>
      <c r="U176" s="8"/>
      <c r="V176" s="8"/>
      <c r="W176" s="8"/>
      <c r="X176" s="8"/>
      <c r="Y176" s="8"/>
      <c r="Z176" s="8"/>
      <c r="AA176" s="8"/>
      <c r="AB176" s="8"/>
      <c r="AC176" s="8"/>
    </row>
    <row r="177" spans="1:29" ht="29">
      <c r="A177" t="s">
        <v>383</v>
      </c>
      <c r="B177" s="3" t="s">
        <v>1686</v>
      </c>
      <c r="C177" s="3" t="s">
        <v>1687</v>
      </c>
      <c r="G177" s="8" t="s">
        <v>3350</v>
      </c>
      <c r="H177" s="8"/>
      <c r="I177" s="8"/>
      <c r="J177" s="8"/>
      <c r="K177" s="8"/>
      <c r="L177" s="8"/>
      <c r="M177" s="8"/>
      <c r="N177" s="9"/>
      <c r="O177" s="8"/>
      <c r="P177" s="8"/>
      <c r="Q177" s="8">
        <v>4</v>
      </c>
      <c r="R177" s="8">
        <v>1</v>
      </c>
      <c r="S177" s="8">
        <v>5</v>
      </c>
      <c r="T177" s="8"/>
      <c r="U177" s="8"/>
      <c r="V177" s="8"/>
      <c r="W177" s="8"/>
      <c r="X177" s="8"/>
      <c r="Y177" s="8"/>
      <c r="Z177" s="8"/>
      <c r="AA177" s="8"/>
      <c r="AB177" s="8"/>
      <c r="AC177" s="8"/>
    </row>
    <row r="178" spans="1:29" ht="29">
      <c r="A178" t="s">
        <v>383</v>
      </c>
      <c r="B178" s="3" t="s">
        <v>1689</v>
      </c>
      <c r="C178" s="3" t="s">
        <v>1688</v>
      </c>
      <c r="G178" s="8" t="s">
        <v>24</v>
      </c>
      <c r="H178" s="8"/>
      <c r="I178" s="8">
        <v>1</v>
      </c>
      <c r="J178" s="8">
        <v>3</v>
      </c>
      <c r="K178" s="8" t="s">
        <v>3319</v>
      </c>
      <c r="L178" s="8" t="s">
        <v>3311</v>
      </c>
      <c r="M178" s="8"/>
      <c r="N178" s="9"/>
      <c r="O178" s="8"/>
      <c r="P178" s="8">
        <v>1701</v>
      </c>
      <c r="Q178" s="8"/>
      <c r="R178" s="8" t="s">
        <v>3624</v>
      </c>
      <c r="S178" s="8" t="s">
        <v>3624</v>
      </c>
      <c r="T178" s="8"/>
      <c r="U178" s="8"/>
      <c r="V178" s="8"/>
      <c r="W178" s="8"/>
      <c r="X178" s="8"/>
      <c r="Y178" s="8"/>
      <c r="Z178" s="8"/>
      <c r="AA178" s="8"/>
      <c r="AB178" s="8"/>
      <c r="AC178" s="8"/>
    </row>
    <row r="179" spans="1:29">
      <c r="A179" t="s">
        <v>388</v>
      </c>
      <c r="B179" s="3" t="s">
        <v>1691</v>
      </c>
      <c r="C179" s="3" t="s">
        <v>1690</v>
      </c>
      <c r="G179" s="8" t="s">
        <v>25</v>
      </c>
      <c r="H179" s="8"/>
      <c r="I179" s="8">
        <v>1</v>
      </c>
      <c r="J179" s="8">
        <v>3</v>
      </c>
      <c r="K179" s="8" t="s">
        <v>3310</v>
      </c>
      <c r="L179" s="8" t="s">
        <v>3311</v>
      </c>
      <c r="M179" s="8"/>
      <c r="N179" s="9"/>
      <c r="O179" s="8"/>
      <c r="P179" s="8">
        <v>2475</v>
      </c>
      <c r="Q179" s="8"/>
      <c r="R179" s="8" t="s">
        <v>3624</v>
      </c>
      <c r="S179" s="8" t="s">
        <v>3624</v>
      </c>
      <c r="T179" s="8"/>
      <c r="U179" s="8"/>
      <c r="V179" s="8"/>
      <c r="W179" s="8"/>
      <c r="X179" s="8"/>
      <c r="Y179" s="8"/>
      <c r="Z179" s="8"/>
      <c r="AA179" s="8"/>
      <c r="AB179" s="8"/>
      <c r="AC179" s="8"/>
    </row>
    <row r="180" spans="1:29" ht="43.5">
      <c r="A180" t="s">
        <v>389</v>
      </c>
      <c r="B180" s="3" t="s">
        <v>1692</v>
      </c>
      <c r="C180" s="3" t="s">
        <v>1693</v>
      </c>
      <c r="G180" s="8" t="s">
        <v>24</v>
      </c>
      <c r="H180" s="8"/>
      <c r="I180" s="8">
        <v>2</v>
      </c>
      <c r="J180" s="8">
        <v>13</v>
      </c>
      <c r="K180" s="8"/>
      <c r="L180" s="8" t="s">
        <v>3311</v>
      </c>
      <c r="M180" s="8"/>
      <c r="N180" s="9"/>
      <c r="O180" s="8"/>
      <c r="P180" s="8">
        <v>4</v>
      </c>
      <c r="Q180" s="8"/>
      <c r="R180" s="8" t="s">
        <v>3624</v>
      </c>
      <c r="S180" s="8" t="s">
        <v>3624</v>
      </c>
      <c r="T180" s="8"/>
      <c r="U180" s="8"/>
      <c r="V180" s="8"/>
      <c r="W180" s="8"/>
      <c r="X180" s="8"/>
      <c r="Y180" s="8"/>
      <c r="Z180" s="8"/>
      <c r="AA180" s="8"/>
      <c r="AB180" s="8"/>
      <c r="AC180" s="8"/>
    </row>
    <row r="181" spans="1:29" ht="43.5">
      <c r="A181" t="s">
        <v>390</v>
      </c>
      <c r="B181" s="3" t="s">
        <v>1694</v>
      </c>
      <c r="C181" s="3" t="s">
        <v>1695</v>
      </c>
      <c r="F181" t="s">
        <v>19</v>
      </c>
      <c r="G181" s="8" t="s">
        <v>24</v>
      </c>
      <c r="H181" s="8"/>
      <c r="I181" s="8">
        <v>1</v>
      </c>
      <c r="J181" s="8">
        <v>3</v>
      </c>
      <c r="K181" s="8" t="s">
        <v>3319</v>
      </c>
      <c r="L181" s="8" t="s">
        <v>3311</v>
      </c>
      <c r="M181" s="8"/>
      <c r="N181" s="9"/>
      <c r="O181" s="8"/>
      <c r="P181" s="8">
        <v>186</v>
      </c>
      <c r="Q181" s="8"/>
      <c r="R181" s="8" t="s">
        <v>3624</v>
      </c>
      <c r="S181" s="8" t="s">
        <v>3624</v>
      </c>
      <c r="T181" s="8"/>
      <c r="U181" s="8"/>
      <c r="V181" s="8"/>
      <c r="W181" s="8"/>
      <c r="X181" s="8"/>
      <c r="Y181" s="8"/>
      <c r="Z181" s="8"/>
      <c r="AA181" s="8"/>
      <c r="AB181" s="8"/>
      <c r="AC181" s="8"/>
    </row>
    <row r="182" spans="1:29">
      <c r="A182" t="s">
        <v>391</v>
      </c>
      <c r="B182" s="3" t="s">
        <v>1697</v>
      </c>
      <c r="C182" s="3" t="s">
        <v>1696</v>
      </c>
      <c r="G182" s="8" t="s">
        <v>25</v>
      </c>
      <c r="H182" s="8"/>
      <c r="I182" s="8">
        <v>1</v>
      </c>
      <c r="J182" s="8">
        <v>3</v>
      </c>
      <c r="K182" s="8" t="s">
        <v>3310</v>
      </c>
      <c r="L182" s="8" t="s">
        <v>3305</v>
      </c>
      <c r="M182" s="8" t="s">
        <v>3359</v>
      </c>
      <c r="N182" s="9" t="s">
        <v>3404</v>
      </c>
      <c r="O182" s="8"/>
      <c r="P182" s="8">
        <v>2475</v>
      </c>
      <c r="Q182" s="8"/>
      <c r="R182" s="8" t="s">
        <v>3624</v>
      </c>
      <c r="S182" s="8" t="s">
        <v>3624</v>
      </c>
      <c r="T182" s="8"/>
      <c r="U182" s="8"/>
      <c r="V182" s="8"/>
      <c r="W182" s="8"/>
      <c r="X182" s="8"/>
      <c r="Y182" s="8"/>
      <c r="Z182" s="8"/>
      <c r="AA182" s="8"/>
      <c r="AB182" s="8"/>
      <c r="AC182" s="8"/>
    </row>
    <row r="183" spans="1:29">
      <c r="A183" t="s">
        <v>392</v>
      </c>
      <c r="B183" s="3" t="s">
        <v>1698</v>
      </c>
      <c r="C183" s="3" t="s">
        <v>1699</v>
      </c>
      <c r="G183" s="8" t="s">
        <v>24</v>
      </c>
      <c r="H183" s="8"/>
      <c r="I183" s="8">
        <v>1</v>
      </c>
      <c r="J183" s="8">
        <v>3</v>
      </c>
      <c r="K183" s="8" t="s">
        <v>3310</v>
      </c>
      <c r="L183" s="8" t="s">
        <v>3311</v>
      </c>
      <c r="M183" s="8"/>
      <c r="N183" s="9"/>
      <c r="O183" s="8"/>
      <c r="P183" s="8">
        <v>2475</v>
      </c>
      <c r="Q183" s="8"/>
      <c r="R183" s="8" t="s">
        <v>3624</v>
      </c>
      <c r="S183" s="8" t="s">
        <v>3624</v>
      </c>
      <c r="T183" s="8"/>
      <c r="U183" s="8"/>
      <c r="V183" s="8"/>
      <c r="W183" s="8"/>
      <c r="X183" s="8"/>
      <c r="Y183" s="8"/>
      <c r="Z183" s="8"/>
      <c r="AA183" s="8"/>
      <c r="AB183" s="8"/>
      <c r="AC183" s="8"/>
    </row>
    <row r="184" spans="1:29">
      <c r="A184" t="s">
        <v>392</v>
      </c>
      <c r="B184" s="3" t="s">
        <v>1698</v>
      </c>
      <c r="C184" s="3" t="s">
        <v>1700</v>
      </c>
      <c r="G184" s="8" t="s">
        <v>24</v>
      </c>
      <c r="H184" s="8"/>
      <c r="I184" s="8">
        <v>1</v>
      </c>
      <c r="J184" s="8">
        <v>3</v>
      </c>
      <c r="K184" s="8" t="s">
        <v>3310</v>
      </c>
      <c r="L184" s="8" t="s">
        <v>3311</v>
      </c>
      <c r="M184" s="8"/>
      <c r="N184" s="9"/>
      <c r="O184" s="8"/>
      <c r="P184" s="8">
        <v>2475</v>
      </c>
      <c r="Q184" s="8"/>
      <c r="R184" s="8" t="s">
        <v>3624</v>
      </c>
      <c r="S184" s="8" t="s">
        <v>3624</v>
      </c>
      <c r="T184" s="8"/>
      <c r="U184" s="8"/>
      <c r="V184" s="8"/>
      <c r="W184" s="8"/>
      <c r="X184" s="8"/>
      <c r="Y184" s="8"/>
      <c r="Z184" s="8"/>
      <c r="AA184" s="8"/>
      <c r="AB184" s="8"/>
      <c r="AC184" s="8"/>
    </row>
    <row r="185" spans="1:29">
      <c r="A185" t="s">
        <v>392</v>
      </c>
      <c r="B185" s="3" t="s">
        <v>1701</v>
      </c>
      <c r="C185" s="3" t="s">
        <v>1702</v>
      </c>
      <c r="G185" s="8" t="s">
        <v>24</v>
      </c>
      <c r="H185" s="8"/>
      <c r="I185" s="8">
        <v>1</v>
      </c>
      <c r="J185" s="8">
        <v>3</v>
      </c>
      <c r="K185" s="8" t="s">
        <v>3310</v>
      </c>
      <c r="L185" s="8" t="s">
        <v>3311</v>
      </c>
      <c r="M185" s="8"/>
      <c r="N185" s="9"/>
      <c r="O185" s="8"/>
      <c r="P185" s="8">
        <v>2475</v>
      </c>
      <c r="Q185" s="8"/>
      <c r="R185" s="8" t="s">
        <v>3624</v>
      </c>
      <c r="S185" s="8" t="s">
        <v>3624</v>
      </c>
      <c r="T185" s="8"/>
      <c r="U185" s="8"/>
      <c r="V185" s="8"/>
      <c r="W185" s="8"/>
      <c r="X185" s="8"/>
      <c r="Y185" s="8"/>
      <c r="Z185" s="8"/>
      <c r="AA185" s="8"/>
      <c r="AB185" s="8"/>
      <c r="AC185" s="8"/>
    </row>
    <row r="186" spans="1:29">
      <c r="A186" t="s">
        <v>398</v>
      </c>
      <c r="B186" s="3" t="s">
        <v>399</v>
      </c>
      <c r="C186" s="3" t="s">
        <v>400</v>
      </c>
      <c r="G186" s="8" t="s">
        <v>3352</v>
      </c>
      <c r="H186" s="8"/>
      <c r="I186" s="8"/>
      <c r="J186" s="8"/>
      <c r="K186" s="8"/>
      <c r="L186" s="8"/>
      <c r="M186" s="8"/>
      <c r="N186" s="9"/>
      <c r="O186" s="8"/>
      <c r="P186" s="8"/>
      <c r="Q186" s="8"/>
      <c r="R186" s="8" t="s">
        <v>3624</v>
      </c>
      <c r="S186" s="8" t="s">
        <v>3624</v>
      </c>
      <c r="T186" s="8"/>
      <c r="U186" s="8"/>
      <c r="V186" s="8"/>
      <c r="W186" s="8"/>
      <c r="X186" s="8"/>
      <c r="Y186" s="8"/>
      <c r="Z186" s="8"/>
      <c r="AA186" s="8"/>
      <c r="AB186" s="8"/>
      <c r="AC186" s="8"/>
    </row>
    <row r="187" spans="1:29" ht="29">
      <c r="A187" t="s">
        <v>401</v>
      </c>
      <c r="B187" s="3" t="s">
        <v>1703</v>
      </c>
      <c r="C187" s="3" t="s">
        <v>1704</v>
      </c>
      <c r="G187" s="8" t="s">
        <v>25</v>
      </c>
      <c r="H187" s="8"/>
      <c r="I187" s="8">
        <v>1</v>
      </c>
      <c r="J187" s="8">
        <v>3</v>
      </c>
      <c r="K187" s="8" t="s">
        <v>3324</v>
      </c>
      <c r="L187" s="8" t="s">
        <v>3311</v>
      </c>
      <c r="M187" s="8"/>
      <c r="N187" s="9"/>
      <c r="O187" s="8"/>
      <c r="P187" s="8">
        <v>52</v>
      </c>
      <c r="Q187" s="8"/>
      <c r="R187" s="8" t="s">
        <v>3624</v>
      </c>
      <c r="S187" s="8" t="s">
        <v>3624</v>
      </c>
      <c r="T187" s="8"/>
      <c r="U187" s="8"/>
      <c r="V187" s="8"/>
      <c r="W187" s="8"/>
      <c r="X187" s="8"/>
      <c r="Y187" s="8"/>
      <c r="Z187" s="8"/>
      <c r="AA187" s="8"/>
      <c r="AB187" s="8"/>
      <c r="AC187" s="8"/>
    </row>
    <row r="188" spans="1:29">
      <c r="A188" t="s">
        <v>407</v>
      </c>
      <c r="B188" s="3" t="s">
        <v>3679</v>
      </c>
      <c r="C188" s="3" t="s">
        <v>1706</v>
      </c>
      <c r="G188" s="8" t="s">
        <v>24</v>
      </c>
      <c r="H188" s="8"/>
      <c r="I188" s="8">
        <v>1</v>
      </c>
      <c r="J188" s="8">
        <v>3</v>
      </c>
      <c r="K188" s="8" t="s">
        <v>3326</v>
      </c>
      <c r="L188" s="8" t="s">
        <v>3311</v>
      </c>
      <c r="M188" s="8"/>
      <c r="N188" s="9"/>
      <c r="O188" s="8"/>
      <c r="P188" s="8">
        <v>743</v>
      </c>
      <c r="Q188" s="8"/>
      <c r="R188" s="8" t="s">
        <v>3624</v>
      </c>
      <c r="S188" s="8" t="s">
        <v>3624</v>
      </c>
      <c r="T188" s="8"/>
      <c r="U188" s="8"/>
      <c r="V188" s="8"/>
      <c r="W188" s="8"/>
      <c r="X188" s="8"/>
      <c r="Y188" s="8"/>
      <c r="Z188" s="8"/>
      <c r="AA188" s="8"/>
      <c r="AB188" s="8"/>
      <c r="AC188" s="8"/>
    </row>
    <row r="189" spans="1:29">
      <c r="A189" t="s">
        <v>407</v>
      </c>
      <c r="B189" s="3" t="s">
        <v>3680</v>
      </c>
      <c r="C189" s="3" t="s">
        <v>1707</v>
      </c>
      <c r="G189" s="8" t="s">
        <v>25</v>
      </c>
      <c r="H189" s="8"/>
      <c r="I189" s="8">
        <v>1</v>
      </c>
      <c r="J189" s="8">
        <v>1</v>
      </c>
      <c r="K189" s="8" t="s">
        <v>3310</v>
      </c>
      <c r="L189" s="8" t="s">
        <v>3351</v>
      </c>
      <c r="M189" s="8"/>
      <c r="N189" s="9"/>
      <c r="O189" s="8"/>
      <c r="P189" s="8">
        <v>2475</v>
      </c>
      <c r="Q189" s="8"/>
      <c r="R189" s="8" t="s">
        <v>3624</v>
      </c>
      <c r="S189" s="8" t="s">
        <v>3624</v>
      </c>
      <c r="T189" s="8"/>
      <c r="U189" s="8"/>
      <c r="V189" s="8"/>
      <c r="W189" s="8"/>
      <c r="X189" s="8"/>
      <c r="Y189" s="8"/>
      <c r="Z189" s="8"/>
      <c r="AA189" s="8"/>
      <c r="AB189" s="8"/>
      <c r="AC189" s="8"/>
    </row>
    <row r="190" spans="1:29">
      <c r="A190" t="s">
        <v>407</v>
      </c>
      <c r="B190" s="3" t="s">
        <v>1709</v>
      </c>
      <c r="C190" s="3" t="s">
        <v>1708</v>
      </c>
      <c r="G190" s="8" t="s">
        <v>3352</v>
      </c>
      <c r="H190" s="8"/>
      <c r="I190" s="8"/>
      <c r="J190" s="8"/>
      <c r="K190" s="8"/>
      <c r="L190" s="8"/>
      <c r="M190" s="8"/>
      <c r="N190" s="9"/>
      <c r="O190" s="8"/>
      <c r="P190" s="8"/>
      <c r="Q190" s="8"/>
      <c r="R190" s="8" t="s">
        <v>3624</v>
      </c>
      <c r="S190" s="8" t="s">
        <v>3624</v>
      </c>
      <c r="T190" s="8"/>
      <c r="U190" s="8"/>
      <c r="V190" s="8"/>
      <c r="W190" s="8"/>
      <c r="X190" s="8"/>
      <c r="Y190" s="8"/>
      <c r="Z190" s="8"/>
      <c r="AA190" s="8"/>
      <c r="AB190" s="8"/>
      <c r="AC190" s="8"/>
    </row>
    <row r="191" spans="1:29">
      <c r="A191" t="s">
        <v>407</v>
      </c>
      <c r="B191" s="3" t="s">
        <v>1711</v>
      </c>
      <c r="C191" s="3" t="s">
        <v>1710</v>
      </c>
      <c r="G191" s="8" t="s">
        <v>25</v>
      </c>
      <c r="H191" s="8"/>
      <c r="I191" s="8">
        <v>1</v>
      </c>
      <c r="J191" s="8">
        <v>2</v>
      </c>
      <c r="K191" s="8" t="s">
        <v>3310</v>
      </c>
      <c r="L191" s="8" t="s">
        <v>3351</v>
      </c>
      <c r="M191" s="8"/>
      <c r="N191" s="9"/>
      <c r="O191" s="8"/>
      <c r="P191" s="8">
        <v>2475</v>
      </c>
      <c r="Q191" s="8"/>
      <c r="R191" s="8" t="s">
        <v>3624</v>
      </c>
      <c r="S191" s="8" t="s">
        <v>3624</v>
      </c>
      <c r="T191" s="8"/>
      <c r="U191" s="8"/>
      <c r="V191" s="8"/>
      <c r="W191" s="8"/>
      <c r="X191" s="8"/>
      <c r="Y191" s="8"/>
      <c r="Z191" s="8"/>
      <c r="AA191" s="8"/>
      <c r="AB191" s="8"/>
      <c r="AC191" s="8"/>
    </row>
    <row r="192" spans="1:29" ht="29">
      <c r="A192" t="s">
        <v>407</v>
      </c>
      <c r="B192" s="3" t="s">
        <v>3681</v>
      </c>
      <c r="C192" s="3" t="s">
        <v>3682</v>
      </c>
      <c r="G192" s="8" t="s">
        <v>3352</v>
      </c>
      <c r="H192" s="8"/>
      <c r="I192" s="8"/>
      <c r="J192" s="8"/>
      <c r="K192" s="8"/>
      <c r="L192" s="8"/>
      <c r="M192" s="8"/>
      <c r="N192" s="9"/>
      <c r="O192" s="8"/>
      <c r="P192" s="8"/>
      <c r="Q192" s="8"/>
      <c r="R192" s="8" t="s">
        <v>3624</v>
      </c>
      <c r="S192" s="8" t="s">
        <v>3624</v>
      </c>
      <c r="T192" s="8"/>
      <c r="U192" s="8"/>
      <c r="V192" s="8"/>
      <c r="W192" s="8"/>
      <c r="X192" s="8"/>
      <c r="Y192" s="8"/>
      <c r="Z192" s="8"/>
      <c r="AA192" s="8"/>
      <c r="AB192" s="8"/>
      <c r="AC192" s="8"/>
    </row>
    <row r="193" spans="1:29" ht="29">
      <c r="A193" t="s">
        <v>407</v>
      </c>
      <c r="B193" s="3" t="s">
        <v>3683</v>
      </c>
      <c r="C193" s="3" t="s">
        <v>3684</v>
      </c>
      <c r="G193" s="8" t="s">
        <v>3350</v>
      </c>
      <c r="H193" s="8"/>
      <c r="I193" s="8"/>
      <c r="J193" s="8"/>
      <c r="K193" s="8"/>
      <c r="L193" s="8"/>
      <c r="M193" s="8"/>
      <c r="N193" s="9"/>
      <c r="O193" s="8"/>
      <c r="P193" s="8"/>
      <c r="Q193" s="8">
        <v>-1664</v>
      </c>
      <c r="R193" s="8">
        <v>1701</v>
      </c>
      <c r="S193" s="8">
        <v>37</v>
      </c>
      <c r="T193" s="8"/>
      <c r="U193" s="8"/>
      <c r="V193" s="8"/>
      <c r="W193" s="8"/>
      <c r="X193" s="8"/>
      <c r="Y193" s="8"/>
      <c r="Z193" s="8"/>
      <c r="AA193" s="8"/>
      <c r="AB193" s="8"/>
      <c r="AC193" s="8"/>
    </row>
    <row r="194" spans="1:29">
      <c r="A194" t="s">
        <v>408</v>
      </c>
      <c r="B194" s="3" t="s">
        <v>1713</v>
      </c>
      <c r="C194" s="3" t="s">
        <v>1712</v>
      </c>
      <c r="G194" s="8" t="s">
        <v>24</v>
      </c>
      <c r="H194" s="8"/>
      <c r="I194" s="8">
        <v>1</v>
      </c>
      <c r="J194" s="8">
        <v>2</v>
      </c>
      <c r="K194" s="8" t="s">
        <v>3319</v>
      </c>
      <c r="L194" s="8" t="s">
        <v>3351</v>
      </c>
      <c r="M194" s="8"/>
      <c r="N194" s="9"/>
      <c r="O194" s="8"/>
      <c r="P194" s="8">
        <v>171</v>
      </c>
      <c r="Q194" s="8"/>
      <c r="R194" s="8" t="s">
        <v>3624</v>
      </c>
      <c r="S194" s="8" t="s">
        <v>3624</v>
      </c>
      <c r="T194" s="8"/>
      <c r="U194" s="8"/>
      <c r="V194" s="8"/>
      <c r="W194" s="8"/>
      <c r="X194" s="8"/>
      <c r="Y194" s="8"/>
      <c r="Z194" s="8"/>
      <c r="AA194" s="8"/>
      <c r="AB194" s="8"/>
      <c r="AC194" s="8"/>
    </row>
    <row r="195" spans="1:29">
      <c r="A195" t="s">
        <v>408</v>
      </c>
      <c r="B195" s="3" t="s">
        <v>1715</v>
      </c>
      <c r="C195" s="3" t="s">
        <v>1714</v>
      </c>
      <c r="G195" s="8" t="s">
        <v>25</v>
      </c>
      <c r="H195" s="8"/>
      <c r="I195" s="8">
        <v>1</v>
      </c>
      <c r="J195" s="8">
        <v>3</v>
      </c>
      <c r="K195" s="8" t="s">
        <v>3326</v>
      </c>
      <c r="L195" s="8" t="s">
        <v>3311</v>
      </c>
      <c r="M195" s="8"/>
      <c r="N195" s="9"/>
      <c r="O195" s="8"/>
      <c r="P195" s="8">
        <v>743</v>
      </c>
      <c r="Q195" s="8"/>
      <c r="R195" s="8" t="s">
        <v>3624</v>
      </c>
      <c r="S195" s="8" t="s">
        <v>3624</v>
      </c>
      <c r="T195" s="8"/>
      <c r="U195" s="8"/>
      <c r="V195" s="8"/>
      <c r="W195" s="8"/>
      <c r="X195" s="8"/>
      <c r="Y195" s="8"/>
      <c r="Z195" s="8"/>
      <c r="AA195" s="8"/>
      <c r="AB195" s="8"/>
      <c r="AC195" s="8"/>
    </row>
    <row r="196" spans="1:29">
      <c r="A196" t="s">
        <v>409</v>
      </c>
      <c r="B196" s="3" t="s">
        <v>1716</v>
      </c>
      <c r="C196" s="3" t="s">
        <v>1717</v>
      </c>
      <c r="G196" s="8" t="s">
        <v>25</v>
      </c>
      <c r="H196" s="8"/>
      <c r="I196" s="8">
        <v>1</v>
      </c>
      <c r="J196" s="8">
        <v>3</v>
      </c>
      <c r="K196" s="8" t="s">
        <v>3326</v>
      </c>
      <c r="L196" s="8" t="s">
        <v>3311</v>
      </c>
      <c r="M196" s="8"/>
      <c r="N196" s="9"/>
      <c r="O196" s="8"/>
      <c r="P196" s="8">
        <v>743</v>
      </c>
      <c r="Q196" s="8"/>
      <c r="R196" s="8" t="s">
        <v>3624</v>
      </c>
      <c r="S196" s="8" t="s">
        <v>3624</v>
      </c>
      <c r="T196" s="8"/>
      <c r="U196" s="8"/>
      <c r="V196" s="8"/>
      <c r="W196" s="8"/>
      <c r="X196" s="8"/>
      <c r="Y196" s="8"/>
      <c r="Z196" s="8"/>
      <c r="AA196" s="8"/>
      <c r="AB196" s="8"/>
      <c r="AC196" s="8"/>
    </row>
    <row r="197" spans="1:29">
      <c r="A197" t="s">
        <v>410</v>
      </c>
      <c r="B197" s="3" t="s">
        <v>1721</v>
      </c>
      <c r="C197" s="3" t="s">
        <v>1718</v>
      </c>
      <c r="G197" s="8" t="s">
        <v>25</v>
      </c>
      <c r="H197" s="8"/>
      <c r="I197" s="8">
        <v>1</v>
      </c>
      <c r="J197" s="8">
        <v>3</v>
      </c>
      <c r="K197" s="8" t="s">
        <v>3319</v>
      </c>
      <c r="L197" s="8" t="s">
        <v>3311</v>
      </c>
      <c r="M197" s="8"/>
      <c r="N197" s="9"/>
      <c r="O197" s="8"/>
      <c r="P197" s="8">
        <v>1701</v>
      </c>
      <c r="Q197" s="8"/>
      <c r="R197" s="8" t="s">
        <v>3624</v>
      </c>
      <c r="S197" s="8" t="s">
        <v>3624</v>
      </c>
      <c r="T197" s="8"/>
      <c r="U197" s="8"/>
      <c r="V197" s="8"/>
      <c r="W197" s="8"/>
      <c r="X197" s="8"/>
      <c r="Y197" s="8"/>
      <c r="Z197" s="8"/>
      <c r="AA197" s="8"/>
      <c r="AB197" s="8"/>
      <c r="AC197" s="8"/>
    </row>
    <row r="198" spans="1:29">
      <c r="A198" t="s">
        <v>410</v>
      </c>
      <c r="B198" s="3" t="s">
        <v>1722</v>
      </c>
      <c r="C198" s="3" t="s">
        <v>411</v>
      </c>
      <c r="G198" s="8" t="s">
        <v>3350</v>
      </c>
      <c r="H198" s="8"/>
      <c r="I198" s="8"/>
      <c r="J198" s="8"/>
      <c r="K198" s="8"/>
      <c r="L198" s="8"/>
      <c r="M198" s="8"/>
      <c r="N198" s="9"/>
      <c r="O198" s="8"/>
      <c r="P198" s="8"/>
      <c r="Q198" s="8">
        <v>-1</v>
      </c>
      <c r="R198" s="8">
        <v>2</v>
      </c>
      <c r="S198" s="8">
        <v>1</v>
      </c>
      <c r="T198" s="8"/>
      <c r="U198" s="8"/>
      <c r="V198" s="8"/>
      <c r="W198" s="8"/>
      <c r="X198" s="8"/>
      <c r="Y198" s="8"/>
      <c r="Z198" s="8"/>
      <c r="AA198" s="8"/>
      <c r="AB198" s="8"/>
      <c r="AC198" s="8"/>
    </row>
    <row r="199" spans="1:29">
      <c r="A199" t="s">
        <v>412</v>
      </c>
      <c r="B199" s="3" t="s">
        <v>1724</v>
      </c>
      <c r="C199" s="3" t="s">
        <v>1723</v>
      </c>
      <c r="G199" s="8" t="s">
        <v>24</v>
      </c>
      <c r="H199" s="8"/>
      <c r="I199" s="8">
        <v>1</v>
      </c>
      <c r="J199" s="8">
        <v>2</v>
      </c>
      <c r="K199" s="8" t="s">
        <v>3310</v>
      </c>
      <c r="L199" s="8" t="s">
        <v>3351</v>
      </c>
      <c r="M199" s="8"/>
      <c r="N199" s="9"/>
      <c r="O199" s="8"/>
      <c r="P199" s="8">
        <v>2475</v>
      </c>
      <c r="Q199" s="8"/>
      <c r="R199" s="8" t="s">
        <v>3624</v>
      </c>
      <c r="S199" s="8" t="s">
        <v>3624</v>
      </c>
      <c r="T199" s="8"/>
      <c r="U199" s="8"/>
      <c r="V199" s="8"/>
      <c r="W199" s="8"/>
      <c r="X199" s="8"/>
      <c r="Y199" s="8"/>
      <c r="Z199" s="8"/>
      <c r="AA199" s="8"/>
      <c r="AB199" s="8"/>
      <c r="AC199" s="8"/>
    </row>
    <row r="200" spans="1:29" ht="43.5">
      <c r="A200" t="s">
        <v>413</v>
      </c>
      <c r="B200" s="3" t="s">
        <v>1726</v>
      </c>
      <c r="C200" s="3" t="s">
        <v>1725</v>
      </c>
      <c r="G200" s="8" t="s">
        <v>26</v>
      </c>
      <c r="H200" s="8"/>
      <c r="I200" s="8"/>
      <c r="J200" s="8"/>
      <c r="K200" s="8"/>
      <c r="L200" s="8"/>
      <c r="M200" s="8"/>
      <c r="N200" s="9"/>
      <c r="O200" s="8"/>
      <c r="P200" s="8"/>
      <c r="Q200" s="8"/>
      <c r="R200" s="8" t="s">
        <v>3624</v>
      </c>
      <c r="S200" s="8" t="s">
        <v>3624</v>
      </c>
      <c r="T200" s="8"/>
      <c r="U200" s="8"/>
      <c r="V200" s="8"/>
      <c r="W200" s="8"/>
      <c r="X200" s="8"/>
      <c r="Y200" s="8"/>
      <c r="Z200" s="8"/>
      <c r="AA200" s="8"/>
      <c r="AB200" s="8"/>
      <c r="AC200" s="8"/>
    </row>
    <row r="201" spans="1:29">
      <c r="A201" t="s">
        <v>414</v>
      </c>
      <c r="B201" s="3" t="s">
        <v>1727</v>
      </c>
      <c r="C201" s="3" t="s">
        <v>1728</v>
      </c>
      <c r="G201" s="8" t="s">
        <v>3350</v>
      </c>
      <c r="H201" s="8"/>
      <c r="I201" s="8"/>
      <c r="J201" s="8"/>
      <c r="K201" s="8"/>
      <c r="L201" s="8"/>
      <c r="M201" s="8"/>
      <c r="N201" s="9"/>
      <c r="O201" s="8"/>
      <c r="P201" s="8"/>
      <c r="Q201" s="8">
        <v>-2195</v>
      </c>
      <c r="R201" s="8">
        <v>2475</v>
      </c>
      <c r="S201" s="8">
        <v>280</v>
      </c>
      <c r="T201" s="8"/>
      <c r="U201" s="8"/>
      <c r="V201" s="8"/>
      <c r="W201" s="8"/>
      <c r="X201" s="8"/>
      <c r="Y201" s="8"/>
      <c r="Z201" s="8"/>
      <c r="AA201" s="8"/>
      <c r="AB201" s="8"/>
      <c r="AC201" s="8"/>
    </row>
    <row r="202" spans="1:29">
      <c r="A202" t="s">
        <v>415</v>
      </c>
      <c r="B202" s="3" t="s">
        <v>418</v>
      </c>
      <c r="C202" s="3" t="s">
        <v>419</v>
      </c>
      <c r="G202" s="8" t="s">
        <v>3352</v>
      </c>
      <c r="H202" s="8"/>
      <c r="I202" s="8"/>
      <c r="J202" s="8"/>
      <c r="K202" s="8"/>
      <c r="L202" s="8"/>
      <c r="M202" s="8"/>
      <c r="N202" s="9"/>
      <c r="O202" s="8"/>
      <c r="P202" s="8"/>
      <c r="Q202" s="8"/>
      <c r="R202" s="8" t="s">
        <v>3624</v>
      </c>
      <c r="S202" s="8" t="s">
        <v>3624</v>
      </c>
      <c r="T202" s="8"/>
      <c r="U202" s="8"/>
      <c r="V202" s="8"/>
      <c r="W202" s="8"/>
      <c r="X202" s="8"/>
      <c r="Y202" s="8"/>
      <c r="Z202" s="8"/>
      <c r="AA202" s="8"/>
      <c r="AB202" s="8"/>
      <c r="AC202" s="8"/>
    </row>
    <row r="203" spans="1:29">
      <c r="A203" t="s">
        <v>415</v>
      </c>
      <c r="B203" s="3" t="s">
        <v>1729</v>
      </c>
      <c r="C203" s="3" t="s">
        <v>1730</v>
      </c>
      <c r="G203" s="8" t="s">
        <v>3350</v>
      </c>
      <c r="H203" s="8"/>
      <c r="I203" s="8"/>
      <c r="J203" s="8"/>
      <c r="K203" s="8"/>
      <c r="L203" s="8"/>
      <c r="M203" s="8"/>
      <c r="N203" s="9"/>
      <c r="O203" s="8"/>
      <c r="P203" s="8"/>
      <c r="Q203" s="8">
        <v>26</v>
      </c>
      <c r="R203" s="8">
        <v>79</v>
      </c>
      <c r="S203" s="8">
        <v>105</v>
      </c>
      <c r="T203" s="8"/>
      <c r="U203" s="8"/>
      <c r="V203" s="8"/>
      <c r="W203" s="8"/>
      <c r="X203" s="8"/>
      <c r="Y203" s="8"/>
      <c r="Z203" s="8"/>
      <c r="AA203" s="8"/>
      <c r="AB203" s="8"/>
      <c r="AC203" s="8"/>
    </row>
    <row r="204" spans="1:29" ht="29">
      <c r="A204" t="s">
        <v>415</v>
      </c>
      <c r="B204" s="3" t="s">
        <v>1732</v>
      </c>
      <c r="C204" s="3" t="s">
        <v>1733</v>
      </c>
      <c r="G204" s="8" t="s">
        <v>3350</v>
      </c>
      <c r="H204" s="8"/>
      <c r="I204" s="8"/>
      <c r="J204" s="8"/>
      <c r="K204" s="8"/>
      <c r="L204" s="8"/>
      <c r="M204" s="8"/>
      <c r="N204" s="9"/>
      <c r="O204" s="8"/>
      <c r="P204" s="8"/>
      <c r="Q204" s="8">
        <v>1</v>
      </c>
      <c r="R204" s="8">
        <v>1</v>
      </c>
      <c r="S204" s="8">
        <v>2</v>
      </c>
      <c r="T204" s="8"/>
      <c r="U204" s="8"/>
      <c r="V204" s="8"/>
      <c r="W204" s="8"/>
      <c r="X204" s="8"/>
      <c r="Y204" s="8"/>
      <c r="Z204" s="8"/>
      <c r="AA204" s="8"/>
      <c r="AB204" s="8"/>
      <c r="AC204" s="8"/>
    </row>
    <row r="205" spans="1:29" ht="29">
      <c r="A205" t="s">
        <v>415</v>
      </c>
      <c r="B205" s="3" t="s">
        <v>1731</v>
      </c>
      <c r="C205" s="3" t="s">
        <v>1734</v>
      </c>
      <c r="G205" s="8" t="s">
        <v>24</v>
      </c>
      <c r="H205" s="8"/>
      <c r="I205" s="8">
        <v>1</v>
      </c>
      <c r="J205" s="8">
        <v>3</v>
      </c>
      <c r="K205" s="8" t="s">
        <v>3310</v>
      </c>
      <c r="L205" s="8" t="s">
        <v>3311</v>
      </c>
      <c r="M205" s="8"/>
      <c r="N205" s="9"/>
      <c r="O205" s="8"/>
      <c r="P205" s="8">
        <v>2475</v>
      </c>
      <c r="Q205" s="8"/>
      <c r="R205" s="8" t="s">
        <v>3624</v>
      </c>
      <c r="S205" s="8" t="s">
        <v>3624</v>
      </c>
      <c r="T205" s="8"/>
      <c r="U205" s="8"/>
      <c r="V205" s="8"/>
      <c r="W205" s="8"/>
      <c r="X205" s="8"/>
      <c r="Y205" s="8"/>
      <c r="Z205" s="8"/>
      <c r="AA205" s="8"/>
      <c r="AB205" s="8"/>
      <c r="AC205" s="8"/>
    </row>
    <row r="206" spans="1:29" ht="29">
      <c r="A206" t="s">
        <v>415</v>
      </c>
      <c r="B206" s="3" t="s">
        <v>1740</v>
      </c>
      <c r="C206" s="3" t="s">
        <v>1739</v>
      </c>
      <c r="G206" s="8" t="s">
        <v>3350</v>
      </c>
      <c r="H206" s="8"/>
      <c r="I206" s="8"/>
      <c r="J206" s="8"/>
      <c r="K206" s="8"/>
      <c r="L206" s="8"/>
      <c r="M206" s="8"/>
      <c r="N206" s="9"/>
      <c r="O206" s="8"/>
      <c r="P206" s="8"/>
      <c r="Q206" s="8">
        <v>67</v>
      </c>
      <c r="R206" s="8">
        <v>99</v>
      </c>
      <c r="S206" s="8">
        <v>166</v>
      </c>
      <c r="T206" s="8"/>
      <c r="U206" s="8"/>
      <c r="V206" s="8"/>
      <c r="W206" s="8"/>
      <c r="X206" s="8"/>
      <c r="Y206" s="8"/>
      <c r="Z206" s="8"/>
      <c r="AA206" s="8"/>
      <c r="AB206" s="8"/>
      <c r="AC206" s="8"/>
    </row>
    <row r="207" spans="1:29" ht="29">
      <c r="A207" t="s">
        <v>415</v>
      </c>
      <c r="B207" s="3" t="s">
        <v>1741</v>
      </c>
      <c r="C207" s="3" t="s">
        <v>1742</v>
      </c>
      <c r="G207" s="8" t="s">
        <v>3352</v>
      </c>
      <c r="H207" s="8"/>
      <c r="I207" s="8"/>
      <c r="J207" s="8"/>
      <c r="K207" s="8"/>
      <c r="L207" s="8"/>
      <c r="M207" s="8"/>
      <c r="N207" s="9"/>
      <c r="O207" s="8"/>
      <c r="P207" s="8"/>
      <c r="Q207" s="8"/>
      <c r="R207" s="8" t="s">
        <v>3624</v>
      </c>
      <c r="S207" s="8" t="s">
        <v>3624</v>
      </c>
      <c r="T207" s="8"/>
      <c r="U207" s="8"/>
      <c r="V207" s="8"/>
      <c r="W207" s="8"/>
      <c r="X207" s="8"/>
      <c r="Y207" s="8"/>
      <c r="Z207" s="8"/>
      <c r="AA207" s="8"/>
      <c r="AB207" s="8"/>
      <c r="AC207" s="8"/>
    </row>
    <row r="208" spans="1:29" ht="29">
      <c r="A208" t="s">
        <v>420</v>
      </c>
      <c r="B208" s="3" t="s">
        <v>1746</v>
      </c>
      <c r="C208" s="3" t="s">
        <v>1747</v>
      </c>
      <c r="G208" s="8" t="s">
        <v>26</v>
      </c>
      <c r="H208" s="8"/>
      <c r="I208" s="8"/>
      <c r="J208" s="8"/>
      <c r="K208" s="8"/>
      <c r="L208" s="8"/>
      <c r="M208" s="8"/>
      <c r="N208" s="9"/>
      <c r="O208" s="8"/>
      <c r="P208" s="8"/>
      <c r="Q208" s="8"/>
      <c r="R208" s="8" t="s">
        <v>3624</v>
      </c>
      <c r="S208" s="8" t="s">
        <v>3624</v>
      </c>
      <c r="T208" s="8"/>
      <c r="U208" s="8"/>
      <c r="V208" s="8"/>
      <c r="W208" s="8"/>
      <c r="X208" s="8"/>
      <c r="Y208" s="8"/>
      <c r="Z208" s="8"/>
      <c r="AA208" s="8"/>
      <c r="AB208" s="8"/>
      <c r="AC208" s="8"/>
    </row>
    <row r="209" spans="1:29" ht="29">
      <c r="A209" t="s">
        <v>420</v>
      </c>
      <c r="B209" s="3" t="s">
        <v>1748</v>
      </c>
      <c r="C209" s="3" t="s">
        <v>1745</v>
      </c>
      <c r="G209" s="8" t="s">
        <v>25</v>
      </c>
      <c r="H209" s="8"/>
      <c r="I209" s="8">
        <v>1</v>
      </c>
      <c r="J209" s="8">
        <v>2</v>
      </c>
      <c r="K209" s="8" t="s">
        <v>3310</v>
      </c>
      <c r="L209" s="8" t="s">
        <v>3351</v>
      </c>
      <c r="M209" s="8"/>
      <c r="N209" s="9"/>
      <c r="O209" s="8"/>
      <c r="P209" s="8">
        <v>2475</v>
      </c>
      <c r="Q209" s="8"/>
      <c r="R209" s="8" t="s">
        <v>3624</v>
      </c>
      <c r="S209" s="8" t="s">
        <v>3624</v>
      </c>
      <c r="T209" s="8"/>
      <c r="U209" s="8"/>
      <c r="V209" s="8"/>
      <c r="W209" s="8"/>
      <c r="X209" s="8"/>
      <c r="Y209" s="8"/>
      <c r="Z209" s="8"/>
      <c r="AA209" s="8"/>
      <c r="AB209" s="8"/>
      <c r="AC209" s="8"/>
    </row>
    <row r="210" spans="1:29" ht="29">
      <c r="A210" t="s">
        <v>420</v>
      </c>
      <c r="B210" s="3" t="s">
        <v>1749</v>
      </c>
      <c r="C210" s="3" t="s">
        <v>1745</v>
      </c>
      <c r="G210" s="8" t="s">
        <v>25</v>
      </c>
      <c r="H210" s="8"/>
      <c r="I210" s="8">
        <v>1</v>
      </c>
      <c r="J210" s="8">
        <v>2</v>
      </c>
      <c r="K210" s="8" t="s">
        <v>3310</v>
      </c>
      <c r="L210" s="8" t="s">
        <v>3351</v>
      </c>
      <c r="M210" s="8"/>
      <c r="N210" s="9"/>
      <c r="O210" s="8"/>
      <c r="P210" s="8">
        <v>2475</v>
      </c>
      <c r="Q210" s="8"/>
      <c r="R210" s="8" t="s">
        <v>3624</v>
      </c>
      <c r="S210" s="8" t="s">
        <v>3624</v>
      </c>
      <c r="T210" s="8"/>
      <c r="U210" s="8"/>
      <c r="V210" s="8"/>
      <c r="W210" s="8"/>
      <c r="X210" s="8"/>
      <c r="Y210" s="8"/>
      <c r="Z210" s="8"/>
      <c r="AA210" s="8"/>
      <c r="AB210" s="8"/>
      <c r="AC210" s="8"/>
    </row>
    <row r="211" spans="1:29">
      <c r="A211" t="s">
        <v>421</v>
      </c>
      <c r="B211" s="3" t="s">
        <v>422</v>
      </c>
      <c r="C211" s="3" t="s">
        <v>423</v>
      </c>
      <c r="G211" s="8" t="s">
        <v>3350</v>
      </c>
      <c r="H211" s="8"/>
      <c r="I211" s="8"/>
      <c r="J211" s="8"/>
      <c r="K211" s="8"/>
      <c r="L211" s="8"/>
      <c r="M211" s="8"/>
      <c r="N211" s="9"/>
      <c r="O211" s="8"/>
      <c r="P211" s="8"/>
      <c r="Q211" s="8">
        <v>8</v>
      </c>
      <c r="R211" s="8">
        <v>2</v>
      </c>
      <c r="S211" s="8">
        <v>10</v>
      </c>
      <c r="T211" s="8"/>
      <c r="U211" s="8"/>
      <c r="V211" s="8"/>
      <c r="W211" s="8"/>
      <c r="X211" s="8"/>
      <c r="Y211" s="8"/>
      <c r="Z211" s="8"/>
      <c r="AA211" s="8"/>
      <c r="AB211" s="8"/>
      <c r="AC211" s="8"/>
    </row>
    <row r="212" spans="1:29">
      <c r="A212" t="s">
        <v>424</v>
      </c>
      <c r="B212" s="3" t="s">
        <v>1751</v>
      </c>
      <c r="C212" s="3" t="s">
        <v>1750</v>
      </c>
      <c r="G212" s="8" t="s">
        <v>24</v>
      </c>
      <c r="H212" s="8"/>
      <c r="I212" s="8">
        <v>1</v>
      </c>
      <c r="J212" s="8">
        <v>2</v>
      </c>
      <c r="K212" s="8" t="s">
        <v>3328</v>
      </c>
      <c r="L212" s="8" t="s">
        <v>3351</v>
      </c>
      <c r="M212" s="8"/>
      <c r="N212" s="9"/>
      <c r="O212" s="8"/>
      <c r="P212" s="8">
        <v>613</v>
      </c>
      <c r="Q212" s="8"/>
      <c r="R212" s="8" t="s">
        <v>3624</v>
      </c>
      <c r="S212" s="8" t="s">
        <v>3624</v>
      </c>
      <c r="T212" s="8"/>
      <c r="U212" s="8"/>
      <c r="V212" s="8"/>
      <c r="W212" s="8"/>
      <c r="X212" s="8"/>
      <c r="Y212" s="8"/>
      <c r="Z212" s="8"/>
      <c r="AA212" s="8"/>
      <c r="AB212" s="8"/>
      <c r="AC212" s="8"/>
    </row>
    <row r="213" spans="1:29" ht="29">
      <c r="A213" t="s">
        <v>424</v>
      </c>
      <c r="B213" s="3" t="s">
        <v>1753</v>
      </c>
      <c r="C213" s="3" t="s">
        <v>1752</v>
      </c>
      <c r="G213" s="8" t="s">
        <v>25</v>
      </c>
      <c r="H213" s="8"/>
      <c r="I213" s="8">
        <v>1</v>
      </c>
      <c r="J213" s="8">
        <v>2</v>
      </c>
      <c r="K213" s="8" t="s">
        <v>3328</v>
      </c>
      <c r="L213" s="8" t="s">
        <v>3351</v>
      </c>
      <c r="M213" s="8"/>
      <c r="N213" s="9"/>
      <c r="O213" s="8"/>
      <c r="P213" s="8">
        <v>79</v>
      </c>
      <c r="Q213" s="8"/>
      <c r="R213" s="8" t="s">
        <v>3624</v>
      </c>
      <c r="S213" s="8" t="s">
        <v>3624</v>
      </c>
      <c r="T213" s="8"/>
      <c r="U213" s="8"/>
      <c r="V213" s="8"/>
      <c r="W213" s="8"/>
      <c r="X213" s="8"/>
      <c r="Y213" s="8"/>
      <c r="Z213" s="8"/>
      <c r="AA213" s="8"/>
      <c r="AB213" s="8"/>
      <c r="AC213" s="8"/>
    </row>
    <row r="214" spans="1:29">
      <c r="A214" t="s">
        <v>428</v>
      </c>
      <c r="B214" s="3" t="s">
        <v>1754</v>
      </c>
      <c r="C214" s="3" t="s">
        <v>1755</v>
      </c>
      <c r="F214" t="s">
        <v>19</v>
      </c>
      <c r="G214" s="8" t="s">
        <v>3350</v>
      </c>
      <c r="H214" s="8"/>
      <c r="I214" s="8"/>
      <c r="J214" s="8"/>
      <c r="K214" s="8"/>
      <c r="L214" s="8"/>
      <c r="M214" s="8"/>
      <c r="N214" s="9"/>
      <c r="O214" s="8"/>
      <c r="P214" s="8"/>
      <c r="Q214" s="8">
        <v>-5</v>
      </c>
      <c r="R214" s="8">
        <v>5</v>
      </c>
      <c r="S214" s="8">
        <v>0</v>
      </c>
      <c r="T214" s="8"/>
      <c r="U214" s="8"/>
      <c r="V214" s="8"/>
      <c r="W214" s="8"/>
      <c r="X214" s="8"/>
      <c r="Y214" s="8"/>
      <c r="Z214" s="8"/>
      <c r="AA214" s="8"/>
      <c r="AB214" s="8"/>
      <c r="AC214" s="8"/>
    </row>
    <row r="215" spans="1:29">
      <c r="A215" t="s">
        <v>429</v>
      </c>
      <c r="B215" s="3" t="s">
        <v>1756</v>
      </c>
      <c r="C215" s="3" t="s">
        <v>1757</v>
      </c>
      <c r="G215" s="8" t="s">
        <v>3352</v>
      </c>
      <c r="H215" s="8"/>
      <c r="I215" s="8"/>
      <c r="J215" s="8"/>
      <c r="K215" s="8"/>
      <c r="L215" s="8"/>
      <c r="M215" s="8"/>
      <c r="N215" s="9"/>
      <c r="O215" s="8"/>
      <c r="P215" s="8"/>
      <c r="Q215" s="8"/>
      <c r="R215" s="8" t="s">
        <v>3624</v>
      </c>
      <c r="S215" s="8" t="s">
        <v>3624</v>
      </c>
      <c r="T215" s="8"/>
      <c r="U215" s="8"/>
      <c r="V215" s="8"/>
      <c r="W215" s="8"/>
      <c r="X215" s="8"/>
      <c r="Y215" s="8"/>
      <c r="Z215" s="8"/>
      <c r="AA215" s="8"/>
      <c r="AB215" s="8"/>
      <c r="AC215" s="8"/>
    </row>
    <row r="216" spans="1:29" ht="43.5">
      <c r="A216" t="s">
        <v>429</v>
      </c>
      <c r="B216" s="3" t="s">
        <v>1761</v>
      </c>
      <c r="C216" s="3" t="s">
        <v>1762</v>
      </c>
      <c r="G216" s="8" t="s">
        <v>26</v>
      </c>
      <c r="H216" s="8"/>
      <c r="I216" s="8"/>
      <c r="J216" s="8"/>
      <c r="K216" s="8"/>
      <c r="L216" s="8"/>
      <c r="M216" s="8"/>
      <c r="N216" s="9"/>
      <c r="O216" s="8"/>
      <c r="P216" s="8"/>
      <c r="Q216" s="8"/>
      <c r="R216" s="8" t="s">
        <v>3624</v>
      </c>
      <c r="S216" s="8" t="s">
        <v>3624</v>
      </c>
      <c r="T216" s="8"/>
      <c r="U216" s="8"/>
      <c r="V216" s="8"/>
      <c r="W216" s="8"/>
      <c r="X216" s="8"/>
      <c r="Y216" s="8"/>
      <c r="Z216" s="8"/>
      <c r="AA216" s="8"/>
      <c r="AB216" s="8"/>
      <c r="AC216" s="8"/>
    </row>
    <row r="217" spans="1:29" ht="43.5">
      <c r="A217" t="s">
        <v>429</v>
      </c>
      <c r="B217" s="3" t="s">
        <v>1763</v>
      </c>
      <c r="C217" s="3" t="s">
        <v>1764</v>
      </c>
      <c r="G217" s="8" t="s">
        <v>3352</v>
      </c>
      <c r="H217" s="8"/>
      <c r="I217" s="8"/>
      <c r="J217" s="8"/>
      <c r="K217" s="8"/>
      <c r="L217" s="8"/>
      <c r="M217" s="8"/>
      <c r="N217" s="9"/>
      <c r="O217" s="8"/>
      <c r="P217" s="8"/>
      <c r="Q217" s="8"/>
      <c r="R217" s="8" t="s">
        <v>3624</v>
      </c>
      <c r="S217" s="8" t="s">
        <v>3624</v>
      </c>
      <c r="T217" s="8"/>
      <c r="U217" s="8"/>
      <c r="V217" s="8"/>
      <c r="W217" s="8"/>
      <c r="X217" s="8"/>
      <c r="Y217" s="8"/>
      <c r="Z217" s="8"/>
      <c r="AA217" s="8"/>
      <c r="AB217" s="8"/>
      <c r="AC217" s="8"/>
    </row>
    <row r="218" spans="1:29" ht="43.5">
      <c r="A218" t="s">
        <v>429</v>
      </c>
      <c r="B218" s="3" t="s">
        <v>1765</v>
      </c>
      <c r="C218" s="3" t="s">
        <v>1760</v>
      </c>
      <c r="G218" s="8" t="s">
        <v>25</v>
      </c>
      <c r="H218" s="8"/>
      <c r="I218" s="8">
        <v>2</v>
      </c>
      <c r="J218" s="8">
        <v>6</v>
      </c>
      <c r="K218" s="8"/>
      <c r="L218" s="8" t="s">
        <v>3311</v>
      </c>
      <c r="M218" s="8"/>
      <c r="N218" s="9"/>
      <c r="O218" s="8"/>
      <c r="P218" s="8">
        <v>2</v>
      </c>
      <c r="Q218" s="8"/>
      <c r="R218" s="8" t="s">
        <v>3624</v>
      </c>
      <c r="S218" s="8" t="s">
        <v>3624</v>
      </c>
      <c r="T218" s="8"/>
      <c r="U218" s="8"/>
      <c r="V218" s="8"/>
      <c r="W218" s="8"/>
      <c r="X218" s="8"/>
      <c r="Y218" s="8"/>
      <c r="Z218" s="8"/>
      <c r="AA218" s="8"/>
      <c r="AB218" s="8"/>
      <c r="AC218" s="8"/>
    </row>
    <row r="219" spans="1:29">
      <c r="A219" t="s">
        <v>432</v>
      </c>
      <c r="B219" s="3" t="s">
        <v>1771</v>
      </c>
      <c r="C219" s="3" t="s">
        <v>1772</v>
      </c>
      <c r="G219" s="8" t="s">
        <v>3350</v>
      </c>
      <c r="H219" s="8"/>
      <c r="I219" s="8"/>
      <c r="J219" s="8"/>
      <c r="K219" s="8"/>
      <c r="L219" s="8"/>
      <c r="M219" s="8"/>
      <c r="N219" s="9"/>
      <c r="O219" s="8"/>
      <c r="P219" s="8"/>
      <c r="Q219" s="8">
        <v>-7</v>
      </c>
      <c r="R219" s="8">
        <v>7</v>
      </c>
      <c r="S219" s="8">
        <v>0</v>
      </c>
      <c r="T219" s="8"/>
      <c r="U219" s="8"/>
      <c r="V219" s="8"/>
      <c r="W219" s="8"/>
      <c r="X219" s="8"/>
      <c r="Y219" s="8"/>
      <c r="Z219" s="8"/>
      <c r="AA219" s="8"/>
      <c r="AB219" s="8"/>
      <c r="AC219" s="8"/>
    </row>
    <row r="220" spans="1:29" ht="43.5">
      <c r="A220" t="s">
        <v>433</v>
      </c>
      <c r="B220" s="3" t="s">
        <v>1774</v>
      </c>
      <c r="C220" s="3" t="s">
        <v>1775</v>
      </c>
      <c r="G220" s="8" t="s">
        <v>3352</v>
      </c>
      <c r="H220" s="8"/>
      <c r="I220" s="8"/>
      <c r="J220" s="8"/>
      <c r="K220" s="8"/>
      <c r="L220" s="8"/>
      <c r="M220" s="8"/>
      <c r="N220" s="9"/>
      <c r="O220" s="8"/>
      <c r="P220" s="8"/>
      <c r="Q220" s="8"/>
      <c r="R220" s="8" t="s">
        <v>3624</v>
      </c>
      <c r="S220" s="8" t="s">
        <v>3624</v>
      </c>
      <c r="T220" s="8"/>
      <c r="U220" s="8"/>
      <c r="V220" s="8"/>
      <c r="W220" s="8"/>
      <c r="X220" s="8"/>
      <c r="Y220" s="8"/>
      <c r="Z220" s="8"/>
      <c r="AA220" s="8"/>
      <c r="AB220" s="8"/>
      <c r="AC220" s="8"/>
    </row>
    <row r="221" spans="1:29" ht="43.5">
      <c r="A221" t="s">
        <v>433</v>
      </c>
      <c r="B221" s="3" t="s">
        <v>1773</v>
      </c>
      <c r="C221" s="3" t="s">
        <v>1776</v>
      </c>
      <c r="G221" s="8" t="s">
        <v>24</v>
      </c>
      <c r="H221" s="8"/>
      <c r="I221" s="8">
        <v>1</v>
      </c>
      <c r="J221" s="8">
        <v>3</v>
      </c>
      <c r="K221" s="8" t="s">
        <v>3319</v>
      </c>
      <c r="L221" s="8" t="s">
        <v>3311</v>
      </c>
      <c r="M221" s="8"/>
      <c r="N221" s="9"/>
      <c r="O221" s="8"/>
      <c r="P221" s="8">
        <v>2475</v>
      </c>
      <c r="Q221" s="8"/>
      <c r="R221" s="8" t="s">
        <v>3624</v>
      </c>
      <c r="S221" s="8" t="s">
        <v>3624</v>
      </c>
      <c r="T221" s="8"/>
      <c r="U221" s="8"/>
      <c r="V221" s="8"/>
      <c r="W221" s="8"/>
      <c r="X221" s="8"/>
      <c r="Y221" s="8"/>
      <c r="Z221" s="8"/>
      <c r="AA221" s="8"/>
      <c r="AB221" s="8"/>
      <c r="AC221" s="8"/>
    </row>
    <row r="222" spans="1:29" ht="43.5">
      <c r="A222" t="s">
        <v>433</v>
      </c>
      <c r="B222" s="3" t="s">
        <v>1777</v>
      </c>
      <c r="C222" s="3" t="s">
        <v>1778</v>
      </c>
      <c r="G222" s="8" t="s">
        <v>26</v>
      </c>
      <c r="H222" s="8"/>
      <c r="I222" s="8"/>
      <c r="J222" s="8"/>
      <c r="K222" s="8"/>
      <c r="L222" s="8"/>
      <c r="M222" s="8"/>
      <c r="N222" s="9"/>
      <c r="O222" s="8"/>
      <c r="P222" s="8"/>
      <c r="Q222" s="8"/>
      <c r="R222" s="8" t="s">
        <v>3624</v>
      </c>
      <c r="S222" s="8" t="s">
        <v>3624</v>
      </c>
      <c r="T222" s="8"/>
      <c r="U222" s="8"/>
      <c r="V222" s="8"/>
      <c r="W222" s="8"/>
      <c r="X222" s="8"/>
      <c r="Y222" s="8"/>
      <c r="Z222" s="8"/>
      <c r="AA222" s="8"/>
      <c r="AB222" s="8"/>
      <c r="AC222" s="8"/>
    </row>
    <row r="223" spans="1:29">
      <c r="A223" t="s">
        <v>439</v>
      </c>
      <c r="B223" s="3" t="s">
        <v>1781</v>
      </c>
      <c r="C223" s="3" t="s">
        <v>1782</v>
      </c>
      <c r="G223" s="8" t="s">
        <v>3352</v>
      </c>
      <c r="H223" s="8"/>
      <c r="I223" s="8"/>
      <c r="J223" s="8"/>
      <c r="K223" s="8"/>
      <c r="L223" s="8"/>
      <c r="M223" s="8"/>
      <c r="N223" s="9"/>
      <c r="O223" s="8"/>
      <c r="P223" s="8"/>
      <c r="Q223" s="8"/>
      <c r="R223" s="8" t="s">
        <v>3624</v>
      </c>
      <c r="S223" s="8" t="s">
        <v>3624</v>
      </c>
      <c r="T223" s="8"/>
      <c r="U223" s="8"/>
      <c r="V223" s="8"/>
      <c r="W223" s="8"/>
      <c r="X223" s="8"/>
      <c r="Y223" s="8"/>
      <c r="Z223" s="8"/>
      <c r="AA223" s="8"/>
      <c r="AB223" s="8"/>
      <c r="AC223" s="8"/>
    </row>
    <row r="224" spans="1:29">
      <c r="A224" t="s">
        <v>443</v>
      </c>
      <c r="B224" s="3" t="s">
        <v>1784</v>
      </c>
      <c r="C224" s="3" t="s">
        <v>1783</v>
      </c>
      <c r="G224" s="8" t="s">
        <v>25</v>
      </c>
      <c r="H224" s="8"/>
      <c r="I224" s="8">
        <v>1</v>
      </c>
      <c r="J224" s="8">
        <v>3</v>
      </c>
      <c r="K224" s="8" t="s">
        <v>3326</v>
      </c>
      <c r="L224" s="8" t="s">
        <v>3311</v>
      </c>
      <c r="M224" s="8"/>
      <c r="N224" s="9"/>
      <c r="O224" s="8"/>
      <c r="P224" s="8">
        <v>743</v>
      </c>
      <c r="Q224" s="8"/>
      <c r="R224" s="8" t="s">
        <v>3624</v>
      </c>
      <c r="S224" s="8" t="s">
        <v>3624</v>
      </c>
      <c r="T224" s="8"/>
      <c r="U224" s="8"/>
      <c r="V224" s="8"/>
      <c r="W224" s="8"/>
      <c r="X224" s="8"/>
      <c r="Y224" s="8"/>
      <c r="Z224" s="8"/>
      <c r="AA224" s="8"/>
      <c r="AB224" s="8"/>
      <c r="AC224" s="8"/>
    </row>
    <row r="225" spans="1:29">
      <c r="A225" t="s">
        <v>443</v>
      </c>
      <c r="B225" s="3" t="s">
        <v>1785</v>
      </c>
      <c r="C225" s="3" t="s">
        <v>1786</v>
      </c>
      <c r="G225" s="8" t="s">
        <v>3350</v>
      </c>
      <c r="H225" s="8"/>
      <c r="I225" s="8"/>
      <c r="J225" s="8"/>
      <c r="K225" s="8"/>
      <c r="L225" s="8"/>
      <c r="M225" s="8"/>
      <c r="N225" s="9"/>
      <c r="O225" s="8"/>
      <c r="P225" s="8"/>
      <c r="Q225" s="8">
        <v>249</v>
      </c>
      <c r="R225" s="8">
        <v>31</v>
      </c>
      <c r="S225" s="8">
        <v>280</v>
      </c>
      <c r="T225" s="8"/>
      <c r="U225" s="8"/>
      <c r="V225" s="8"/>
      <c r="W225" s="8"/>
      <c r="X225" s="8"/>
      <c r="Y225" s="8"/>
      <c r="Z225" s="8"/>
      <c r="AA225" s="8"/>
      <c r="AB225" s="8"/>
      <c r="AC225" s="8"/>
    </row>
    <row r="226" spans="1:29">
      <c r="A226" t="s">
        <v>443</v>
      </c>
      <c r="B226" s="3" t="s">
        <v>1787</v>
      </c>
      <c r="C226" s="3" t="s">
        <v>1788</v>
      </c>
      <c r="G226" s="8" t="s">
        <v>3350</v>
      </c>
      <c r="H226" s="8"/>
      <c r="I226" s="8"/>
      <c r="J226" s="8"/>
      <c r="K226" s="8"/>
      <c r="L226" s="8"/>
      <c r="M226" s="8"/>
      <c r="N226" s="9"/>
      <c r="O226" s="8"/>
      <c r="P226" s="8"/>
      <c r="Q226" s="8">
        <v>-603</v>
      </c>
      <c r="R226" s="8">
        <v>613</v>
      </c>
      <c r="S226" s="8">
        <v>10</v>
      </c>
      <c r="T226" s="8"/>
      <c r="U226" s="8"/>
      <c r="V226" s="8"/>
      <c r="W226" s="8"/>
      <c r="X226" s="8"/>
      <c r="Y226" s="8"/>
      <c r="Z226" s="8"/>
      <c r="AA226" s="8"/>
      <c r="AB226" s="8"/>
      <c r="AC226" s="8"/>
    </row>
    <row r="227" spans="1:29">
      <c r="A227" t="s">
        <v>444</v>
      </c>
      <c r="B227" s="3" t="s">
        <v>1789</v>
      </c>
      <c r="C227" s="3" t="s">
        <v>1790</v>
      </c>
      <c r="G227" s="8" t="s">
        <v>3350</v>
      </c>
      <c r="H227" s="8"/>
      <c r="I227" s="8"/>
      <c r="J227" s="8"/>
      <c r="K227" s="8"/>
      <c r="L227" s="8"/>
      <c r="M227" s="8"/>
      <c r="N227" s="9"/>
      <c r="O227" s="8"/>
      <c r="P227" s="8"/>
      <c r="Q227" s="8">
        <v>-1</v>
      </c>
      <c r="R227" s="8">
        <v>1</v>
      </c>
      <c r="S227" s="8">
        <v>0</v>
      </c>
      <c r="T227" s="8"/>
      <c r="U227" s="8"/>
      <c r="V227" s="8"/>
      <c r="W227" s="8"/>
      <c r="X227" s="8"/>
      <c r="Y227" s="8"/>
      <c r="Z227" s="8"/>
      <c r="AA227" s="8"/>
      <c r="AB227" s="8"/>
      <c r="AC227" s="8"/>
    </row>
    <row r="228" spans="1:29" ht="29">
      <c r="A228" t="s">
        <v>448</v>
      </c>
      <c r="B228" s="3" t="s">
        <v>1795</v>
      </c>
      <c r="C228" s="3" t="s">
        <v>1796</v>
      </c>
      <c r="G228" s="8" t="s">
        <v>24</v>
      </c>
      <c r="H228" s="8"/>
      <c r="I228" s="8">
        <v>1</v>
      </c>
      <c r="J228" s="8">
        <v>3</v>
      </c>
      <c r="K228" s="8" t="s">
        <v>3319</v>
      </c>
      <c r="L228" s="8" t="s">
        <v>3311</v>
      </c>
      <c r="M228" s="8"/>
      <c r="N228" s="9"/>
      <c r="O228" s="8"/>
      <c r="P228" s="8">
        <v>1701</v>
      </c>
      <c r="Q228" s="8"/>
      <c r="R228" s="8" t="s">
        <v>3624</v>
      </c>
      <c r="S228" s="8" t="s">
        <v>3624</v>
      </c>
      <c r="T228" s="8"/>
      <c r="U228" s="8"/>
      <c r="V228" s="8"/>
      <c r="W228" s="8"/>
      <c r="X228" s="8"/>
      <c r="Y228" s="8"/>
      <c r="Z228" s="8"/>
      <c r="AA228" s="8"/>
      <c r="AB228" s="8"/>
      <c r="AC228" s="8"/>
    </row>
    <row r="229" spans="1:29">
      <c r="A229" t="s">
        <v>448</v>
      </c>
      <c r="B229" s="3" t="s">
        <v>1797</v>
      </c>
      <c r="C229" s="3" t="s">
        <v>1798</v>
      </c>
      <c r="G229" s="8" t="s">
        <v>3350</v>
      </c>
      <c r="H229" s="8"/>
      <c r="I229" s="8"/>
      <c r="J229" s="8"/>
      <c r="K229" s="8"/>
      <c r="L229" s="8"/>
      <c r="M229" s="8"/>
      <c r="N229" s="9"/>
      <c r="O229" s="8"/>
      <c r="P229" s="8"/>
      <c r="Q229" s="8">
        <v>4</v>
      </c>
      <c r="R229" s="8">
        <v>1</v>
      </c>
      <c r="S229" s="8">
        <v>5</v>
      </c>
      <c r="T229" s="8"/>
      <c r="U229" s="8"/>
      <c r="V229" s="8"/>
      <c r="W229" s="8"/>
      <c r="X229" s="8"/>
      <c r="Y229" s="8"/>
      <c r="Z229" s="8"/>
      <c r="AA229" s="8"/>
      <c r="AB229" s="8"/>
      <c r="AC229" s="8"/>
    </row>
    <row r="230" spans="1:29" ht="58">
      <c r="A230" t="s">
        <v>448</v>
      </c>
      <c r="B230" s="3" t="s">
        <v>1801</v>
      </c>
      <c r="C230" s="3" t="s">
        <v>1802</v>
      </c>
      <c r="G230" s="8" t="s">
        <v>3350</v>
      </c>
      <c r="H230" s="8"/>
      <c r="I230" s="8"/>
      <c r="J230" s="8"/>
      <c r="K230" s="8"/>
      <c r="L230" s="8"/>
      <c r="M230" s="8"/>
      <c r="N230" s="9"/>
      <c r="O230" s="8"/>
      <c r="P230" s="8"/>
      <c r="Q230" s="8">
        <v>-1</v>
      </c>
      <c r="R230" s="8">
        <v>1</v>
      </c>
      <c r="S230" s="8">
        <v>0</v>
      </c>
      <c r="T230" s="8"/>
      <c r="U230" s="8"/>
      <c r="V230" s="8"/>
      <c r="W230" s="8"/>
      <c r="X230" s="8"/>
      <c r="Y230" s="8"/>
      <c r="Z230" s="8"/>
      <c r="AA230" s="8"/>
      <c r="AB230" s="8"/>
      <c r="AC230" s="8"/>
    </row>
    <row r="231" spans="1:29" ht="58">
      <c r="A231" t="s">
        <v>448</v>
      </c>
      <c r="B231" s="3" t="s">
        <v>1803</v>
      </c>
      <c r="C231" s="3" t="s">
        <v>1804</v>
      </c>
      <c r="G231" s="8" t="s">
        <v>26</v>
      </c>
      <c r="H231" s="8"/>
      <c r="I231" s="8"/>
      <c r="J231" s="8"/>
      <c r="K231" s="8"/>
      <c r="L231" s="8"/>
      <c r="M231" s="8"/>
      <c r="N231" s="9"/>
      <c r="O231" s="8"/>
      <c r="P231" s="8"/>
      <c r="Q231" s="8"/>
      <c r="R231" s="8" t="s">
        <v>3624</v>
      </c>
      <c r="S231" s="8" t="s">
        <v>3624</v>
      </c>
      <c r="T231" s="8"/>
      <c r="U231" s="8"/>
      <c r="V231" s="8"/>
      <c r="W231" s="8"/>
      <c r="X231" s="8"/>
      <c r="Y231" s="8"/>
      <c r="Z231" s="8"/>
      <c r="AA231" s="8"/>
      <c r="AB231" s="8"/>
      <c r="AC231" s="8"/>
    </row>
    <row r="232" spans="1:29">
      <c r="A232" t="s">
        <v>449</v>
      </c>
      <c r="B232" s="3" t="s">
        <v>450</v>
      </c>
      <c r="C232" s="3" t="s">
        <v>451</v>
      </c>
      <c r="G232" s="8" t="s">
        <v>3352</v>
      </c>
      <c r="H232" s="8"/>
      <c r="I232" s="8"/>
      <c r="J232" s="8"/>
      <c r="K232" s="8"/>
      <c r="L232" s="8"/>
      <c r="M232" s="8"/>
      <c r="N232" s="9"/>
      <c r="O232" s="8"/>
      <c r="P232" s="8"/>
      <c r="Q232" s="8"/>
      <c r="R232" s="8" t="s">
        <v>3624</v>
      </c>
      <c r="S232" s="8" t="s">
        <v>3624</v>
      </c>
      <c r="T232" s="8"/>
      <c r="U232" s="8"/>
      <c r="V232" s="8"/>
      <c r="W232" s="8"/>
      <c r="X232" s="8"/>
      <c r="Y232" s="8"/>
      <c r="Z232" s="8"/>
      <c r="AA232" s="8"/>
      <c r="AB232" s="8"/>
      <c r="AC232" s="8"/>
    </row>
    <row r="233" spans="1:29">
      <c r="A233" t="s">
        <v>449</v>
      </c>
      <c r="B233" s="3" t="s">
        <v>1806</v>
      </c>
      <c r="C233" s="3" t="s">
        <v>1805</v>
      </c>
      <c r="G233" s="8" t="s">
        <v>3350</v>
      </c>
      <c r="H233" s="8"/>
      <c r="I233" s="8"/>
      <c r="J233" s="8"/>
      <c r="K233" s="8"/>
      <c r="L233" s="8"/>
      <c r="M233" s="8"/>
      <c r="N233" s="9"/>
      <c r="O233" s="8"/>
      <c r="P233" s="8"/>
      <c r="Q233" s="8">
        <v>-61</v>
      </c>
      <c r="R233" s="8">
        <v>166</v>
      </c>
      <c r="S233" s="8">
        <v>105</v>
      </c>
      <c r="T233" s="8"/>
      <c r="U233" s="8"/>
      <c r="V233" s="8"/>
      <c r="W233" s="8"/>
      <c r="X233" s="8"/>
      <c r="Y233" s="8"/>
      <c r="Z233" s="8"/>
      <c r="AA233" s="8"/>
      <c r="AB233" s="8"/>
      <c r="AC233" s="8"/>
    </row>
    <row r="234" spans="1:29" ht="29">
      <c r="A234" t="s">
        <v>449</v>
      </c>
      <c r="B234" s="3" t="s">
        <v>1809</v>
      </c>
      <c r="C234" s="3" t="s">
        <v>1810</v>
      </c>
      <c r="G234" s="8" t="s">
        <v>3350</v>
      </c>
      <c r="H234" s="8"/>
      <c r="I234" s="8"/>
      <c r="J234" s="8"/>
      <c r="K234" s="8"/>
      <c r="L234" s="8"/>
      <c r="M234" s="8"/>
      <c r="N234" s="9"/>
      <c r="O234" s="8"/>
      <c r="P234" s="8"/>
      <c r="Q234" s="8">
        <v>-67</v>
      </c>
      <c r="R234" s="8">
        <v>166</v>
      </c>
      <c r="S234" s="8">
        <v>99</v>
      </c>
      <c r="T234" s="8"/>
      <c r="U234" s="8"/>
      <c r="V234" s="8"/>
      <c r="W234" s="8"/>
      <c r="X234" s="8"/>
      <c r="Y234" s="8"/>
      <c r="Z234" s="8"/>
      <c r="AA234" s="8"/>
      <c r="AB234" s="8"/>
      <c r="AC234" s="8"/>
    </row>
    <row r="235" spans="1:29">
      <c r="A235" t="s">
        <v>452</v>
      </c>
      <c r="B235" s="3" t="s">
        <v>1812</v>
      </c>
      <c r="C235" s="3" t="s">
        <v>1811</v>
      </c>
      <c r="G235" s="8" t="s">
        <v>24</v>
      </c>
      <c r="H235" s="8"/>
      <c r="I235" s="8">
        <v>1</v>
      </c>
      <c r="J235" s="8">
        <v>3</v>
      </c>
      <c r="K235" s="8" t="s">
        <v>3326</v>
      </c>
      <c r="L235" s="8" t="s">
        <v>3311</v>
      </c>
      <c r="M235" s="8"/>
      <c r="N235" s="9"/>
      <c r="O235" s="8"/>
      <c r="P235" s="8">
        <v>743</v>
      </c>
      <c r="Q235" s="8"/>
      <c r="R235" s="8" t="s">
        <v>3624</v>
      </c>
      <c r="S235" s="8" t="s">
        <v>3624</v>
      </c>
      <c r="T235" s="8"/>
      <c r="U235" s="8"/>
      <c r="V235" s="8"/>
      <c r="W235" s="8"/>
      <c r="X235" s="8"/>
      <c r="Y235" s="8"/>
      <c r="Z235" s="8"/>
      <c r="AA235" s="8"/>
      <c r="AB235" s="8"/>
      <c r="AC235" s="8"/>
    </row>
    <row r="236" spans="1:29">
      <c r="A236" t="s">
        <v>456</v>
      </c>
      <c r="B236" s="3" t="s">
        <v>1816</v>
      </c>
      <c r="C236" s="3" t="s">
        <v>1815</v>
      </c>
      <c r="G236" s="8" t="s">
        <v>25</v>
      </c>
      <c r="H236" s="8"/>
      <c r="I236" s="8">
        <v>1</v>
      </c>
      <c r="J236" s="8">
        <v>3</v>
      </c>
      <c r="K236" s="8" t="s">
        <v>3328</v>
      </c>
      <c r="L236" s="8" t="s">
        <v>3311</v>
      </c>
      <c r="M236" s="8"/>
      <c r="N236" s="9"/>
      <c r="O236" s="8"/>
      <c r="P236" s="8">
        <v>10</v>
      </c>
      <c r="Q236" s="8"/>
      <c r="R236" s="8" t="s">
        <v>3624</v>
      </c>
      <c r="S236" s="8" t="s">
        <v>3624</v>
      </c>
      <c r="T236" s="8"/>
      <c r="U236" s="8"/>
      <c r="V236" s="8"/>
      <c r="W236" s="8"/>
      <c r="X236" s="8"/>
      <c r="Y236" s="8"/>
      <c r="Z236" s="8"/>
      <c r="AA236" s="8"/>
      <c r="AB236" s="8"/>
      <c r="AC236" s="8"/>
    </row>
    <row r="237" spans="1:29">
      <c r="A237" t="s">
        <v>457</v>
      </c>
      <c r="B237" s="3" t="s">
        <v>1817</v>
      </c>
      <c r="C237" s="3" t="s">
        <v>1820</v>
      </c>
      <c r="G237" s="8" t="s">
        <v>24</v>
      </c>
      <c r="H237" s="8"/>
      <c r="I237" s="8">
        <v>1</v>
      </c>
      <c r="J237" s="8">
        <v>3</v>
      </c>
      <c r="K237" s="8" t="s">
        <v>3319</v>
      </c>
      <c r="L237" s="8" t="s">
        <v>3311</v>
      </c>
      <c r="M237" s="8"/>
      <c r="N237" s="9"/>
      <c r="O237" s="8"/>
      <c r="P237" s="8">
        <v>1701</v>
      </c>
      <c r="Q237" s="8"/>
      <c r="R237" s="8" t="s">
        <v>3624</v>
      </c>
      <c r="S237" s="8" t="s">
        <v>3624</v>
      </c>
      <c r="T237" s="8"/>
      <c r="U237" s="8"/>
      <c r="V237" s="8"/>
      <c r="W237" s="8"/>
      <c r="X237" s="8"/>
      <c r="Y237" s="8"/>
      <c r="Z237" s="8"/>
      <c r="AA237" s="8"/>
      <c r="AB237" s="8"/>
      <c r="AC237" s="8"/>
    </row>
    <row r="238" spans="1:29">
      <c r="A238" t="s">
        <v>458</v>
      </c>
      <c r="B238" s="3" t="s">
        <v>1823</v>
      </c>
      <c r="C238" s="3" t="s">
        <v>1824</v>
      </c>
      <c r="F238" t="s">
        <v>19</v>
      </c>
      <c r="G238" s="8" t="s">
        <v>3350</v>
      </c>
      <c r="H238" s="8"/>
      <c r="I238" s="8"/>
      <c r="J238" s="8"/>
      <c r="K238" s="8"/>
      <c r="L238" s="8"/>
      <c r="M238" s="8"/>
      <c r="N238" s="9"/>
      <c r="O238" s="8"/>
      <c r="P238" s="8"/>
      <c r="Q238" s="8">
        <v>-63</v>
      </c>
      <c r="R238" s="8">
        <v>129</v>
      </c>
      <c r="S238" s="8">
        <v>66</v>
      </c>
      <c r="T238" s="8"/>
      <c r="U238" s="8"/>
      <c r="V238" s="8"/>
      <c r="W238" s="8"/>
      <c r="X238" s="8"/>
      <c r="Y238" s="8"/>
      <c r="Z238" s="8"/>
      <c r="AA238" s="8"/>
      <c r="AB238" s="8"/>
      <c r="AC238" s="8"/>
    </row>
    <row r="239" spans="1:29">
      <c r="A239" t="s">
        <v>458</v>
      </c>
      <c r="B239" s="3" t="s">
        <v>1825</v>
      </c>
      <c r="C239" s="3" t="s">
        <v>1826</v>
      </c>
      <c r="G239" s="8" t="s">
        <v>3350</v>
      </c>
      <c r="H239" s="8"/>
      <c r="I239" s="8"/>
      <c r="J239" s="8"/>
      <c r="K239" s="8"/>
      <c r="L239" s="8"/>
      <c r="M239" s="8"/>
      <c r="N239" s="9"/>
      <c r="O239" s="8"/>
      <c r="P239" s="8"/>
      <c r="Q239" s="8">
        <v>-67</v>
      </c>
      <c r="R239" s="8">
        <v>166</v>
      </c>
      <c r="S239" s="8">
        <v>99</v>
      </c>
      <c r="T239" s="8"/>
      <c r="U239" s="8"/>
      <c r="V239" s="8"/>
      <c r="W239" s="8"/>
      <c r="X239" s="8"/>
      <c r="Y239" s="8"/>
      <c r="Z239" s="8"/>
      <c r="AA239" s="8"/>
      <c r="AB239" s="8"/>
      <c r="AC239" s="8"/>
    </row>
    <row r="240" spans="1:29" ht="43.5">
      <c r="A240" t="s">
        <v>459</v>
      </c>
      <c r="B240" s="3" t="s">
        <v>1828</v>
      </c>
      <c r="C240" s="3" t="s">
        <v>1827</v>
      </c>
      <c r="G240" s="8" t="s">
        <v>24</v>
      </c>
      <c r="H240" s="8"/>
      <c r="I240" s="8">
        <v>2</v>
      </c>
      <c r="J240" s="8">
        <v>21</v>
      </c>
      <c r="K240" s="8"/>
      <c r="L240" s="8" t="s">
        <v>3305</v>
      </c>
      <c r="M240" s="8" t="s">
        <v>3428</v>
      </c>
      <c r="N240" s="9" t="s">
        <v>3360</v>
      </c>
      <c r="O240" s="8"/>
      <c r="P240" s="8">
        <v>11</v>
      </c>
      <c r="Q240" s="8"/>
      <c r="R240" s="8" t="s">
        <v>3624</v>
      </c>
      <c r="S240" s="8" t="s">
        <v>3624</v>
      </c>
      <c r="T240" s="8"/>
      <c r="U240" s="8"/>
      <c r="V240" s="8"/>
      <c r="W240" s="8"/>
      <c r="X240" s="8"/>
      <c r="Y240" s="8"/>
      <c r="Z240" s="8"/>
      <c r="AA240" s="8"/>
      <c r="AB240" s="8"/>
      <c r="AC240" s="8"/>
    </row>
    <row r="241" spans="1:29">
      <c r="A241" t="s">
        <v>460</v>
      </c>
      <c r="B241" s="3" t="s">
        <v>1829</v>
      </c>
      <c r="C241" s="3" t="s">
        <v>1830</v>
      </c>
      <c r="G241" s="8" t="s">
        <v>24</v>
      </c>
      <c r="H241" s="8"/>
      <c r="I241" s="8">
        <v>1</v>
      </c>
      <c r="J241" s="8">
        <v>2</v>
      </c>
      <c r="K241" s="8" t="s">
        <v>3310</v>
      </c>
      <c r="L241" s="8" t="s">
        <v>3351</v>
      </c>
      <c r="M241" s="8"/>
      <c r="N241" s="9"/>
      <c r="O241" s="8"/>
      <c r="P241" s="8">
        <v>2475</v>
      </c>
      <c r="Q241" s="8"/>
      <c r="R241" s="8" t="s">
        <v>3624</v>
      </c>
      <c r="S241" s="8" t="s">
        <v>3624</v>
      </c>
      <c r="T241" s="8"/>
      <c r="U241" s="8"/>
      <c r="V241" s="8"/>
      <c r="W241" s="8"/>
      <c r="X241" s="8"/>
      <c r="Y241" s="8"/>
      <c r="Z241" s="8"/>
      <c r="AA241" s="8"/>
      <c r="AB241" s="8"/>
      <c r="AC241" s="8"/>
    </row>
    <row r="242" spans="1:29">
      <c r="A242" t="s">
        <v>460</v>
      </c>
      <c r="B242" s="3" t="s">
        <v>461</v>
      </c>
      <c r="C242" s="3" t="s">
        <v>462</v>
      </c>
      <c r="G242" s="8" t="s">
        <v>3350</v>
      </c>
      <c r="H242" s="8"/>
      <c r="I242" s="8"/>
      <c r="J242" s="8"/>
      <c r="K242" s="8"/>
      <c r="L242" s="8"/>
      <c r="M242" s="8"/>
      <c r="N242" s="9"/>
      <c r="O242" s="8"/>
      <c r="P242" s="8"/>
      <c r="Q242" s="8">
        <v>-1</v>
      </c>
      <c r="R242" s="8">
        <v>1</v>
      </c>
      <c r="S242" s="8">
        <v>0</v>
      </c>
      <c r="T242" s="8"/>
      <c r="U242" s="8"/>
      <c r="V242" s="8"/>
      <c r="W242" s="8"/>
      <c r="X242" s="8"/>
      <c r="Y242" s="8"/>
      <c r="Z242" s="8"/>
      <c r="AA242" s="8"/>
      <c r="AB242" s="8"/>
      <c r="AC242" s="8"/>
    </row>
    <row r="243" spans="1:29">
      <c r="A243" t="s">
        <v>463</v>
      </c>
      <c r="B243" s="3" t="s">
        <v>464</v>
      </c>
      <c r="C243" s="3" t="s">
        <v>465</v>
      </c>
      <c r="G243" s="8" t="s">
        <v>3352</v>
      </c>
      <c r="H243" s="8"/>
      <c r="I243" s="8"/>
      <c r="J243" s="8"/>
      <c r="K243" s="8"/>
      <c r="L243" s="8"/>
      <c r="M243" s="8"/>
      <c r="N243" s="9"/>
      <c r="O243" s="8"/>
      <c r="P243" s="8"/>
      <c r="Q243" s="8"/>
      <c r="R243" s="8" t="s">
        <v>3624</v>
      </c>
      <c r="S243" s="8" t="s">
        <v>3624</v>
      </c>
      <c r="T243" s="8"/>
      <c r="U243" s="8"/>
      <c r="V243" s="8"/>
      <c r="W243" s="8"/>
      <c r="X243" s="8"/>
      <c r="Y243" s="8"/>
      <c r="Z243" s="8"/>
      <c r="AA243" s="8"/>
      <c r="AB243" s="8"/>
      <c r="AC243" s="8"/>
    </row>
    <row r="244" spans="1:29" ht="58">
      <c r="A244" t="s">
        <v>466</v>
      </c>
      <c r="B244" s="3" t="s">
        <v>3431</v>
      </c>
      <c r="C244" s="3" t="s">
        <v>3432</v>
      </c>
      <c r="G244" s="8" t="s">
        <v>25</v>
      </c>
      <c r="H244" s="8"/>
      <c r="I244" s="8">
        <v>5</v>
      </c>
      <c r="J244" s="8">
        <v>27</v>
      </c>
      <c r="K244" s="8"/>
      <c r="L244" s="8" t="s">
        <v>3305</v>
      </c>
      <c r="M244" s="8" t="s">
        <v>3433</v>
      </c>
      <c r="N244" s="9" t="s">
        <v>3434</v>
      </c>
      <c r="O244" s="8"/>
      <c r="P244" s="8">
        <v>3</v>
      </c>
      <c r="Q244" s="8"/>
      <c r="R244" s="8" t="s">
        <v>3624</v>
      </c>
      <c r="S244" s="8" t="s">
        <v>3624</v>
      </c>
      <c r="T244" s="8"/>
      <c r="U244" s="8"/>
      <c r="V244" s="8"/>
      <c r="W244" s="8"/>
      <c r="X244" s="8"/>
      <c r="Y244" s="8"/>
      <c r="Z244" s="8"/>
      <c r="AA244" s="8"/>
      <c r="AB244" s="8"/>
      <c r="AC244" s="8"/>
    </row>
    <row r="245" spans="1:29">
      <c r="A245" t="s">
        <v>466</v>
      </c>
      <c r="B245" s="3" t="s">
        <v>467</v>
      </c>
      <c r="C245" s="3" t="s">
        <v>468</v>
      </c>
      <c r="G245" s="8" t="s">
        <v>3352</v>
      </c>
      <c r="H245" s="8"/>
      <c r="I245" s="8"/>
      <c r="J245" s="8"/>
      <c r="K245" s="8"/>
      <c r="L245" s="8"/>
      <c r="M245" s="8"/>
      <c r="N245" s="9"/>
      <c r="O245" s="8"/>
      <c r="P245" s="8"/>
      <c r="Q245" s="8"/>
      <c r="R245" s="8" t="s">
        <v>3624</v>
      </c>
      <c r="S245" s="8" t="s">
        <v>3624</v>
      </c>
      <c r="T245" s="8"/>
      <c r="U245" s="8"/>
      <c r="V245" s="8"/>
      <c r="W245" s="8"/>
      <c r="X245" s="8"/>
      <c r="Y245" s="8"/>
      <c r="Z245" s="8"/>
      <c r="AA245" s="8"/>
      <c r="AB245" s="8"/>
      <c r="AC245" s="8"/>
    </row>
    <row r="246" spans="1:29" ht="29">
      <c r="A246" t="s">
        <v>474</v>
      </c>
      <c r="B246" s="3" t="s">
        <v>1836</v>
      </c>
      <c r="C246" s="3" t="s">
        <v>1835</v>
      </c>
      <c r="G246" s="8" t="s">
        <v>24</v>
      </c>
      <c r="H246" s="8"/>
      <c r="I246" s="8">
        <v>1</v>
      </c>
      <c r="J246" s="8">
        <v>8</v>
      </c>
      <c r="K246" s="8" t="s">
        <v>3330</v>
      </c>
      <c r="L246" s="8" t="s">
        <v>3305</v>
      </c>
      <c r="M246" s="8" t="s">
        <v>3403</v>
      </c>
      <c r="N246" s="9" t="s">
        <v>3404</v>
      </c>
      <c r="O246" s="8"/>
      <c r="P246" s="8">
        <v>42</v>
      </c>
      <c r="Q246" s="8"/>
      <c r="R246" s="8" t="s">
        <v>3624</v>
      </c>
      <c r="S246" s="8" t="s">
        <v>3624</v>
      </c>
      <c r="T246" s="8"/>
      <c r="U246" s="8"/>
      <c r="V246" s="8"/>
      <c r="W246" s="8"/>
      <c r="X246" s="8"/>
      <c r="Y246" s="8"/>
      <c r="Z246" s="8"/>
      <c r="AA246" s="8"/>
      <c r="AB246" s="8"/>
      <c r="AC246" s="8"/>
    </row>
    <row r="247" spans="1:29">
      <c r="A247" t="s">
        <v>474</v>
      </c>
      <c r="B247" s="3" t="s">
        <v>3534</v>
      </c>
      <c r="C247" s="3" t="s">
        <v>3535</v>
      </c>
      <c r="G247" s="8" t="s">
        <v>3352</v>
      </c>
      <c r="H247" s="8"/>
      <c r="I247" s="8"/>
      <c r="J247" s="8"/>
      <c r="K247" s="8"/>
      <c r="L247" s="8"/>
      <c r="M247" s="8"/>
      <c r="N247" s="9"/>
      <c r="O247" s="8"/>
      <c r="P247" s="8"/>
      <c r="Q247" s="8"/>
      <c r="R247" s="8" t="s">
        <v>3624</v>
      </c>
      <c r="S247" s="8" t="s">
        <v>3624</v>
      </c>
      <c r="T247" s="8"/>
      <c r="U247" s="8"/>
      <c r="V247" s="8"/>
      <c r="W247" s="8"/>
      <c r="X247" s="8"/>
      <c r="Y247" s="8"/>
      <c r="Z247" s="8"/>
      <c r="AA247" s="8"/>
      <c r="AB247" s="8"/>
      <c r="AC247" s="8"/>
    </row>
    <row r="248" spans="1:29" ht="29">
      <c r="A248" t="s">
        <v>485</v>
      </c>
      <c r="B248" s="3" t="s">
        <v>1843</v>
      </c>
      <c r="C248" s="3" t="s">
        <v>1846</v>
      </c>
      <c r="G248" s="8" t="s">
        <v>24</v>
      </c>
      <c r="H248" s="8"/>
      <c r="I248" s="8">
        <v>1</v>
      </c>
      <c r="J248" s="8">
        <v>3</v>
      </c>
      <c r="K248" s="8" t="s">
        <v>3310</v>
      </c>
      <c r="L248" s="8" t="s">
        <v>3311</v>
      </c>
      <c r="M248" s="8"/>
      <c r="N248" s="9"/>
      <c r="O248" s="8"/>
      <c r="P248" s="8">
        <v>2475</v>
      </c>
      <c r="Q248" s="8"/>
      <c r="R248" s="8" t="s">
        <v>3624</v>
      </c>
      <c r="S248" s="8" t="s">
        <v>3624</v>
      </c>
      <c r="T248" s="8"/>
      <c r="U248" s="8"/>
      <c r="V248" s="8"/>
      <c r="W248" s="8"/>
      <c r="X248" s="8"/>
      <c r="Y248" s="8"/>
      <c r="Z248" s="8"/>
      <c r="AA248" s="8"/>
      <c r="AB248" s="8"/>
      <c r="AC248" s="8"/>
    </row>
    <row r="249" spans="1:29">
      <c r="A249" t="s">
        <v>490</v>
      </c>
      <c r="B249" s="3" t="s">
        <v>1853</v>
      </c>
      <c r="C249" s="3" t="s">
        <v>1854</v>
      </c>
      <c r="G249" s="8" t="s">
        <v>3352</v>
      </c>
      <c r="H249" s="8"/>
      <c r="I249" s="8"/>
      <c r="J249" s="8"/>
      <c r="K249" s="8"/>
      <c r="L249" s="8"/>
      <c r="M249" s="8"/>
      <c r="N249" s="9"/>
      <c r="O249" s="8"/>
      <c r="P249" s="8"/>
      <c r="Q249" s="8"/>
      <c r="R249" s="8" t="s">
        <v>3624</v>
      </c>
      <c r="S249" s="8" t="s">
        <v>3624</v>
      </c>
      <c r="T249" s="8"/>
      <c r="U249" s="8"/>
      <c r="V249" s="8"/>
      <c r="W249" s="8"/>
      <c r="X249" s="8"/>
      <c r="Y249" s="8"/>
      <c r="Z249" s="8"/>
      <c r="AA249" s="8"/>
      <c r="AB249" s="8"/>
      <c r="AC249" s="8"/>
    </row>
    <row r="250" spans="1:29">
      <c r="A250" t="s">
        <v>491</v>
      </c>
      <c r="B250" s="3" t="s">
        <v>1856</v>
      </c>
      <c r="C250" s="3" t="s">
        <v>1855</v>
      </c>
      <c r="G250" s="8" t="s">
        <v>24</v>
      </c>
      <c r="H250" s="8"/>
      <c r="I250" s="8">
        <v>1</v>
      </c>
      <c r="J250" s="8">
        <v>2</v>
      </c>
      <c r="K250" s="8" t="s">
        <v>3310</v>
      </c>
      <c r="L250" s="8" t="s">
        <v>3351</v>
      </c>
      <c r="M250" s="8"/>
      <c r="N250" s="9"/>
      <c r="O250" s="8"/>
      <c r="P250" s="8">
        <v>2475</v>
      </c>
      <c r="Q250" s="8"/>
      <c r="R250" s="8" t="s">
        <v>3624</v>
      </c>
      <c r="S250" s="8" t="s">
        <v>3624</v>
      </c>
      <c r="T250" s="8"/>
      <c r="U250" s="8"/>
      <c r="V250" s="8"/>
      <c r="W250" s="8"/>
      <c r="X250" s="8"/>
      <c r="Y250" s="8"/>
      <c r="Z250" s="8"/>
      <c r="AA250" s="8"/>
      <c r="AB250" s="8"/>
      <c r="AC250" s="8"/>
    </row>
    <row r="251" spans="1:29">
      <c r="A251" t="s">
        <v>491</v>
      </c>
      <c r="B251" s="3" t="s">
        <v>1858</v>
      </c>
      <c r="C251" s="3" t="s">
        <v>1857</v>
      </c>
      <c r="G251" s="8" t="s">
        <v>24</v>
      </c>
      <c r="H251" s="8"/>
      <c r="I251" s="8">
        <v>1</v>
      </c>
      <c r="J251" s="8">
        <v>3</v>
      </c>
      <c r="K251" s="8" t="s">
        <v>3310</v>
      </c>
      <c r="L251" s="8" t="s">
        <v>3311</v>
      </c>
      <c r="M251" s="8"/>
      <c r="N251" s="9"/>
      <c r="O251" s="8"/>
      <c r="P251" s="8">
        <v>2475</v>
      </c>
      <c r="Q251" s="8"/>
      <c r="R251" s="8" t="s">
        <v>3624</v>
      </c>
      <c r="S251" s="8" t="s">
        <v>3624</v>
      </c>
      <c r="T251" s="8"/>
      <c r="U251" s="8"/>
      <c r="V251" s="8"/>
      <c r="W251" s="8"/>
      <c r="X251" s="8"/>
      <c r="Y251" s="8"/>
      <c r="Z251" s="8"/>
      <c r="AA251" s="8"/>
      <c r="AB251" s="8"/>
      <c r="AC251" s="8"/>
    </row>
    <row r="252" spans="1:29" ht="29">
      <c r="A252" t="s">
        <v>493</v>
      </c>
      <c r="B252" s="3" t="s">
        <v>1861</v>
      </c>
      <c r="C252" s="3" t="s">
        <v>1862</v>
      </c>
      <c r="G252" s="8" t="s">
        <v>26</v>
      </c>
      <c r="H252" s="8"/>
      <c r="I252" s="8"/>
      <c r="J252" s="8"/>
      <c r="K252" s="8"/>
      <c r="L252" s="8"/>
      <c r="M252" s="8"/>
      <c r="N252" s="9"/>
      <c r="O252" s="8"/>
      <c r="P252" s="8"/>
      <c r="Q252" s="8"/>
      <c r="R252" s="8" t="s">
        <v>3624</v>
      </c>
      <c r="S252" s="8" t="s">
        <v>3624</v>
      </c>
      <c r="T252" s="8"/>
      <c r="U252" s="8"/>
      <c r="V252" s="8"/>
      <c r="W252" s="8"/>
      <c r="X252" s="8"/>
      <c r="Y252" s="8"/>
      <c r="Z252" s="8"/>
      <c r="AA252" s="8"/>
      <c r="AB252" s="8"/>
      <c r="AC252" s="8"/>
    </row>
    <row r="253" spans="1:29" ht="29">
      <c r="A253" t="s">
        <v>493</v>
      </c>
      <c r="B253" s="3" t="s">
        <v>1867</v>
      </c>
      <c r="C253" s="3" t="s">
        <v>1868</v>
      </c>
      <c r="G253" s="8" t="s">
        <v>3352</v>
      </c>
      <c r="H253" s="8"/>
      <c r="I253" s="8"/>
      <c r="J253" s="8"/>
      <c r="K253" s="8"/>
      <c r="L253" s="8"/>
      <c r="M253" s="8"/>
      <c r="N253" s="9"/>
      <c r="O253" s="8"/>
      <c r="P253" s="8"/>
      <c r="Q253" s="8"/>
      <c r="R253" s="8" t="s">
        <v>3624</v>
      </c>
      <c r="S253" s="8" t="s">
        <v>3624</v>
      </c>
      <c r="T253" s="8"/>
      <c r="U253" s="8"/>
      <c r="V253" s="8"/>
      <c r="W253" s="8"/>
      <c r="X253" s="8"/>
      <c r="Y253" s="8"/>
      <c r="Z253" s="8"/>
      <c r="AA253" s="8"/>
      <c r="AB253" s="8"/>
      <c r="AC253" s="8"/>
    </row>
    <row r="254" spans="1:29">
      <c r="A254" t="s">
        <v>494</v>
      </c>
      <c r="B254" s="3" t="s">
        <v>1870</v>
      </c>
      <c r="C254" s="3" t="s">
        <v>1869</v>
      </c>
      <c r="G254" s="8" t="s">
        <v>3352</v>
      </c>
      <c r="H254" s="8"/>
      <c r="I254" s="8"/>
      <c r="J254" s="8"/>
      <c r="K254" s="8"/>
      <c r="L254" s="8"/>
      <c r="M254" s="8"/>
      <c r="N254" s="9"/>
      <c r="O254" s="8"/>
      <c r="P254" s="8"/>
      <c r="Q254" s="8"/>
      <c r="R254" s="8" t="s">
        <v>3624</v>
      </c>
      <c r="S254" s="8" t="s">
        <v>3624</v>
      </c>
      <c r="T254" s="8"/>
      <c r="U254" s="8"/>
      <c r="V254" s="8"/>
      <c r="W254" s="8"/>
      <c r="X254" s="8"/>
      <c r="Y254" s="8"/>
      <c r="Z254" s="8"/>
      <c r="AA254" s="8"/>
      <c r="AB254" s="8"/>
      <c r="AC254" s="8"/>
    </row>
    <row r="255" spans="1:29" ht="29">
      <c r="A255" t="s">
        <v>494</v>
      </c>
      <c r="B255" s="3" t="s">
        <v>1872</v>
      </c>
      <c r="C255" s="3" t="s">
        <v>1871</v>
      </c>
      <c r="G255" s="8" t="s">
        <v>3350</v>
      </c>
      <c r="H255" s="8"/>
      <c r="I255" s="8"/>
      <c r="J255" s="8"/>
      <c r="K255" s="8"/>
      <c r="L255" s="8"/>
      <c r="M255" s="8"/>
      <c r="N255" s="9"/>
      <c r="O255" s="8"/>
      <c r="P255" s="8"/>
      <c r="Q255" s="8">
        <v>2</v>
      </c>
      <c r="R255" s="8">
        <v>1</v>
      </c>
      <c r="S255" s="8">
        <v>3</v>
      </c>
      <c r="T255" s="8"/>
      <c r="U255" s="8"/>
      <c r="V255" s="8"/>
      <c r="W255" s="8"/>
      <c r="X255" s="8"/>
      <c r="Y255" s="8"/>
      <c r="Z255" s="8"/>
      <c r="AA255" s="8"/>
      <c r="AB255" s="8"/>
      <c r="AC255" s="8"/>
    </row>
    <row r="256" spans="1:29" ht="43.5">
      <c r="A256" t="s">
        <v>495</v>
      </c>
      <c r="B256" s="3" t="s">
        <v>1875</v>
      </c>
      <c r="C256" s="3" t="s">
        <v>1876</v>
      </c>
      <c r="G256" s="8" t="s">
        <v>3350</v>
      </c>
      <c r="H256" s="8"/>
      <c r="I256" s="8"/>
      <c r="J256" s="8"/>
      <c r="K256" s="8"/>
      <c r="L256" s="8"/>
      <c r="M256" s="8"/>
      <c r="N256" s="9"/>
      <c r="O256" s="8"/>
      <c r="P256" s="8"/>
      <c r="Q256" s="8">
        <v>-2</v>
      </c>
      <c r="R256" s="8">
        <v>3</v>
      </c>
      <c r="S256" s="8">
        <v>1</v>
      </c>
      <c r="T256" s="8"/>
      <c r="U256" s="8"/>
      <c r="V256" s="8"/>
      <c r="W256" s="8"/>
      <c r="X256" s="8"/>
      <c r="Y256" s="8"/>
      <c r="Z256" s="8"/>
      <c r="AA256" s="8"/>
      <c r="AB256" s="8"/>
      <c r="AC256" s="8"/>
    </row>
    <row r="257" spans="1:29">
      <c r="A257" t="s">
        <v>495</v>
      </c>
      <c r="B257" s="3" t="s">
        <v>1879</v>
      </c>
      <c r="C257" s="3" t="s">
        <v>1880</v>
      </c>
      <c r="G257" s="8" t="s">
        <v>25</v>
      </c>
      <c r="H257" s="8"/>
      <c r="I257" s="8">
        <v>1</v>
      </c>
      <c r="J257" s="8">
        <v>10</v>
      </c>
      <c r="K257" s="8" t="s">
        <v>3304</v>
      </c>
      <c r="L257" s="8" t="s">
        <v>3311</v>
      </c>
      <c r="M257" s="8"/>
      <c r="N257" s="9"/>
      <c r="O257" s="8"/>
      <c r="P257" s="8">
        <v>1</v>
      </c>
      <c r="Q257" s="8"/>
      <c r="R257" s="8" t="s">
        <v>3624</v>
      </c>
      <c r="S257" s="8" t="s">
        <v>3624</v>
      </c>
      <c r="T257" s="8"/>
      <c r="U257" s="8"/>
      <c r="V257" s="8"/>
      <c r="W257" s="8"/>
      <c r="X257" s="8"/>
      <c r="Y257" s="8"/>
      <c r="Z257" s="8"/>
      <c r="AA257" s="8"/>
      <c r="AB257" s="8"/>
      <c r="AC257" s="8"/>
    </row>
    <row r="258" spans="1:29">
      <c r="A258" t="s">
        <v>496</v>
      </c>
      <c r="B258" s="3" t="s">
        <v>1882</v>
      </c>
      <c r="C258" s="3" t="s">
        <v>1881</v>
      </c>
      <c r="G258" s="8" t="s">
        <v>24</v>
      </c>
      <c r="H258" s="8"/>
      <c r="I258" s="8">
        <v>1</v>
      </c>
      <c r="J258" s="8">
        <v>2</v>
      </c>
      <c r="K258" s="8" t="s">
        <v>3319</v>
      </c>
      <c r="L258" s="8" t="s">
        <v>3351</v>
      </c>
      <c r="M258" s="8"/>
      <c r="N258" s="9"/>
      <c r="O258" s="8"/>
      <c r="P258" s="8">
        <v>171</v>
      </c>
      <c r="Q258" s="8"/>
      <c r="R258" s="8" t="s">
        <v>3624</v>
      </c>
      <c r="S258" s="8" t="s">
        <v>3624</v>
      </c>
      <c r="T258" s="8"/>
      <c r="U258" s="8"/>
      <c r="V258" s="8"/>
      <c r="W258" s="8"/>
      <c r="X258" s="8"/>
      <c r="Y258" s="8"/>
      <c r="Z258" s="8"/>
      <c r="AA258" s="8"/>
      <c r="AB258" s="8"/>
      <c r="AC258" s="8"/>
    </row>
    <row r="259" spans="1:29">
      <c r="A259" t="s">
        <v>497</v>
      </c>
      <c r="B259" s="3" t="s">
        <v>1884</v>
      </c>
      <c r="C259" s="3" t="s">
        <v>1883</v>
      </c>
      <c r="G259" s="8" t="s">
        <v>3352</v>
      </c>
      <c r="H259" s="8"/>
      <c r="I259" s="8"/>
      <c r="J259" s="8"/>
      <c r="K259" s="8"/>
      <c r="L259" s="8"/>
      <c r="M259" s="8"/>
      <c r="N259" s="9"/>
      <c r="O259" s="8"/>
      <c r="P259" s="8"/>
      <c r="Q259" s="8"/>
      <c r="R259" s="8" t="s">
        <v>3624</v>
      </c>
      <c r="S259" s="8" t="s">
        <v>3624</v>
      </c>
      <c r="T259" s="8"/>
      <c r="U259" s="8"/>
      <c r="V259" s="8"/>
      <c r="W259" s="8"/>
      <c r="X259" s="8"/>
      <c r="Y259" s="8"/>
      <c r="Z259" s="8"/>
      <c r="AA259" s="8"/>
      <c r="AB259" s="8"/>
      <c r="AC259" s="8"/>
    </row>
    <row r="260" spans="1:29" ht="43.5">
      <c r="A260" t="s">
        <v>501</v>
      </c>
      <c r="B260" s="3" t="s">
        <v>3536</v>
      </c>
      <c r="C260" s="3" t="s">
        <v>1885</v>
      </c>
      <c r="G260" s="8" t="s">
        <v>25</v>
      </c>
      <c r="H260" s="8"/>
      <c r="I260" s="8">
        <v>5</v>
      </c>
      <c r="J260" s="8">
        <v>27</v>
      </c>
      <c r="K260" s="8"/>
      <c r="L260" s="8" t="s">
        <v>3311</v>
      </c>
      <c r="M260" s="8"/>
      <c r="N260" s="9"/>
      <c r="O260" s="8"/>
      <c r="P260" s="8">
        <v>18</v>
      </c>
      <c r="Q260" s="8"/>
      <c r="R260" s="8" t="s">
        <v>3624</v>
      </c>
      <c r="S260" s="8" t="s">
        <v>3624</v>
      </c>
      <c r="T260" s="8"/>
      <c r="U260" s="8"/>
      <c r="V260" s="8"/>
      <c r="W260" s="8"/>
      <c r="X260" s="8"/>
      <c r="Y260" s="8"/>
      <c r="Z260" s="8"/>
      <c r="AA260" s="8"/>
      <c r="AB260" s="8"/>
      <c r="AC260" s="8"/>
    </row>
    <row r="261" spans="1:29">
      <c r="A261" t="s">
        <v>508</v>
      </c>
      <c r="B261" s="3" t="s">
        <v>1886</v>
      </c>
      <c r="C261" s="3" t="s">
        <v>1887</v>
      </c>
      <c r="G261" s="8" t="s">
        <v>24</v>
      </c>
      <c r="H261" s="8"/>
      <c r="I261" s="8">
        <v>1</v>
      </c>
      <c r="J261" s="8">
        <v>2</v>
      </c>
      <c r="K261" s="8" t="s">
        <v>3310</v>
      </c>
      <c r="L261" s="8" t="s">
        <v>3351</v>
      </c>
      <c r="M261" s="8"/>
      <c r="N261" s="9"/>
      <c r="O261" s="8"/>
      <c r="P261" s="8">
        <v>2475</v>
      </c>
      <c r="Q261" s="8"/>
      <c r="R261" s="8" t="s">
        <v>3624</v>
      </c>
      <c r="S261" s="8" t="s">
        <v>3624</v>
      </c>
      <c r="T261" s="8"/>
      <c r="U261" s="8"/>
      <c r="V261" s="8"/>
      <c r="W261" s="8"/>
      <c r="X261" s="8"/>
      <c r="Y261" s="8"/>
      <c r="Z261" s="8"/>
      <c r="AA261" s="8"/>
      <c r="AB261" s="8"/>
      <c r="AC261" s="8"/>
    </row>
    <row r="262" spans="1:29" ht="29">
      <c r="A262" t="s">
        <v>509</v>
      </c>
      <c r="B262" s="3" t="s">
        <v>1888</v>
      </c>
      <c r="C262" s="3" t="s">
        <v>1889</v>
      </c>
      <c r="F262" t="s">
        <v>19</v>
      </c>
      <c r="G262" s="8" t="s">
        <v>3352</v>
      </c>
      <c r="H262" s="8"/>
      <c r="I262" s="8"/>
      <c r="J262" s="8"/>
      <c r="K262" s="8"/>
      <c r="L262" s="8"/>
      <c r="M262" s="8"/>
      <c r="N262" s="9"/>
      <c r="O262" s="8"/>
      <c r="P262" s="8"/>
      <c r="Q262" s="8"/>
      <c r="R262" s="8" t="s">
        <v>3624</v>
      </c>
      <c r="S262" s="8" t="s">
        <v>3624</v>
      </c>
      <c r="T262" s="8"/>
      <c r="U262" s="8"/>
      <c r="V262" s="8"/>
      <c r="W262" s="8"/>
      <c r="X262" s="8"/>
      <c r="Y262" s="8"/>
      <c r="Z262" s="8"/>
      <c r="AA262" s="8"/>
      <c r="AB262" s="8"/>
      <c r="AC262" s="8"/>
    </row>
    <row r="263" spans="1:29">
      <c r="A263" t="s">
        <v>510</v>
      </c>
      <c r="B263" s="3" t="s">
        <v>1890</v>
      </c>
      <c r="C263" s="3" t="s">
        <v>1891</v>
      </c>
      <c r="G263" s="8" t="s">
        <v>3350</v>
      </c>
      <c r="H263" s="8"/>
      <c r="I263" s="8"/>
      <c r="J263" s="8"/>
      <c r="K263" s="8"/>
      <c r="L263" s="8"/>
      <c r="M263" s="8"/>
      <c r="N263" s="9"/>
      <c r="O263" s="8"/>
      <c r="P263" s="8"/>
      <c r="Q263" s="8">
        <v>9</v>
      </c>
      <c r="R263" s="8">
        <v>7</v>
      </c>
      <c r="S263" s="8">
        <v>16</v>
      </c>
      <c r="T263" s="8"/>
      <c r="U263" s="8"/>
      <c r="V263" s="8"/>
      <c r="W263" s="8"/>
      <c r="X263" s="8"/>
      <c r="Y263" s="8"/>
      <c r="Z263" s="8"/>
      <c r="AA263" s="8"/>
      <c r="AB263" s="8"/>
      <c r="AC263" s="8"/>
    </row>
    <row r="264" spans="1:29">
      <c r="A264" t="s">
        <v>511</v>
      </c>
      <c r="B264" s="3" t="s">
        <v>1895</v>
      </c>
      <c r="C264" s="3" t="s">
        <v>1894</v>
      </c>
      <c r="G264" s="8" t="s">
        <v>25</v>
      </c>
      <c r="H264" s="8"/>
      <c r="I264" s="8">
        <v>1</v>
      </c>
      <c r="J264" s="8">
        <v>3</v>
      </c>
      <c r="K264" s="8" t="s">
        <v>3326</v>
      </c>
      <c r="L264" s="8" t="s">
        <v>3311</v>
      </c>
      <c r="M264" s="8"/>
      <c r="N264" s="9"/>
      <c r="O264" s="8"/>
      <c r="P264" s="8">
        <v>743</v>
      </c>
      <c r="Q264" s="8"/>
      <c r="R264" s="8" t="s">
        <v>3624</v>
      </c>
      <c r="S264" s="8" t="s">
        <v>3624</v>
      </c>
      <c r="T264" s="8"/>
      <c r="U264" s="8"/>
      <c r="V264" s="8"/>
      <c r="W264" s="8"/>
      <c r="X264" s="8"/>
      <c r="Y264" s="8"/>
      <c r="Z264" s="8"/>
      <c r="AA264" s="8"/>
      <c r="AB264" s="8"/>
      <c r="AC264" s="8"/>
    </row>
    <row r="265" spans="1:29" ht="29">
      <c r="A265" t="s">
        <v>516</v>
      </c>
      <c r="B265" s="3" t="s">
        <v>1897</v>
      </c>
      <c r="C265" s="3" t="s">
        <v>1896</v>
      </c>
      <c r="G265" s="8" t="s">
        <v>26</v>
      </c>
      <c r="H265" s="8"/>
      <c r="I265" s="8"/>
      <c r="J265" s="8"/>
      <c r="K265" s="8"/>
      <c r="L265" s="8"/>
      <c r="M265" s="8"/>
      <c r="N265" s="9"/>
      <c r="O265" s="8"/>
      <c r="P265" s="8"/>
      <c r="Q265" s="8"/>
      <c r="R265" s="8" t="s">
        <v>3624</v>
      </c>
      <c r="S265" s="8" t="s">
        <v>3624</v>
      </c>
      <c r="T265" s="8"/>
      <c r="U265" s="8"/>
      <c r="V265" s="8"/>
      <c r="W265" s="8"/>
      <c r="X265" s="8"/>
      <c r="Y265" s="8"/>
      <c r="Z265" s="8"/>
      <c r="AA265" s="8"/>
      <c r="AB265" s="8"/>
      <c r="AC265" s="8"/>
    </row>
    <row r="266" spans="1:29" ht="43.5">
      <c r="A266" t="s">
        <v>517</v>
      </c>
      <c r="B266" s="3" t="s">
        <v>3438</v>
      </c>
      <c r="C266" s="3" t="s">
        <v>3439</v>
      </c>
      <c r="G266" s="8" t="s">
        <v>26</v>
      </c>
      <c r="H266" s="8"/>
      <c r="I266" s="8"/>
      <c r="J266" s="8"/>
      <c r="K266" s="8"/>
      <c r="L266" s="8"/>
      <c r="M266" s="8"/>
      <c r="N266" s="9"/>
      <c r="O266" s="8"/>
      <c r="P266" s="8"/>
      <c r="Q266" s="8"/>
      <c r="R266" s="8" t="s">
        <v>3624</v>
      </c>
      <c r="S266" s="8" t="s">
        <v>3624</v>
      </c>
      <c r="T266" s="8"/>
      <c r="U266" s="8"/>
      <c r="V266" s="8"/>
      <c r="W266" s="8"/>
      <c r="X266" s="8"/>
      <c r="Y266" s="8"/>
      <c r="Z266" s="8"/>
      <c r="AA266" s="8"/>
      <c r="AB266" s="8"/>
      <c r="AC266" s="8"/>
    </row>
    <row r="267" spans="1:29">
      <c r="A267" t="s">
        <v>518</v>
      </c>
      <c r="B267" s="3" t="s">
        <v>1899</v>
      </c>
      <c r="C267" s="3" t="s">
        <v>1898</v>
      </c>
      <c r="G267" s="8" t="s">
        <v>3350</v>
      </c>
      <c r="H267" s="8"/>
      <c r="I267" s="8"/>
      <c r="J267" s="8"/>
      <c r="K267" s="8"/>
      <c r="L267" s="8"/>
      <c r="M267" s="8"/>
      <c r="N267" s="9"/>
      <c r="O267" s="8"/>
      <c r="P267" s="8"/>
      <c r="Q267" s="8">
        <v>15</v>
      </c>
      <c r="R267" s="8">
        <v>171</v>
      </c>
      <c r="S267" s="8">
        <v>186</v>
      </c>
      <c r="T267" s="8"/>
      <c r="U267" s="8"/>
      <c r="V267" s="8"/>
      <c r="W267" s="8"/>
      <c r="X267" s="8"/>
      <c r="Y267" s="8"/>
      <c r="Z267" s="8"/>
      <c r="AA267" s="8"/>
      <c r="AB267" s="8"/>
      <c r="AC267" s="8"/>
    </row>
    <row r="268" spans="1:29">
      <c r="A268" t="s">
        <v>520</v>
      </c>
      <c r="B268" s="3" t="s">
        <v>1900</v>
      </c>
      <c r="C268" s="3" t="s">
        <v>1901</v>
      </c>
      <c r="G268" s="8" t="s">
        <v>3350</v>
      </c>
      <c r="H268" s="8"/>
      <c r="I268" s="8"/>
      <c r="J268" s="8"/>
      <c r="K268" s="8"/>
      <c r="L268" s="8"/>
      <c r="M268" s="8"/>
      <c r="N268" s="9"/>
      <c r="O268" s="8"/>
      <c r="P268" s="8"/>
      <c r="Q268" s="8">
        <v>2376</v>
      </c>
      <c r="R268" s="8">
        <v>99</v>
      </c>
      <c r="S268" s="8">
        <v>2475</v>
      </c>
      <c r="T268" s="8"/>
      <c r="U268" s="8"/>
      <c r="V268" s="8"/>
      <c r="W268" s="8"/>
      <c r="X268" s="8"/>
      <c r="Y268" s="8"/>
      <c r="Z268" s="8"/>
      <c r="AA268" s="8"/>
      <c r="AB268" s="8"/>
      <c r="AC268" s="8"/>
    </row>
    <row r="269" spans="1:29">
      <c r="A269" t="s">
        <v>520</v>
      </c>
      <c r="B269" s="3" t="s">
        <v>1903</v>
      </c>
      <c r="C269" s="3" t="s">
        <v>1902</v>
      </c>
      <c r="G269" s="8" t="s">
        <v>24</v>
      </c>
      <c r="H269" s="8"/>
      <c r="I269" s="8">
        <v>1</v>
      </c>
      <c r="J269" s="8">
        <v>2</v>
      </c>
      <c r="K269" s="8" t="s">
        <v>3310</v>
      </c>
      <c r="L269" s="8" t="s">
        <v>3351</v>
      </c>
      <c r="M269" s="8"/>
      <c r="N269" s="9"/>
      <c r="O269" s="8"/>
      <c r="P269" s="8">
        <v>2475</v>
      </c>
      <c r="Q269" s="8"/>
      <c r="R269" s="8" t="s">
        <v>3624</v>
      </c>
      <c r="S269" s="8" t="s">
        <v>3624</v>
      </c>
      <c r="T269" s="8"/>
      <c r="U269" s="8"/>
      <c r="V269" s="8"/>
      <c r="W269" s="8"/>
      <c r="X269" s="8"/>
      <c r="Y269" s="8"/>
      <c r="Z269" s="8"/>
      <c r="AA269" s="8"/>
      <c r="AB269" s="8"/>
      <c r="AC269" s="8"/>
    </row>
    <row r="270" spans="1:29">
      <c r="A270" t="s">
        <v>521</v>
      </c>
      <c r="B270" s="3" t="s">
        <v>1904</v>
      </c>
      <c r="C270" s="3" t="s">
        <v>1905</v>
      </c>
      <c r="G270" s="8" t="s">
        <v>3350</v>
      </c>
      <c r="H270" s="8"/>
      <c r="I270" s="8"/>
      <c r="J270" s="8"/>
      <c r="K270" s="8"/>
      <c r="L270" s="8"/>
      <c r="M270" s="8"/>
      <c r="N270" s="9"/>
      <c r="O270" s="8"/>
      <c r="P270" s="8"/>
      <c r="Q270" s="8">
        <v>111</v>
      </c>
      <c r="R270" s="8">
        <v>99</v>
      </c>
      <c r="S270" s="8">
        <v>210</v>
      </c>
      <c r="T270" s="8"/>
      <c r="U270" s="8"/>
      <c r="V270" s="8"/>
      <c r="W270" s="8"/>
      <c r="X270" s="8"/>
      <c r="Y270" s="8"/>
      <c r="Z270" s="8"/>
      <c r="AA270" s="8"/>
      <c r="AB270" s="8"/>
      <c r="AC270" s="8"/>
    </row>
    <row r="271" spans="1:29" ht="29">
      <c r="A271" t="s">
        <v>522</v>
      </c>
      <c r="B271" s="3" t="s">
        <v>1906</v>
      </c>
      <c r="C271" s="3" t="s">
        <v>1907</v>
      </c>
      <c r="G271" s="8" t="s">
        <v>26</v>
      </c>
      <c r="H271" s="8"/>
      <c r="I271" s="8"/>
      <c r="J271" s="8"/>
      <c r="K271" s="8"/>
      <c r="L271" s="8"/>
      <c r="M271" s="8"/>
      <c r="N271" s="9"/>
      <c r="O271" s="8"/>
      <c r="P271" s="8"/>
      <c r="Q271" s="8"/>
      <c r="R271" s="8" t="s">
        <v>3624</v>
      </c>
      <c r="S271" s="8" t="s">
        <v>3624</v>
      </c>
      <c r="T271" s="8"/>
      <c r="U271" s="8"/>
      <c r="V271" s="8"/>
      <c r="W271" s="8"/>
      <c r="X271" s="8"/>
      <c r="Y271" s="8"/>
      <c r="Z271" s="8"/>
      <c r="AA271" s="8"/>
      <c r="AB271" s="8"/>
      <c r="AC271" s="8"/>
    </row>
    <row r="272" spans="1:29">
      <c r="A272" t="s">
        <v>523</v>
      </c>
      <c r="B272" s="3" t="s">
        <v>1908</v>
      </c>
      <c r="C272" s="3" t="s">
        <v>1909</v>
      </c>
      <c r="G272" s="8" t="s">
        <v>3350</v>
      </c>
      <c r="H272" s="8"/>
      <c r="I272" s="8"/>
      <c r="J272" s="8"/>
      <c r="K272" s="8"/>
      <c r="L272" s="8"/>
      <c r="M272" s="8"/>
      <c r="N272" s="9"/>
      <c r="O272" s="8"/>
      <c r="P272" s="8"/>
      <c r="Q272" s="8">
        <v>-575</v>
      </c>
      <c r="R272" s="8">
        <v>743</v>
      </c>
      <c r="S272" s="8">
        <v>168</v>
      </c>
      <c r="T272" s="8"/>
      <c r="U272" s="8"/>
      <c r="V272" s="8"/>
      <c r="W272" s="8"/>
      <c r="X272" s="8"/>
      <c r="Y272" s="8"/>
      <c r="Z272" s="8"/>
      <c r="AA272" s="8"/>
      <c r="AB272" s="8"/>
      <c r="AC272" s="8"/>
    </row>
    <row r="273" spans="1:29">
      <c r="A273" t="s">
        <v>523</v>
      </c>
      <c r="B273" s="3" t="s">
        <v>1910</v>
      </c>
      <c r="C273" s="3" t="s">
        <v>1911</v>
      </c>
      <c r="G273" s="8" t="s">
        <v>3350</v>
      </c>
      <c r="H273" s="8"/>
      <c r="I273" s="8"/>
      <c r="J273" s="8"/>
      <c r="K273" s="8"/>
      <c r="L273" s="8"/>
      <c r="M273" s="8"/>
      <c r="N273" s="9"/>
      <c r="O273" s="8"/>
      <c r="P273" s="8"/>
      <c r="Q273" s="8">
        <v>597</v>
      </c>
      <c r="R273" s="8">
        <v>146</v>
      </c>
      <c r="S273" s="8">
        <v>743</v>
      </c>
      <c r="T273" s="8"/>
      <c r="U273" s="8"/>
      <c r="V273" s="8"/>
      <c r="W273" s="8"/>
      <c r="X273" s="8"/>
      <c r="Y273" s="8"/>
      <c r="Z273" s="8"/>
      <c r="AA273" s="8"/>
      <c r="AB273" s="8"/>
      <c r="AC273" s="8"/>
    </row>
    <row r="274" spans="1:29" ht="29">
      <c r="A274" t="s">
        <v>523</v>
      </c>
      <c r="B274" s="3" t="s">
        <v>1913</v>
      </c>
      <c r="C274" s="3" t="s">
        <v>1912</v>
      </c>
      <c r="G274" s="8" t="s">
        <v>24</v>
      </c>
      <c r="H274" s="8"/>
      <c r="I274" s="8">
        <v>1</v>
      </c>
      <c r="J274" s="8">
        <v>5</v>
      </c>
      <c r="K274" s="8" t="s">
        <v>3304</v>
      </c>
      <c r="L274" s="8" t="s">
        <v>3311</v>
      </c>
      <c r="M274" s="8"/>
      <c r="N274" s="9"/>
      <c r="O274" s="8"/>
      <c r="P274" s="8">
        <v>266</v>
      </c>
      <c r="Q274" s="8"/>
      <c r="R274" s="8" t="s">
        <v>3624</v>
      </c>
      <c r="S274" s="8" t="s">
        <v>3624</v>
      </c>
      <c r="T274" s="8"/>
      <c r="U274" s="8"/>
      <c r="V274" s="8"/>
      <c r="W274" s="8"/>
      <c r="X274" s="8"/>
      <c r="Y274" s="8"/>
      <c r="Z274" s="8"/>
      <c r="AA274" s="8"/>
      <c r="AB274" s="8"/>
      <c r="AC274" s="8"/>
    </row>
    <row r="275" spans="1:29" ht="29">
      <c r="A275" t="s">
        <v>523</v>
      </c>
      <c r="B275" s="3" t="s">
        <v>1915</v>
      </c>
      <c r="C275" s="3" t="s">
        <v>1916</v>
      </c>
      <c r="G275" s="8" t="s">
        <v>3352</v>
      </c>
      <c r="H275" s="8"/>
      <c r="I275" s="8"/>
      <c r="J275" s="8"/>
      <c r="K275" s="8"/>
      <c r="L275" s="8"/>
      <c r="M275" s="8"/>
      <c r="N275" s="9"/>
      <c r="O275" s="8"/>
      <c r="P275" s="8"/>
      <c r="Q275" s="8"/>
      <c r="R275" s="8" t="s">
        <v>3624</v>
      </c>
      <c r="S275" s="8" t="s">
        <v>3624</v>
      </c>
      <c r="T275" s="8"/>
      <c r="U275" s="8"/>
      <c r="V275" s="8"/>
      <c r="W275" s="8"/>
      <c r="X275" s="8"/>
      <c r="Y275" s="8"/>
      <c r="Z275" s="8"/>
      <c r="AA275" s="8"/>
      <c r="AB275" s="8"/>
      <c r="AC275" s="8"/>
    </row>
    <row r="276" spans="1:29" ht="29">
      <c r="A276" t="s">
        <v>523</v>
      </c>
      <c r="B276" s="3" t="s">
        <v>1917</v>
      </c>
      <c r="C276" s="3" t="s">
        <v>1914</v>
      </c>
      <c r="G276" s="8" t="s">
        <v>25</v>
      </c>
      <c r="H276" s="8"/>
      <c r="I276" s="8">
        <v>1</v>
      </c>
      <c r="J276" s="8">
        <v>2</v>
      </c>
      <c r="K276" s="8" t="s">
        <v>3324</v>
      </c>
      <c r="L276" s="8" t="s">
        <v>3351</v>
      </c>
      <c r="M276" s="8"/>
      <c r="N276" s="9"/>
      <c r="O276" s="8"/>
      <c r="P276" s="8">
        <v>250</v>
      </c>
      <c r="Q276" s="8"/>
      <c r="R276" s="8" t="s">
        <v>3624</v>
      </c>
      <c r="S276" s="8" t="s">
        <v>3624</v>
      </c>
      <c r="T276" s="8"/>
      <c r="U276" s="8"/>
      <c r="V276" s="8"/>
      <c r="W276" s="8"/>
      <c r="X276" s="8"/>
      <c r="Y276" s="8"/>
      <c r="Z276" s="8"/>
      <c r="AA276" s="8"/>
      <c r="AB276" s="8"/>
      <c r="AC276" s="8"/>
    </row>
    <row r="277" spans="1:29">
      <c r="A277" t="s">
        <v>524</v>
      </c>
      <c r="B277" s="3" t="s">
        <v>1919</v>
      </c>
      <c r="C277" s="3" t="s">
        <v>1918</v>
      </c>
      <c r="G277" s="8" t="s">
        <v>3350</v>
      </c>
      <c r="H277" s="8"/>
      <c r="I277" s="8"/>
      <c r="J277" s="8"/>
      <c r="K277" s="8"/>
      <c r="L277" s="8"/>
      <c r="M277" s="8"/>
      <c r="N277" s="9"/>
      <c r="O277" s="8"/>
      <c r="P277" s="8"/>
      <c r="Q277" s="8">
        <v>-37</v>
      </c>
      <c r="R277" s="8">
        <v>37</v>
      </c>
      <c r="S277" s="8">
        <v>0</v>
      </c>
      <c r="T277" s="8"/>
      <c r="U277" s="8"/>
      <c r="V277" s="8"/>
      <c r="W277" s="8"/>
      <c r="X277" s="8"/>
      <c r="Y277" s="8"/>
      <c r="Z277" s="8"/>
      <c r="AA277" s="8"/>
      <c r="AB277" s="8"/>
      <c r="AC277" s="8"/>
    </row>
    <row r="278" spans="1:29" ht="29">
      <c r="A278" t="s">
        <v>527</v>
      </c>
      <c r="B278" s="3" t="s">
        <v>1925</v>
      </c>
      <c r="C278" s="3" t="s">
        <v>1924</v>
      </c>
      <c r="G278" s="8" t="s">
        <v>24</v>
      </c>
      <c r="H278" s="8"/>
      <c r="I278" s="8">
        <v>1</v>
      </c>
      <c r="J278" s="8">
        <v>3</v>
      </c>
      <c r="K278" s="8" t="s">
        <v>3319</v>
      </c>
      <c r="L278" s="8" t="s">
        <v>3311</v>
      </c>
      <c r="M278" s="8"/>
      <c r="N278" s="9"/>
      <c r="O278" s="8"/>
      <c r="P278" s="8">
        <v>1701</v>
      </c>
      <c r="Q278" s="8"/>
      <c r="R278" s="8" t="s">
        <v>3624</v>
      </c>
      <c r="S278" s="8" t="s">
        <v>3624</v>
      </c>
      <c r="T278" s="8"/>
      <c r="U278" s="8"/>
      <c r="V278" s="8"/>
      <c r="W278" s="8"/>
      <c r="X278" s="8"/>
      <c r="Y278" s="8"/>
      <c r="Z278" s="8"/>
      <c r="AA278" s="8"/>
      <c r="AB278" s="8"/>
      <c r="AC278" s="8"/>
    </row>
    <row r="279" spans="1:29">
      <c r="A279" t="s">
        <v>530</v>
      </c>
      <c r="B279" s="3" t="s">
        <v>531</v>
      </c>
      <c r="C279" s="3" t="s">
        <v>532</v>
      </c>
      <c r="G279" s="8" t="s">
        <v>3350</v>
      </c>
      <c r="H279" s="8"/>
      <c r="I279" s="8"/>
      <c r="J279" s="8"/>
      <c r="K279" s="8"/>
      <c r="L279" s="8"/>
      <c r="M279" s="8"/>
      <c r="N279" s="9"/>
      <c r="O279" s="8"/>
      <c r="P279" s="8"/>
      <c r="Q279" s="8">
        <v>3</v>
      </c>
      <c r="R279" s="8">
        <v>4</v>
      </c>
      <c r="S279" s="8">
        <v>7</v>
      </c>
      <c r="T279" s="8"/>
      <c r="U279" s="8"/>
      <c r="V279" s="8"/>
      <c r="W279" s="8"/>
      <c r="X279" s="8"/>
      <c r="Y279" s="8"/>
      <c r="Z279" s="8"/>
      <c r="AA279" s="8"/>
      <c r="AB279" s="8"/>
      <c r="AC279" s="8"/>
    </row>
    <row r="280" spans="1:29" ht="29">
      <c r="A280" t="s">
        <v>533</v>
      </c>
      <c r="B280" s="3" t="s">
        <v>1926</v>
      </c>
      <c r="C280" s="3" t="s">
        <v>1927</v>
      </c>
      <c r="G280" s="8" t="s">
        <v>3352</v>
      </c>
      <c r="H280" s="8"/>
      <c r="I280" s="8"/>
      <c r="J280" s="8"/>
      <c r="K280" s="8"/>
      <c r="L280" s="8"/>
      <c r="M280" s="8"/>
      <c r="N280" s="9"/>
      <c r="O280" s="8"/>
      <c r="P280" s="8"/>
      <c r="Q280" s="8"/>
      <c r="R280" s="8" t="s">
        <v>3624</v>
      </c>
      <c r="S280" s="8" t="s">
        <v>3624</v>
      </c>
      <c r="T280" s="8"/>
      <c r="U280" s="8"/>
      <c r="V280" s="8"/>
      <c r="W280" s="8"/>
      <c r="X280" s="8"/>
      <c r="Y280" s="8"/>
      <c r="Z280" s="8"/>
      <c r="AA280" s="8"/>
      <c r="AB280" s="8"/>
      <c r="AC280" s="8"/>
    </row>
    <row r="281" spans="1:29" ht="29">
      <c r="A281" t="s">
        <v>533</v>
      </c>
      <c r="B281" s="3" t="s">
        <v>1929</v>
      </c>
      <c r="C281" s="3" t="s">
        <v>1930</v>
      </c>
      <c r="G281" s="8" t="s">
        <v>26</v>
      </c>
      <c r="H281" s="8"/>
      <c r="I281" s="8"/>
      <c r="J281" s="8"/>
      <c r="K281" s="8"/>
      <c r="L281" s="8"/>
      <c r="M281" s="8"/>
      <c r="N281" s="9"/>
      <c r="O281" s="8"/>
      <c r="P281" s="8"/>
      <c r="Q281" s="8"/>
      <c r="R281" s="8" t="s">
        <v>3624</v>
      </c>
      <c r="S281" s="8" t="s">
        <v>3624</v>
      </c>
      <c r="T281" s="8"/>
      <c r="U281" s="8"/>
      <c r="V281" s="8"/>
      <c r="W281" s="8"/>
      <c r="X281" s="8"/>
      <c r="Y281" s="8"/>
      <c r="Z281" s="8"/>
      <c r="AA281" s="8"/>
      <c r="AB281" s="8"/>
      <c r="AC281" s="8"/>
    </row>
    <row r="282" spans="1:29" ht="29">
      <c r="A282" t="s">
        <v>533</v>
      </c>
      <c r="B282" s="3" t="s">
        <v>1928</v>
      </c>
      <c r="C282" s="3" t="s">
        <v>1931</v>
      </c>
      <c r="G282" s="8" t="s">
        <v>24</v>
      </c>
      <c r="H282" s="8"/>
      <c r="I282" s="8">
        <v>1</v>
      </c>
      <c r="J282" s="8">
        <v>1</v>
      </c>
      <c r="K282" s="8" t="s">
        <v>3310</v>
      </c>
      <c r="L282" s="8" t="s">
        <v>3351</v>
      </c>
      <c r="M282" s="8"/>
      <c r="N282" s="9"/>
      <c r="O282" s="8" t="s">
        <v>3306</v>
      </c>
      <c r="P282" s="8">
        <v>2475</v>
      </c>
      <c r="Q282" s="8"/>
      <c r="R282" s="8" t="s">
        <v>3624</v>
      </c>
      <c r="S282" s="8" t="s">
        <v>3624</v>
      </c>
      <c r="T282" s="8"/>
      <c r="U282" s="8"/>
      <c r="V282" s="8"/>
      <c r="W282" s="8"/>
      <c r="X282" s="8"/>
      <c r="Y282" s="8"/>
      <c r="Z282" s="8"/>
      <c r="AA282" s="8"/>
      <c r="AB282" s="8"/>
      <c r="AC282" s="8"/>
    </row>
    <row r="283" spans="1:29" ht="29">
      <c r="A283" t="s">
        <v>534</v>
      </c>
      <c r="B283" s="3" t="s">
        <v>1935</v>
      </c>
      <c r="C283" s="3" t="s">
        <v>1934</v>
      </c>
      <c r="G283" s="8" t="s">
        <v>3350</v>
      </c>
      <c r="H283" s="8"/>
      <c r="I283" s="8"/>
      <c r="J283" s="8"/>
      <c r="K283" s="8"/>
      <c r="L283" s="8"/>
      <c r="M283" s="8"/>
      <c r="N283" s="9"/>
      <c r="O283" s="8"/>
      <c r="P283" s="8"/>
      <c r="Q283" s="8">
        <v>447</v>
      </c>
      <c r="R283" s="8">
        <v>166</v>
      </c>
      <c r="S283" s="8">
        <v>613</v>
      </c>
      <c r="T283" s="8"/>
      <c r="U283" s="8"/>
      <c r="V283" s="8"/>
      <c r="W283" s="8"/>
      <c r="X283" s="8"/>
      <c r="Y283" s="8"/>
      <c r="Z283" s="8"/>
      <c r="AA283" s="8"/>
      <c r="AB283" s="8"/>
      <c r="AC283" s="8"/>
    </row>
    <row r="284" spans="1:29">
      <c r="A284" t="s">
        <v>535</v>
      </c>
      <c r="B284" s="3" t="s">
        <v>1936</v>
      </c>
      <c r="C284" s="3" t="s">
        <v>1937</v>
      </c>
      <c r="G284" s="8" t="s">
        <v>25</v>
      </c>
      <c r="H284" s="8"/>
      <c r="I284" s="8">
        <v>1</v>
      </c>
      <c r="J284" s="8">
        <v>1</v>
      </c>
      <c r="K284" s="8" t="s">
        <v>3310</v>
      </c>
      <c r="L284" s="8" t="s">
        <v>3351</v>
      </c>
      <c r="M284" s="8"/>
      <c r="N284" s="9"/>
      <c r="O284" s="8" t="s">
        <v>3306</v>
      </c>
      <c r="P284" s="8">
        <v>2475</v>
      </c>
      <c r="Q284" s="8"/>
      <c r="R284" s="8" t="s">
        <v>3624</v>
      </c>
      <c r="S284" s="8" t="s">
        <v>3624</v>
      </c>
      <c r="T284" s="8"/>
      <c r="U284" s="8"/>
      <c r="V284" s="8"/>
      <c r="W284" s="8"/>
      <c r="X284" s="8"/>
      <c r="Y284" s="8"/>
      <c r="Z284" s="8"/>
      <c r="AA284" s="8"/>
      <c r="AB284" s="8"/>
      <c r="AC284" s="8"/>
    </row>
    <row r="285" spans="1:29">
      <c r="A285" t="s">
        <v>536</v>
      </c>
      <c r="B285" s="3" t="s">
        <v>1938</v>
      </c>
      <c r="C285" s="3" t="s">
        <v>1939</v>
      </c>
      <c r="G285" s="8" t="s">
        <v>3352</v>
      </c>
      <c r="H285" s="8"/>
      <c r="I285" s="8"/>
      <c r="J285" s="8"/>
      <c r="K285" s="8"/>
      <c r="L285" s="8"/>
      <c r="M285" s="8"/>
      <c r="N285" s="9"/>
      <c r="O285" s="8"/>
      <c r="P285" s="8"/>
      <c r="Q285" s="8"/>
      <c r="R285" s="8" t="s">
        <v>3624</v>
      </c>
      <c r="S285" s="8" t="s">
        <v>3624</v>
      </c>
      <c r="T285" s="8"/>
      <c r="U285" s="8"/>
      <c r="V285" s="8"/>
      <c r="W285" s="8"/>
      <c r="X285" s="8"/>
      <c r="Y285" s="8"/>
      <c r="Z285" s="8"/>
      <c r="AA285" s="8"/>
      <c r="AB285" s="8"/>
      <c r="AC285" s="8"/>
    </row>
    <row r="286" spans="1:29">
      <c r="A286" t="s">
        <v>537</v>
      </c>
      <c r="B286" s="3" t="s">
        <v>1941</v>
      </c>
      <c r="C286" s="3" t="s">
        <v>1940</v>
      </c>
      <c r="G286" s="8" t="s">
        <v>3350</v>
      </c>
      <c r="H286" s="8"/>
      <c r="I286" s="8"/>
      <c r="J286" s="8"/>
      <c r="K286" s="8"/>
      <c r="L286" s="8"/>
      <c r="M286" s="8"/>
      <c r="N286" s="9"/>
      <c r="O286" s="8"/>
      <c r="P286" s="8"/>
      <c r="Q286" s="8">
        <v>111</v>
      </c>
      <c r="R286" s="8">
        <v>99</v>
      </c>
      <c r="S286" s="8">
        <v>210</v>
      </c>
      <c r="T286" s="8"/>
      <c r="U286" s="8"/>
      <c r="V286" s="8"/>
      <c r="W286" s="8"/>
      <c r="X286" s="8"/>
      <c r="Y286" s="8"/>
      <c r="Z286" s="8"/>
      <c r="AA286" s="8"/>
      <c r="AB286" s="8"/>
      <c r="AC286" s="8"/>
    </row>
    <row r="287" spans="1:29">
      <c r="A287" t="s">
        <v>538</v>
      </c>
      <c r="B287" s="3" t="s">
        <v>1942</v>
      </c>
      <c r="C287" s="3" t="s">
        <v>1943</v>
      </c>
      <c r="G287" s="8" t="s">
        <v>3352</v>
      </c>
      <c r="H287" s="8"/>
      <c r="I287" s="8"/>
      <c r="J287" s="8"/>
      <c r="K287" s="8"/>
      <c r="L287" s="8"/>
      <c r="M287" s="8"/>
      <c r="N287" s="9"/>
      <c r="O287" s="8"/>
      <c r="P287" s="8"/>
      <c r="Q287" s="8"/>
      <c r="R287" s="8" t="s">
        <v>3624</v>
      </c>
      <c r="S287" s="8" t="s">
        <v>3624</v>
      </c>
      <c r="T287" s="8"/>
      <c r="U287" s="8"/>
      <c r="V287" s="8"/>
      <c r="W287" s="8"/>
      <c r="X287" s="8"/>
      <c r="Y287" s="8"/>
      <c r="Z287" s="8"/>
      <c r="AA287" s="8"/>
      <c r="AB287" s="8"/>
      <c r="AC287" s="8"/>
    </row>
    <row r="288" spans="1:29" ht="29">
      <c r="A288" t="s">
        <v>539</v>
      </c>
      <c r="B288" s="3" t="s">
        <v>1945</v>
      </c>
      <c r="C288" s="3" t="s">
        <v>1946</v>
      </c>
      <c r="G288" s="8" t="s">
        <v>3352</v>
      </c>
      <c r="H288" s="8"/>
      <c r="I288" s="8"/>
      <c r="J288" s="8"/>
      <c r="K288" s="8"/>
      <c r="L288" s="8"/>
      <c r="M288" s="8"/>
      <c r="N288" s="9"/>
      <c r="O288" s="8"/>
      <c r="P288" s="8"/>
      <c r="Q288" s="8"/>
      <c r="R288" s="8" t="s">
        <v>3624</v>
      </c>
      <c r="S288" s="8" t="s">
        <v>3624</v>
      </c>
      <c r="T288" s="8"/>
      <c r="U288" s="8"/>
      <c r="V288" s="8"/>
      <c r="W288" s="8"/>
      <c r="X288" s="8"/>
      <c r="Y288" s="8"/>
      <c r="Z288" s="8"/>
      <c r="AA288" s="8"/>
      <c r="AB288" s="8"/>
      <c r="AC288" s="8"/>
    </row>
    <row r="289" spans="1:29" ht="29">
      <c r="A289" t="s">
        <v>539</v>
      </c>
      <c r="B289" s="3" t="s">
        <v>1944</v>
      </c>
      <c r="C289" s="3" t="s">
        <v>1947</v>
      </c>
      <c r="G289" s="8" t="s">
        <v>24</v>
      </c>
      <c r="H289" s="8"/>
      <c r="I289" s="8">
        <v>1</v>
      </c>
      <c r="J289" s="8">
        <v>3</v>
      </c>
      <c r="K289" s="8" t="s">
        <v>3310</v>
      </c>
      <c r="L289" s="8" t="s">
        <v>3311</v>
      </c>
      <c r="M289" s="8"/>
      <c r="N289" s="9"/>
      <c r="O289" s="8"/>
      <c r="P289" s="8">
        <v>2475</v>
      </c>
      <c r="Q289" s="8"/>
      <c r="R289" s="8" t="s">
        <v>3624</v>
      </c>
      <c r="S289" s="8" t="s">
        <v>3624</v>
      </c>
      <c r="T289" s="8"/>
      <c r="U289" s="8"/>
      <c r="V289" s="8"/>
      <c r="W289" s="8"/>
      <c r="X289" s="8"/>
      <c r="Y289" s="8"/>
      <c r="Z289" s="8"/>
      <c r="AA289" s="8"/>
      <c r="AB289" s="8"/>
      <c r="AC289" s="8"/>
    </row>
    <row r="290" spans="1:29" ht="29">
      <c r="A290" t="s">
        <v>540</v>
      </c>
      <c r="B290" s="3" t="s">
        <v>1948</v>
      </c>
      <c r="C290" s="3" t="s">
        <v>1949</v>
      </c>
      <c r="G290" s="8" t="s">
        <v>3350</v>
      </c>
      <c r="H290" s="8"/>
      <c r="I290" s="8"/>
      <c r="J290" s="8"/>
      <c r="K290" s="8"/>
      <c r="L290" s="8"/>
      <c r="M290" s="8"/>
      <c r="N290" s="9"/>
      <c r="O290" s="8"/>
      <c r="P290" s="8"/>
      <c r="Q290" s="8">
        <v>181</v>
      </c>
      <c r="R290" s="8">
        <v>5</v>
      </c>
      <c r="S290" s="8">
        <v>186</v>
      </c>
      <c r="T290" s="8"/>
      <c r="U290" s="8"/>
      <c r="V290" s="8"/>
      <c r="W290" s="8"/>
      <c r="X290" s="8"/>
      <c r="Y290" s="8"/>
      <c r="Z290" s="8"/>
      <c r="AA290" s="8"/>
      <c r="AB290" s="8"/>
      <c r="AC290" s="8"/>
    </row>
    <row r="291" spans="1:29">
      <c r="A291" t="s">
        <v>540</v>
      </c>
      <c r="B291" s="3" t="s">
        <v>541</v>
      </c>
      <c r="C291" s="3" t="s">
        <v>542</v>
      </c>
      <c r="G291" s="8" t="s">
        <v>3352</v>
      </c>
      <c r="H291" s="8"/>
      <c r="I291" s="8"/>
      <c r="J291" s="8"/>
      <c r="K291" s="8"/>
      <c r="L291" s="8"/>
      <c r="M291" s="8"/>
      <c r="N291" s="9"/>
      <c r="O291" s="8"/>
      <c r="P291" s="8"/>
      <c r="Q291" s="8"/>
      <c r="R291" s="8" t="s">
        <v>3624</v>
      </c>
      <c r="S291" s="8" t="s">
        <v>3624</v>
      </c>
      <c r="T291" s="8"/>
      <c r="U291" s="8"/>
      <c r="V291" s="8"/>
      <c r="W291" s="8"/>
      <c r="X291" s="8"/>
      <c r="Y291" s="8"/>
      <c r="Z291" s="8"/>
      <c r="AA291" s="8"/>
      <c r="AB291" s="8"/>
      <c r="AC291" s="8"/>
    </row>
    <row r="292" spans="1:29">
      <c r="A292" t="s">
        <v>540</v>
      </c>
      <c r="B292" s="3" t="s">
        <v>1950</v>
      </c>
      <c r="C292" s="3" t="s">
        <v>1951</v>
      </c>
      <c r="G292" s="8" t="s">
        <v>3350</v>
      </c>
      <c r="H292" s="8"/>
      <c r="I292" s="8"/>
      <c r="J292" s="8"/>
      <c r="K292" s="8"/>
      <c r="L292" s="8"/>
      <c r="M292" s="8"/>
      <c r="N292" s="9"/>
      <c r="O292" s="8"/>
      <c r="P292" s="8"/>
      <c r="Q292" s="8">
        <v>-24</v>
      </c>
      <c r="R292" s="8">
        <v>31</v>
      </c>
      <c r="S292" s="8">
        <v>7</v>
      </c>
      <c r="T292" s="8"/>
      <c r="U292" s="8"/>
      <c r="V292" s="8"/>
      <c r="W292" s="8"/>
      <c r="X292" s="8"/>
      <c r="Y292" s="8"/>
      <c r="Z292" s="8"/>
      <c r="AA292" s="8"/>
      <c r="AB292" s="8"/>
      <c r="AC292" s="8"/>
    </row>
    <row r="293" spans="1:29">
      <c r="A293" t="s">
        <v>540</v>
      </c>
      <c r="B293" s="3" t="s">
        <v>1953</v>
      </c>
      <c r="C293" s="3" t="s">
        <v>1952</v>
      </c>
      <c r="G293" s="8" t="s">
        <v>3352</v>
      </c>
      <c r="H293" s="8"/>
      <c r="I293" s="8"/>
      <c r="J293" s="8"/>
      <c r="K293" s="8"/>
      <c r="L293" s="8"/>
      <c r="M293" s="8"/>
      <c r="N293" s="9"/>
      <c r="O293" s="8"/>
      <c r="P293" s="8"/>
      <c r="Q293" s="8"/>
      <c r="R293" s="8" t="s">
        <v>3624</v>
      </c>
      <c r="S293" s="8" t="s">
        <v>3624</v>
      </c>
      <c r="T293" s="8"/>
      <c r="U293" s="8"/>
      <c r="V293" s="8"/>
      <c r="W293" s="8"/>
      <c r="X293" s="8"/>
      <c r="Y293" s="8"/>
      <c r="Z293" s="8"/>
      <c r="AA293" s="8"/>
      <c r="AB293" s="8"/>
      <c r="AC293" s="8"/>
    </row>
    <row r="294" spans="1:29" ht="29">
      <c r="A294" t="s">
        <v>543</v>
      </c>
      <c r="B294" s="3" t="s">
        <v>3447</v>
      </c>
      <c r="C294" s="3" t="s">
        <v>3448</v>
      </c>
      <c r="G294" s="8" t="s">
        <v>25</v>
      </c>
      <c r="H294" s="8"/>
      <c r="I294" s="8">
        <v>2</v>
      </c>
      <c r="J294" s="8">
        <v>8</v>
      </c>
      <c r="K294" s="8"/>
      <c r="L294" s="8" t="s">
        <v>3311</v>
      </c>
      <c r="M294" s="8"/>
      <c r="N294" s="9"/>
      <c r="O294" s="8"/>
      <c r="P294" s="8">
        <v>116</v>
      </c>
      <c r="Q294" s="8"/>
      <c r="R294" s="8" t="s">
        <v>3624</v>
      </c>
      <c r="S294" s="8" t="s">
        <v>3624</v>
      </c>
      <c r="T294" s="8"/>
      <c r="U294" s="8"/>
      <c r="V294" s="8"/>
      <c r="W294" s="8"/>
      <c r="X294" s="8"/>
      <c r="Y294" s="8"/>
      <c r="Z294" s="8"/>
      <c r="AA294" s="8"/>
      <c r="AB294" s="8"/>
      <c r="AC294" s="8"/>
    </row>
    <row r="295" spans="1:29" ht="29">
      <c r="A295" t="s">
        <v>543</v>
      </c>
      <c r="B295" s="3" t="s">
        <v>3579</v>
      </c>
      <c r="C295" s="3" t="s">
        <v>1954</v>
      </c>
      <c r="G295" s="8" t="s">
        <v>25</v>
      </c>
      <c r="H295" s="8"/>
      <c r="I295" s="8">
        <v>1</v>
      </c>
      <c r="J295" s="8">
        <v>3</v>
      </c>
      <c r="K295" s="8" t="s">
        <v>3319</v>
      </c>
      <c r="L295" s="8" t="s">
        <v>3305</v>
      </c>
      <c r="M295" s="8" t="s">
        <v>3403</v>
      </c>
      <c r="N295" s="9" t="s">
        <v>3404</v>
      </c>
      <c r="O295" s="8"/>
      <c r="P295" s="8">
        <v>1701</v>
      </c>
      <c r="Q295" s="8"/>
      <c r="R295" s="8" t="s">
        <v>3624</v>
      </c>
      <c r="S295" s="8" t="s">
        <v>3624</v>
      </c>
      <c r="T295" s="8"/>
      <c r="U295" s="8"/>
      <c r="V295" s="8"/>
      <c r="W295" s="8"/>
      <c r="X295" s="8"/>
      <c r="Y295" s="8"/>
      <c r="Z295" s="8"/>
      <c r="AA295" s="8"/>
      <c r="AB295" s="8"/>
      <c r="AC295" s="8"/>
    </row>
    <row r="296" spans="1:29">
      <c r="A296" t="s">
        <v>544</v>
      </c>
      <c r="B296" s="3" t="s">
        <v>1955</v>
      </c>
      <c r="C296" s="3" t="s">
        <v>1956</v>
      </c>
      <c r="G296" s="8" t="s">
        <v>3352</v>
      </c>
      <c r="H296" s="8"/>
      <c r="I296" s="8"/>
      <c r="J296" s="8"/>
      <c r="K296" s="8"/>
      <c r="L296" s="8"/>
      <c r="M296" s="8"/>
      <c r="N296" s="9"/>
      <c r="O296" s="8"/>
      <c r="P296" s="8"/>
      <c r="Q296" s="8"/>
      <c r="R296" s="8" t="s">
        <v>3624</v>
      </c>
      <c r="S296" s="8" t="s">
        <v>3624</v>
      </c>
      <c r="T296" s="8"/>
      <c r="U296" s="8"/>
      <c r="V296" s="8"/>
      <c r="W296" s="8"/>
      <c r="X296" s="8"/>
      <c r="Y296" s="8"/>
      <c r="Z296" s="8"/>
      <c r="AA296" s="8"/>
      <c r="AB296" s="8"/>
      <c r="AC296" s="8"/>
    </row>
    <row r="297" spans="1:29">
      <c r="A297" t="s">
        <v>545</v>
      </c>
      <c r="B297" s="3" t="s">
        <v>1958</v>
      </c>
      <c r="C297" s="3" t="s">
        <v>1957</v>
      </c>
      <c r="G297" s="8" t="s">
        <v>3350</v>
      </c>
      <c r="H297" s="8"/>
      <c r="I297" s="8"/>
      <c r="J297" s="8"/>
      <c r="K297" s="8"/>
      <c r="L297" s="8"/>
      <c r="M297" s="8"/>
      <c r="N297" s="9"/>
      <c r="O297" s="8"/>
      <c r="P297" s="8"/>
      <c r="Q297" s="8">
        <v>-1684</v>
      </c>
      <c r="R297" s="8">
        <v>1701</v>
      </c>
      <c r="S297" s="8">
        <v>17</v>
      </c>
      <c r="T297" s="8"/>
      <c r="U297" s="8"/>
      <c r="V297" s="8"/>
      <c r="W297" s="8"/>
      <c r="X297" s="8"/>
      <c r="Y297" s="8"/>
      <c r="Z297" s="8"/>
      <c r="AA297" s="8"/>
      <c r="AB297" s="8"/>
      <c r="AC297" s="8"/>
    </row>
    <row r="298" spans="1:29" ht="29">
      <c r="A298" t="s">
        <v>546</v>
      </c>
      <c r="B298" s="3" t="s">
        <v>1960</v>
      </c>
      <c r="C298" s="3" t="s">
        <v>1959</v>
      </c>
      <c r="G298" s="8" t="s">
        <v>25</v>
      </c>
      <c r="H298" s="8"/>
      <c r="I298" s="8">
        <v>1</v>
      </c>
      <c r="J298" s="8">
        <v>3</v>
      </c>
      <c r="K298" s="8" t="s">
        <v>3319</v>
      </c>
      <c r="L298" s="8" t="s">
        <v>3305</v>
      </c>
      <c r="M298" s="8" t="s">
        <v>3359</v>
      </c>
      <c r="N298" s="9" t="s">
        <v>3404</v>
      </c>
      <c r="O298" s="8"/>
      <c r="P298" s="8">
        <v>1701</v>
      </c>
      <c r="Q298" s="8"/>
      <c r="R298" s="8" t="s">
        <v>3624</v>
      </c>
      <c r="S298" s="8" t="s">
        <v>3624</v>
      </c>
      <c r="T298" s="8"/>
      <c r="U298" s="8"/>
      <c r="V298" s="8"/>
      <c r="W298" s="8"/>
      <c r="X298" s="8"/>
      <c r="Y298" s="8"/>
      <c r="Z298" s="8"/>
      <c r="AA298" s="8"/>
      <c r="AB298" s="8"/>
      <c r="AC298" s="8" t="s">
        <v>19</v>
      </c>
    </row>
    <row r="299" spans="1:29">
      <c r="A299" t="s">
        <v>546</v>
      </c>
      <c r="B299" s="3" t="s">
        <v>547</v>
      </c>
      <c r="C299" s="3" t="s">
        <v>548</v>
      </c>
      <c r="G299" s="8" t="s">
        <v>3352</v>
      </c>
      <c r="H299" s="8"/>
      <c r="I299" s="8"/>
      <c r="J299" s="8"/>
      <c r="K299" s="8"/>
      <c r="L299" s="8"/>
      <c r="M299" s="8"/>
      <c r="N299" s="9"/>
      <c r="O299" s="8"/>
      <c r="P299" s="8"/>
      <c r="Q299" s="8"/>
      <c r="R299" s="8" t="s">
        <v>3624</v>
      </c>
      <c r="S299" s="8" t="s">
        <v>3624</v>
      </c>
      <c r="T299" s="8"/>
      <c r="U299" s="8"/>
      <c r="V299" s="8"/>
      <c r="W299" s="8"/>
      <c r="X299" s="8"/>
      <c r="Y299" s="8"/>
      <c r="Z299" s="8"/>
      <c r="AA299" s="8"/>
      <c r="AB299" s="8"/>
      <c r="AC299" s="8"/>
    </row>
    <row r="300" spans="1:29">
      <c r="A300" t="s">
        <v>546</v>
      </c>
      <c r="B300" s="3" t="s">
        <v>1961</v>
      </c>
      <c r="C300" s="3" t="s">
        <v>1962</v>
      </c>
      <c r="G300" s="8" t="s">
        <v>25</v>
      </c>
      <c r="H300" s="8"/>
      <c r="I300" s="8">
        <v>1</v>
      </c>
      <c r="J300" s="8">
        <v>2</v>
      </c>
      <c r="K300" s="8" t="s">
        <v>3310</v>
      </c>
      <c r="L300" s="8" t="s">
        <v>3351</v>
      </c>
      <c r="M300" s="8"/>
      <c r="N300" s="9"/>
      <c r="O300" s="8"/>
      <c r="P300" s="8">
        <v>2475</v>
      </c>
      <c r="Q300" s="8"/>
      <c r="R300" s="8" t="s">
        <v>3624</v>
      </c>
      <c r="S300" s="8" t="s">
        <v>3624</v>
      </c>
      <c r="T300" s="8"/>
      <c r="U300" s="8"/>
      <c r="V300" s="8"/>
      <c r="W300" s="8"/>
      <c r="X300" s="8"/>
      <c r="Y300" s="8"/>
      <c r="Z300" s="8"/>
      <c r="AA300" s="8"/>
      <c r="AB300" s="8"/>
      <c r="AC300" s="8"/>
    </row>
    <row r="301" spans="1:29" ht="29">
      <c r="A301" t="s">
        <v>549</v>
      </c>
      <c r="B301" s="3" t="s">
        <v>1963</v>
      </c>
      <c r="C301" s="3" t="s">
        <v>1964</v>
      </c>
      <c r="G301" s="8" t="s">
        <v>24</v>
      </c>
      <c r="H301" s="8"/>
      <c r="I301" s="8">
        <v>1</v>
      </c>
      <c r="J301" s="8">
        <v>3</v>
      </c>
      <c r="K301" s="8" t="s">
        <v>3310</v>
      </c>
      <c r="L301" s="8" t="s">
        <v>3311</v>
      </c>
      <c r="M301" s="8"/>
      <c r="N301" s="9"/>
      <c r="O301" s="8"/>
      <c r="P301" s="8">
        <v>2475</v>
      </c>
      <c r="Q301" s="8"/>
      <c r="R301" s="8" t="s">
        <v>3624</v>
      </c>
      <c r="S301" s="8" t="s">
        <v>3624</v>
      </c>
      <c r="T301" s="8"/>
      <c r="U301" s="8"/>
      <c r="V301" s="8"/>
      <c r="W301" s="8"/>
      <c r="X301" s="8"/>
      <c r="Y301" s="8"/>
      <c r="Z301" s="8"/>
      <c r="AA301" s="8"/>
      <c r="AB301" s="8"/>
      <c r="AC301" s="8"/>
    </row>
    <row r="302" spans="1:29" ht="29">
      <c r="A302" t="s">
        <v>549</v>
      </c>
      <c r="B302" s="3" t="s">
        <v>1963</v>
      </c>
      <c r="C302" s="3" t="s">
        <v>1965</v>
      </c>
      <c r="G302" s="8" t="s">
        <v>24</v>
      </c>
      <c r="H302" s="8"/>
      <c r="I302" s="8">
        <v>1</v>
      </c>
      <c r="J302" s="8">
        <v>3</v>
      </c>
      <c r="K302" s="8" t="s">
        <v>3310</v>
      </c>
      <c r="L302" s="8" t="s">
        <v>3311</v>
      </c>
      <c r="M302" s="8"/>
      <c r="N302" s="9"/>
      <c r="O302" s="8"/>
      <c r="P302" s="8">
        <v>2475</v>
      </c>
      <c r="Q302" s="8"/>
      <c r="R302" s="8" t="s">
        <v>3624</v>
      </c>
      <c r="S302" s="8" t="s">
        <v>3624</v>
      </c>
      <c r="T302" s="8"/>
      <c r="U302" s="8"/>
      <c r="V302" s="8"/>
      <c r="W302" s="8"/>
      <c r="X302" s="8"/>
      <c r="Y302" s="8"/>
      <c r="Z302" s="8"/>
      <c r="AA302" s="8"/>
      <c r="AB302" s="8"/>
      <c r="AC302" s="8"/>
    </row>
    <row r="303" spans="1:29">
      <c r="A303" t="s">
        <v>552</v>
      </c>
      <c r="B303" s="3" t="s">
        <v>555</v>
      </c>
      <c r="C303" s="3" t="s">
        <v>556</v>
      </c>
      <c r="G303" s="8" t="s">
        <v>3352</v>
      </c>
      <c r="H303" s="8"/>
      <c r="I303" s="8"/>
      <c r="J303" s="8"/>
      <c r="K303" s="8"/>
      <c r="L303" s="8"/>
      <c r="M303" s="8"/>
      <c r="N303" s="9"/>
      <c r="O303" s="8"/>
      <c r="P303" s="8"/>
      <c r="Q303" s="8"/>
      <c r="R303" s="8" t="s">
        <v>3624</v>
      </c>
      <c r="S303" s="8" t="s">
        <v>3624</v>
      </c>
      <c r="T303" s="8"/>
      <c r="U303" s="8"/>
      <c r="V303" s="8"/>
      <c r="W303" s="8"/>
      <c r="X303" s="8"/>
      <c r="Y303" s="8"/>
      <c r="Z303" s="8"/>
      <c r="AA303" s="8"/>
      <c r="AB303" s="8"/>
      <c r="AC303" s="8"/>
    </row>
    <row r="304" spans="1:29">
      <c r="A304" t="s">
        <v>557</v>
      </c>
      <c r="B304" s="3" t="s">
        <v>1966</v>
      </c>
      <c r="C304" s="3" t="s">
        <v>1967</v>
      </c>
      <c r="G304" s="8" t="s">
        <v>25</v>
      </c>
      <c r="H304" s="8"/>
      <c r="I304" s="8">
        <v>1</v>
      </c>
      <c r="J304" s="8">
        <v>2</v>
      </c>
      <c r="K304" s="8" t="s">
        <v>3319</v>
      </c>
      <c r="L304" s="8" t="s">
        <v>3351</v>
      </c>
      <c r="M304" s="8"/>
      <c r="N304" s="9"/>
      <c r="O304" s="8"/>
      <c r="P304" s="8">
        <v>171</v>
      </c>
      <c r="Q304" s="8"/>
      <c r="R304" s="8" t="s">
        <v>3624</v>
      </c>
      <c r="S304" s="8" t="s">
        <v>3624</v>
      </c>
      <c r="T304" s="8"/>
      <c r="U304" s="8"/>
      <c r="V304" s="8"/>
      <c r="W304" s="8"/>
      <c r="X304" s="8"/>
      <c r="Y304" s="8"/>
      <c r="Z304" s="8"/>
      <c r="AA304" s="8"/>
      <c r="AB304" s="8"/>
      <c r="AC304" s="8"/>
    </row>
    <row r="305" spans="1:29">
      <c r="A305" t="s">
        <v>557</v>
      </c>
      <c r="B305" s="3" t="s">
        <v>1969</v>
      </c>
      <c r="C305" s="3" t="s">
        <v>1968</v>
      </c>
      <c r="G305" s="8" t="s">
        <v>25</v>
      </c>
      <c r="H305" s="8"/>
      <c r="I305" s="8">
        <v>1</v>
      </c>
      <c r="J305" s="8">
        <v>6</v>
      </c>
      <c r="K305" s="8" t="s">
        <v>3304</v>
      </c>
      <c r="L305" s="8" t="s">
        <v>3305</v>
      </c>
      <c r="M305" s="8" t="s">
        <v>3403</v>
      </c>
      <c r="N305" s="9" t="s">
        <v>3404</v>
      </c>
      <c r="O305" s="8"/>
      <c r="P305" s="8">
        <v>2</v>
      </c>
      <c r="Q305" s="8"/>
      <c r="R305" s="8" t="s">
        <v>3624</v>
      </c>
      <c r="S305" s="8" t="s">
        <v>3624</v>
      </c>
      <c r="T305" s="8"/>
      <c r="U305" s="8"/>
      <c r="V305" s="8"/>
      <c r="W305" s="8"/>
      <c r="X305" s="8"/>
      <c r="Y305" s="8"/>
      <c r="Z305" s="8"/>
      <c r="AA305" s="8"/>
      <c r="AB305" s="8"/>
      <c r="AC305" s="8"/>
    </row>
    <row r="306" spans="1:29">
      <c r="A306" t="s">
        <v>560</v>
      </c>
      <c r="B306" s="3" t="s">
        <v>1971</v>
      </c>
      <c r="C306" s="3" t="s">
        <v>1970</v>
      </c>
      <c r="G306" s="8" t="s">
        <v>25</v>
      </c>
      <c r="H306" s="8"/>
      <c r="I306" s="8">
        <v>1</v>
      </c>
      <c r="J306" s="8">
        <v>3</v>
      </c>
      <c r="K306" s="8" t="s">
        <v>3319</v>
      </c>
      <c r="L306" s="8" t="s">
        <v>3311</v>
      </c>
      <c r="M306" s="8"/>
      <c r="N306" s="9"/>
      <c r="O306" s="8"/>
      <c r="P306" s="8">
        <v>86</v>
      </c>
      <c r="Q306" s="8"/>
      <c r="R306" s="8" t="s">
        <v>3624</v>
      </c>
      <c r="S306" s="8" t="s">
        <v>3624</v>
      </c>
      <c r="T306" s="8"/>
      <c r="U306" s="8"/>
      <c r="V306" s="8"/>
      <c r="W306" s="8"/>
      <c r="X306" s="8"/>
      <c r="Y306" s="8"/>
      <c r="Z306" s="8"/>
      <c r="AA306" s="8"/>
      <c r="AB306" s="8"/>
      <c r="AC306" s="8"/>
    </row>
    <row r="307" spans="1:29">
      <c r="A307" t="s">
        <v>560</v>
      </c>
      <c r="B307" s="3" t="s">
        <v>1973</v>
      </c>
      <c r="C307" s="3" t="s">
        <v>1972</v>
      </c>
      <c r="G307" s="8" t="s">
        <v>24</v>
      </c>
      <c r="H307" s="8"/>
      <c r="I307" s="8">
        <v>1</v>
      </c>
      <c r="J307" s="8">
        <v>2</v>
      </c>
      <c r="K307" s="8" t="s">
        <v>3328</v>
      </c>
      <c r="L307" s="8" t="s">
        <v>3351</v>
      </c>
      <c r="M307" s="8"/>
      <c r="N307" s="9"/>
      <c r="O307" s="8"/>
      <c r="P307" s="8">
        <v>112</v>
      </c>
      <c r="Q307" s="8"/>
      <c r="R307" s="8" t="s">
        <v>3624</v>
      </c>
      <c r="S307" s="8" t="s">
        <v>3624</v>
      </c>
      <c r="T307" s="8"/>
      <c r="U307" s="8"/>
      <c r="V307" s="8"/>
      <c r="W307" s="8"/>
      <c r="X307" s="8"/>
      <c r="Y307" s="8"/>
      <c r="Z307" s="8"/>
      <c r="AA307" s="8"/>
      <c r="AB307" s="8"/>
      <c r="AC307" s="8"/>
    </row>
    <row r="308" spans="1:29">
      <c r="A308" t="s">
        <v>561</v>
      </c>
      <c r="B308" s="3" t="s">
        <v>1975</v>
      </c>
      <c r="C308" s="3" t="s">
        <v>1974</v>
      </c>
      <c r="G308" s="8" t="s">
        <v>3352</v>
      </c>
      <c r="H308" s="8"/>
      <c r="I308" s="8"/>
      <c r="J308" s="8"/>
      <c r="K308" s="8"/>
      <c r="L308" s="8"/>
      <c r="M308" s="8"/>
      <c r="N308" s="9"/>
      <c r="O308" s="8"/>
      <c r="P308" s="8"/>
      <c r="Q308" s="8"/>
      <c r="R308" s="8" t="s">
        <v>3624</v>
      </c>
      <c r="S308" s="8" t="s">
        <v>3624</v>
      </c>
      <c r="T308" s="8"/>
      <c r="U308" s="8"/>
      <c r="V308" s="8"/>
      <c r="W308" s="8"/>
      <c r="X308" s="8"/>
      <c r="Y308" s="8"/>
      <c r="Z308" s="8"/>
      <c r="AA308" s="8"/>
      <c r="AB308" s="8"/>
      <c r="AC308" s="8"/>
    </row>
    <row r="309" spans="1:29" ht="130.5">
      <c r="A309" t="s">
        <v>562</v>
      </c>
      <c r="B309" s="3" t="s">
        <v>3710</v>
      </c>
      <c r="C309" s="3" t="s">
        <v>3712</v>
      </c>
      <c r="G309" s="8" t="s">
        <v>25</v>
      </c>
      <c r="H309" s="8"/>
      <c r="I309" s="8">
        <v>12</v>
      </c>
      <c r="J309" s="8">
        <v>45</v>
      </c>
      <c r="K309" s="8"/>
      <c r="L309" s="8" t="s">
        <v>3305</v>
      </c>
      <c r="M309" s="8" t="s">
        <v>3414</v>
      </c>
      <c r="N309" s="9">
        <v>6</v>
      </c>
      <c r="O309" s="8"/>
      <c r="P309" s="8">
        <v>16</v>
      </c>
      <c r="Q309" s="8"/>
      <c r="R309" s="8" t="s">
        <v>3624</v>
      </c>
      <c r="S309" s="8" t="s">
        <v>3624</v>
      </c>
      <c r="T309" s="8"/>
      <c r="U309" s="8"/>
      <c r="V309" s="8"/>
      <c r="W309" s="8"/>
      <c r="X309" s="8"/>
      <c r="Y309" s="8"/>
      <c r="Z309" s="8"/>
      <c r="AA309" s="8"/>
      <c r="AB309" s="8"/>
      <c r="AC309" s="8" t="s">
        <v>19</v>
      </c>
    </row>
    <row r="310" spans="1:29" ht="130.5">
      <c r="A310" t="s">
        <v>563</v>
      </c>
      <c r="B310" s="3" t="s">
        <v>3711</v>
      </c>
      <c r="C310" s="3" t="s">
        <v>3712</v>
      </c>
      <c r="G310" s="8" t="s">
        <v>25</v>
      </c>
      <c r="H310" s="8"/>
      <c r="I310" s="8">
        <v>8</v>
      </c>
      <c r="J310" s="8">
        <v>41</v>
      </c>
      <c r="K310" s="8"/>
      <c r="L310" s="8" t="s">
        <v>3311</v>
      </c>
      <c r="M310" s="8"/>
      <c r="N310" s="9"/>
      <c r="O310" s="8"/>
      <c r="P310" s="8">
        <v>1</v>
      </c>
      <c r="Q310" s="8"/>
      <c r="R310" s="8" t="s">
        <v>3624</v>
      </c>
      <c r="S310" s="8" t="s">
        <v>3624</v>
      </c>
      <c r="T310" s="8"/>
      <c r="U310" s="8"/>
      <c r="V310" s="8"/>
      <c r="W310" s="8"/>
      <c r="X310" s="8"/>
      <c r="Y310" s="8"/>
      <c r="Z310" s="8"/>
      <c r="AA310" s="8"/>
      <c r="AB310" s="8"/>
      <c r="AC310" s="8" t="s">
        <v>19</v>
      </c>
    </row>
    <row r="311" spans="1:29" ht="130.5">
      <c r="A311" t="s">
        <v>564</v>
      </c>
      <c r="B311" s="3" t="s">
        <v>3713</v>
      </c>
      <c r="C311" s="3" t="s">
        <v>3714</v>
      </c>
      <c r="G311" s="8" t="s">
        <v>3350</v>
      </c>
      <c r="H311" s="8"/>
      <c r="I311" s="8"/>
      <c r="J311" s="8"/>
      <c r="K311" s="8"/>
      <c r="L311" s="8"/>
      <c r="M311" s="8"/>
      <c r="N311" s="9"/>
      <c r="O311" s="8"/>
      <c r="P311" s="8"/>
      <c r="Q311" s="8">
        <v>-1699</v>
      </c>
      <c r="R311" s="8">
        <v>1701</v>
      </c>
      <c r="S311" s="8">
        <v>2</v>
      </c>
      <c r="T311" s="8"/>
      <c r="U311" s="8"/>
      <c r="V311" s="8"/>
      <c r="W311" s="8"/>
      <c r="X311" s="8"/>
      <c r="Y311" s="8"/>
      <c r="Z311" s="8"/>
      <c r="AA311" s="8"/>
      <c r="AB311" s="8"/>
      <c r="AC311" s="8"/>
    </row>
    <row r="312" spans="1:29" ht="130.5">
      <c r="A312" t="s">
        <v>564</v>
      </c>
      <c r="B312" s="3" t="s">
        <v>3715</v>
      </c>
      <c r="C312" s="3" t="s">
        <v>3712</v>
      </c>
      <c r="F312" t="s">
        <v>19</v>
      </c>
      <c r="G312" s="8" t="s">
        <v>25</v>
      </c>
      <c r="H312" s="8"/>
      <c r="I312" s="8">
        <v>1</v>
      </c>
      <c r="J312" s="8">
        <v>4</v>
      </c>
      <c r="K312" s="8" t="s">
        <v>3356</v>
      </c>
      <c r="L312" s="8" t="s">
        <v>3311</v>
      </c>
      <c r="M312" s="8"/>
      <c r="N312" s="9"/>
      <c r="O312" s="8"/>
      <c r="P312" s="8">
        <v>26</v>
      </c>
      <c r="Q312" s="8"/>
      <c r="R312" s="8" t="s">
        <v>3624</v>
      </c>
      <c r="S312" s="8" t="s">
        <v>3624</v>
      </c>
      <c r="T312" s="8"/>
      <c r="U312" s="8"/>
      <c r="V312" s="8"/>
      <c r="W312" s="8"/>
      <c r="X312" s="8"/>
      <c r="Y312" s="8"/>
      <c r="Z312" s="8"/>
      <c r="AA312" s="8"/>
      <c r="AB312" s="8"/>
      <c r="AC312" s="8"/>
    </row>
    <row r="313" spans="1:29" ht="43.5">
      <c r="A313" t="s">
        <v>565</v>
      </c>
      <c r="B313" s="3" t="s">
        <v>1976</v>
      </c>
      <c r="C313" s="3" t="s">
        <v>1977</v>
      </c>
      <c r="G313" s="8" t="s">
        <v>25</v>
      </c>
      <c r="H313" s="8"/>
      <c r="I313" s="8">
        <v>1</v>
      </c>
      <c r="J313" s="8">
        <v>3</v>
      </c>
      <c r="K313" s="8" t="s">
        <v>3319</v>
      </c>
      <c r="L313" s="8" t="s">
        <v>3311</v>
      </c>
      <c r="M313" s="8"/>
      <c r="N313" s="9"/>
      <c r="O313" s="8"/>
      <c r="P313" s="8">
        <v>280</v>
      </c>
      <c r="Q313" s="8"/>
      <c r="R313" s="8" t="s">
        <v>3624</v>
      </c>
      <c r="S313" s="8" t="s">
        <v>3624</v>
      </c>
      <c r="T313" s="8"/>
      <c r="U313" s="8"/>
      <c r="V313" s="8"/>
      <c r="W313" s="8"/>
      <c r="X313" s="8"/>
      <c r="Y313" s="8"/>
      <c r="Z313" s="8"/>
      <c r="AA313" s="8"/>
      <c r="AB313" s="8"/>
      <c r="AC313" s="8"/>
    </row>
    <row r="314" spans="1:29" ht="43.5">
      <c r="A314" t="s">
        <v>565</v>
      </c>
      <c r="B314" s="3" t="s">
        <v>1978</v>
      </c>
      <c r="C314" s="3" t="s">
        <v>1979</v>
      </c>
      <c r="G314" s="8" t="s">
        <v>3350</v>
      </c>
      <c r="H314" s="8"/>
      <c r="I314" s="8"/>
      <c r="J314" s="8"/>
      <c r="K314" s="8"/>
      <c r="L314" s="8"/>
      <c r="M314" s="8"/>
      <c r="N314" s="9"/>
      <c r="O314" s="8"/>
      <c r="P314" s="8"/>
      <c r="Q314" s="8">
        <v>26</v>
      </c>
      <c r="R314" s="8">
        <v>5</v>
      </c>
      <c r="S314" s="8">
        <v>31</v>
      </c>
      <c r="T314" s="8"/>
      <c r="U314" s="8"/>
      <c r="V314" s="8"/>
      <c r="W314" s="8"/>
      <c r="X314" s="8"/>
      <c r="Y314" s="8"/>
      <c r="Z314" s="8"/>
      <c r="AA314" s="8"/>
      <c r="AB314" s="8"/>
      <c r="AC314" s="8"/>
    </row>
    <row r="315" spans="1:29" ht="43.5">
      <c r="A315" t="s">
        <v>565</v>
      </c>
      <c r="B315" s="3" t="s">
        <v>1980</v>
      </c>
      <c r="C315" s="3" t="s">
        <v>1981</v>
      </c>
      <c r="G315" s="8" t="s">
        <v>3350</v>
      </c>
      <c r="H315" s="8"/>
      <c r="I315" s="8"/>
      <c r="J315" s="8"/>
      <c r="K315" s="8"/>
      <c r="L315" s="8"/>
      <c r="M315" s="8"/>
      <c r="N315" s="9"/>
      <c r="O315" s="8"/>
      <c r="P315" s="8"/>
      <c r="Q315" s="8">
        <v>-3</v>
      </c>
      <c r="R315" s="8">
        <v>4</v>
      </c>
      <c r="S315" s="8">
        <v>1</v>
      </c>
      <c r="T315" s="8"/>
      <c r="U315" s="8"/>
      <c r="V315" s="8"/>
      <c r="W315" s="8"/>
      <c r="X315" s="8"/>
      <c r="Y315" s="8"/>
      <c r="Z315" s="8"/>
      <c r="AA315" s="8"/>
      <c r="AB315" s="8"/>
      <c r="AC315" s="8"/>
    </row>
    <row r="316" spans="1:29" ht="29">
      <c r="A316" t="s">
        <v>565</v>
      </c>
      <c r="B316" s="3" t="s">
        <v>1982</v>
      </c>
      <c r="C316" s="3" t="s">
        <v>1983</v>
      </c>
      <c r="G316" s="8" t="s">
        <v>3350</v>
      </c>
      <c r="H316" s="8"/>
      <c r="I316" s="8"/>
      <c r="J316" s="8"/>
      <c r="K316" s="8"/>
      <c r="L316" s="8"/>
      <c r="M316" s="8"/>
      <c r="N316" s="9"/>
      <c r="O316" s="8"/>
      <c r="P316" s="8"/>
      <c r="Q316" s="8">
        <v>447</v>
      </c>
      <c r="R316" s="8">
        <v>166</v>
      </c>
      <c r="S316" s="8">
        <v>613</v>
      </c>
      <c r="T316" s="8"/>
      <c r="U316" s="8"/>
      <c r="V316" s="8"/>
      <c r="W316" s="8"/>
      <c r="X316" s="8"/>
      <c r="Y316" s="8"/>
      <c r="Z316" s="8"/>
      <c r="AA316" s="8"/>
      <c r="AB316" s="8"/>
      <c r="AC316" s="8"/>
    </row>
    <row r="317" spans="1:29">
      <c r="A317" t="s">
        <v>566</v>
      </c>
      <c r="B317" s="3" t="s">
        <v>276</v>
      </c>
      <c r="C317" s="3" t="s">
        <v>567</v>
      </c>
      <c r="G317" s="8" t="s">
        <v>3352</v>
      </c>
      <c r="H317" s="8"/>
      <c r="I317" s="8"/>
      <c r="J317" s="8"/>
      <c r="K317" s="8"/>
      <c r="L317" s="8"/>
      <c r="M317" s="8"/>
      <c r="N317" s="9"/>
      <c r="O317" s="8"/>
      <c r="P317" s="8"/>
      <c r="Q317" s="8"/>
      <c r="R317" s="8" t="s">
        <v>3624</v>
      </c>
      <c r="S317" s="8" t="s">
        <v>3624</v>
      </c>
      <c r="T317" s="8"/>
      <c r="U317" s="8"/>
      <c r="V317" s="8"/>
      <c r="W317" s="8"/>
      <c r="X317" s="8"/>
      <c r="Y317" s="8"/>
      <c r="Z317" s="8"/>
      <c r="AA317" s="8"/>
      <c r="AB317" s="8"/>
      <c r="AC317" s="8"/>
    </row>
    <row r="318" spans="1:29">
      <c r="A318" t="s">
        <v>569</v>
      </c>
      <c r="B318" s="3" t="s">
        <v>1988</v>
      </c>
      <c r="C318" s="3" t="s">
        <v>1989</v>
      </c>
      <c r="G318" s="8" t="s">
        <v>3350</v>
      </c>
      <c r="H318" s="8"/>
      <c r="I318" s="8"/>
      <c r="J318" s="8"/>
      <c r="K318" s="8"/>
      <c r="L318" s="8"/>
      <c r="M318" s="8"/>
      <c r="N318" s="9"/>
      <c r="O318" s="8"/>
      <c r="P318" s="8"/>
      <c r="Q318" s="8">
        <v>-813</v>
      </c>
      <c r="R318" s="8">
        <v>830</v>
      </c>
      <c r="S318" s="8">
        <v>17</v>
      </c>
      <c r="T318" s="8"/>
      <c r="U318" s="8"/>
      <c r="V318" s="8"/>
      <c r="W318" s="8"/>
      <c r="X318" s="8"/>
      <c r="Y318" s="8"/>
      <c r="Z318" s="8"/>
      <c r="AA318" s="8"/>
      <c r="AB318" s="8"/>
      <c r="AC318" s="8"/>
    </row>
    <row r="319" spans="1:29" ht="29">
      <c r="A319" t="s">
        <v>569</v>
      </c>
      <c r="B319" s="3" t="s">
        <v>1991</v>
      </c>
      <c r="C319" s="3" t="s">
        <v>1990</v>
      </c>
      <c r="G319" s="8" t="s">
        <v>25</v>
      </c>
      <c r="H319" s="8"/>
      <c r="I319" s="8">
        <v>1</v>
      </c>
      <c r="J319" s="8">
        <v>3</v>
      </c>
      <c r="K319" s="8" t="s">
        <v>3319</v>
      </c>
      <c r="L319" s="8" t="s">
        <v>3311</v>
      </c>
      <c r="M319" s="8"/>
      <c r="N319" s="9"/>
      <c r="O319" s="8"/>
      <c r="P319" s="8">
        <v>1701</v>
      </c>
      <c r="Q319" s="8"/>
      <c r="R319" s="8" t="s">
        <v>3624</v>
      </c>
      <c r="S319" s="8" t="s">
        <v>3624</v>
      </c>
      <c r="T319" s="8"/>
      <c r="U319" s="8"/>
      <c r="V319" s="8"/>
      <c r="W319" s="8"/>
      <c r="X319" s="8"/>
      <c r="Y319" s="8"/>
      <c r="Z319" s="8"/>
      <c r="AA319" s="8"/>
      <c r="AB319" s="8"/>
      <c r="AC319" s="8"/>
    </row>
    <row r="320" spans="1:29">
      <c r="A320" t="s">
        <v>572</v>
      </c>
      <c r="B320" s="3" t="s">
        <v>1993</v>
      </c>
      <c r="C320" s="3" t="s">
        <v>1992</v>
      </c>
      <c r="G320" s="8" t="s">
        <v>3352</v>
      </c>
      <c r="H320" s="8"/>
      <c r="I320" s="8"/>
      <c r="J320" s="8"/>
      <c r="K320" s="8"/>
      <c r="L320" s="8"/>
      <c r="M320" s="8"/>
      <c r="N320" s="9"/>
      <c r="O320" s="8"/>
      <c r="P320" s="8"/>
      <c r="Q320" s="8"/>
      <c r="R320" s="8" t="s">
        <v>3624</v>
      </c>
      <c r="S320" s="8" t="s">
        <v>3624</v>
      </c>
      <c r="T320" s="8"/>
      <c r="U320" s="8"/>
      <c r="V320" s="8"/>
      <c r="W320" s="8"/>
      <c r="X320" s="8"/>
      <c r="Y320" s="8" t="s">
        <v>3591</v>
      </c>
      <c r="Z320" s="8"/>
      <c r="AA320" s="8"/>
      <c r="AB320" s="8"/>
      <c r="AC320" s="8"/>
    </row>
    <row r="321" spans="1:29">
      <c r="A321" t="s">
        <v>575</v>
      </c>
      <c r="B321" s="3" t="s">
        <v>1995</v>
      </c>
      <c r="C321" s="3" t="s">
        <v>1994</v>
      </c>
      <c r="G321" s="8" t="s">
        <v>3350</v>
      </c>
      <c r="H321" s="8"/>
      <c r="I321" s="8"/>
      <c r="J321" s="8"/>
      <c r="K321" s="8"/>
      <c r="L321" s="8"/>
      <c r="M321" s="8"/>
      <c r="N321" s="9"/>
      <c r="O321" s="8"/>
      <c r="P321" s="8"/>
      <c r="Q321" s="8">
        <v>59</v>
      </c>
      <c r="R321" s="8">
        <v>112</v>
      </c>
      <c r="S321" s="8">
        <v>171</v>
      </c>
      <c r="T321" s="8"/>
      <c r="U321" s="8"/>
      <c r="V321" s="8"/>
      <c r="W321" s="8"/>
      <c r="X321" s="8"/>
      <c r="Y321" s="8"/>
      <c r="Z321" s="8"/>
      <c r="AA321" s="8"/>
      <c r="AB321" s="8"/>
      <c r="AC321" s="8"/>
    </row>
    <row r="322" spans="1:29">
      <c r="A322" t="s">
        <v>576</v>
      </c>
      <c r="B322" s="3" t="s">
        <v>1999</v>
      </c>
      <c r="C322" s="3" t="s">
        <v>1998</v>
      </c>
      <c r="G322" s="8" t="s">
        <v>3352</v>
      </c>
      <c r="H322" s="8"/>
      <c r="I322" s="8"/>
      <c r="J322" s="8"/>
      <c r="K322" s="8"/>
      <c r="L322" s="8"/>
      <c r="M322" s="8"/>
      <c r="N322" s="9"/>
      <c r="O322" s="8"/>
      <c r="P322" s="8"/>
      <c r="Q322" s="8"/>
      <c r="R322" s="8" t="s">
        <v>3624</v>
      </c>
      <c r="S322" s="8" t="s">
        <v>3624</v>
      </c>
      <c r="T322" s="8"/>
      <c r="U322" s="8"/>
      <c r="V322" s="8"/>
      <c r="W322" s="8"/>
      <c r="X322" s="8"/>
      <c r="Y322" s="8"/>
      <c r="Z322" s="8"/>
      <c r="AA322" s="8"/>
      <c r="AB322" s="8"/>
      <c r="AC322" s="8"/>
    </row>
    <row r="323" spans="1:29">
      <c r="A323" t="s">
        <v>576</v>
      </c>
      <c r="B323" s="3" t="s">
        <v>2004</v>
      </c>
      <c r="C323" s="3" t="s">
        <v>2000</v>
      </c>
      <c r="G323" s="8" t="s">
        <v>24</v>
      </c>
      <c r="H323" s="8"/>
      <c r="I323" s="8">
        <v>1</v>
      </c>
      <c r="J323" s="8">
        <v>3</v>
      </c>
      <c r="K323" s="8" t="s">
        <v>3310</v>
      </c>
      <c r="L323" s="8" t="s">
        <v>3311</v>
      </c>
      <c r="M323" s="8"/>
      <c r="N323" s="9"/>
      <c r="O323" s="8"/>
      <c r="P323" s="8">
        <v>2475</v>
      </c>
      <c r="Q323" s="8"/>
      <c r="R323" s="8" t="s">
        <v>3624</v>
      </c>
      <c r="S323" s="8" t="s">
        <v>3624</v>
      </c>
      <c r="T323" s="8"/>
      <c r="U323" s="8"/>
      <c r="V323" s="8"/>
      <c r="W323" s="8"/>
      <c r="X323" s="8"/>
      <c r="Y323" s="8"/>
      <c r="Z323" s="8"/>
      <c r="AA323" s="8"/>
      <c r="AB323" s="8"/>
      <c r="AC323" s="8"/>
    </row>
    <row r="324" spans="1:29">
      <c r="A324" t="s">
        <v>576</v>
      </c>
      <c r="B324" s="3" t="s">
        <v>2005</v>
      </c>
      <c r="C324" s="3" t="s">
        <v>2001</v>
      </c>
      <c r="G324" s="8" t="s">
        <v>24</v>
      </c>
      <c r="H324" s="8"/>
      <c r="I324" s="8">
        <v>1</v>
      </c>
      <c r="J324" s="8">
        <v>3</v>
      </c>
      <c r="K324" s="8" t="s">
        <v>3310</v>
      </c>
      <c r="L324" s="8" t="s">
        <v>3311</v>
      </c>
      <c r="M324" s="8"/>
      <c r="N324" s="9"/>
      <c r="O324" s="8"/>
      <c r="P324" s="8">
        <v>2475</v>
      </c>
      <c r="Q324" s="8"/>
      <c r="R324" s="8" t="s">
        <v>3624</v>
      </c>
      <c r="S324" s="8" t="s">
        <v>3624</v>
      </c>
      <c r="T324" s="8"/>
      <c r="U324" s="8"/>
      <c r="V324" s="8"/>
      <c r="W324" s="8"/>
      <c r="X324" s="8"/>
      <c r="Y324" s="8"/>
      <c r="Z324" s="8"/>
      <c r="AA324" s="8"/>
      <c r="AB324" s="8"/>
      <c r="AC324" s="8"/>
    </row>
    <row r="325" spans="1:29">
      <c r="A325" t="s">
        <v>576</v>
      </c>
      <c r="B325" s="3" t="s">
        <v>2002</v>
      </c>
      <c r="C325" s="3" t="s">
        <v>2003</v>
      </c>
      <c r="G325" s="8" t="s">
        <v>25</v>
      </c>
      <c r="H325" s="8"/>
      <c r="I325" s="8">
        <v>1</v>
      </c>
      <c r="J325" s="8">
        <v>2</v>
      </c>
      <c r="K325" s="8" t="s">
        <v>3310</v>
      </c>
      <c r="L325" s="8" t="s">
        <v>3351</v>
      </c>
      <c r="M325" s="8"/>
      <c r="N325" s="9"/>
      <c r="O325" s="8"/>
      <c r="P325" s="8">
        <v>2475</v>
      </c>
      <c r="Q325" s="8"/>
      <c r="R325" s="8" t="s">
        <v>3624</v>
      </c>
      <c r="S325" s="8" t="s">
        <v>3624</v>
      </c>
      <c r="T325" s="8"/>
      <c r="U325" s="8"/>
      <c r="V325" s="8"/>
      <c r="W325" s="8"/>
      <c r="X325" s="8"/>
      <c r="Y325" s="8"/>
      <c r="Z325" s="8"/>
      <c r="AA325" s="8"/>
      <c r="AB325" s="8"/>
      <c r="AC325" s="8"/>
    </row>
    <row r="326" spans="1:29">
      <c r="A326" t="s">
        <v>577</v>
      </c>
      <c r="B326" s="3" t="s">
        <v>2007</v>
      </c>
      <c r="C326" s="3" t="s">
        <v>2006</v>
      </c>
      <c r="G326" s="8" t="s">
        <v>25</v>
      </c>
      <c r="H326" s="8"/>
      <c r="I326" s="8">
        <v>1</v>
      </c>
      <c r="J326" s="8">
        <v>1</v>
      </c>
      <c r="K326" s="8" t="s">
        <v>3310</v>
      </c>
      <c r="L326" s="8" t="s">
        <v>3351</v>
      </c>
      <c r="M326" s="8"/>
      <c r="N326" s="9"/>
      <c r="O326" s="8" t="s">
        <v>3306</v>
      </c>
      <c r="P326" s="8">
        <v>2475</v>
      </c>
      <c r="Q326" s="8"/>
      <c r="R326" s="8" t="s">
        <v>3624</v>
      </c>
      <c r="S326" s="8" t="s">
        <v>3624</v>
      </c>
      <c r="T326" s="8"/>
      <c r="U326" s="8"/>
      <c r="V326" s="8"/>
      <c r="W326" s="8"/>
      <c r="X326" s="8"/>
      <c r="Y326" s="8"/>
      <c r="Z326" s="8"/>
      <c r="AA326" s="8"/>
      <c r="AB326" s="8"/>
      <c r="AC326" s="8"/>
    </row>
    <row r="327" spans="1:29">
      <c r="A327" t="s">
        <v>578</v>
      </c>
      <c r="B327" s="3" t="s">
        <v>2009</v>
      </c>
      <c r="C327" s="3" t="s">
        <v>2008</v>
      </c>
      <c r="G327" s="8" t="s">
        <v>25</v>
      </c>
      <c r="H327" s="8"/>
      <c r="I327" s="8">
        <v>1</v>
      </c>
      <c r="J327" s="8">
        <v>3</v>
      </c>
      <c r="K327" s="8" t="s">
        <v>3319</v>
      </c>
      <c r="L327" s="8" t="s">
        <v>3311</v>
      </c>
      <c r="M327" s="8"/>
      <c r="N327" s="9"/>
      <c r="O327" s="8"/>
      <c r="P327" s="8">
        <v>186</v>
      </c>
      <c r="Q327" s="8"/>
      <c r="R327" s="8" t="s">
        <v>3624</v>
      </c>
      <c r="S327" s="8" t="s">
        <v>3624</v>
      </c>
      <c r="T327" s="8"/>
      <c r="U327" s="8"/>
      <c r="V327" s="8"/>
      <c r="W327" s="8"/>
      <c r="X327" s="8"/>
      <c r="Y327" s="8"/>
      <c r="Z327" s="8"/>
      <c r="AA327" s="8"/>
      <c r="AB327" s="8"/>
      <c r="AC327" s="8"/>
    </row>
    <row r="328" spans="1:29">
      <c r="A328" t="s">
        <v>578</v>
      </c>
      <c r="B328" s="3" t="s">
        <v>2011</v>
      </c>
      <c r="C328" s="3" t="s">
        <v>2010</v>
      </c>
      <c r="G328" s="8" t="s">
        <v>3352</v>
      </c>
      <c r="H328" s="8"/>
      <c r="I328" s="8"/>
      <c r="J328" s="8"/>
      <c r="K328" s="8"/>
      <c r="L328" s="8"/>
      <c r="M328" s="8"/>
      <c r="N328" s="9"/>
      <c r="O328" s="8"/>
      <c r="P328" s="8"/>
      <c r="Q328" s="8"/>
      <c r="R328" s="8" t="s">
        <v>3624</v>
      </c>
      <c r="S328" s="8" t="s">
        <v>3624</v>
      </c>
      <c r="T328" s="8"/>
      <c r="U328" s="8"/>
      <c r="V328" s="8"/>
      <c r="W328" s="8"/>
      <c r="X328" s="8"/>
      <c r="Y328" s="8"/>
      <c r="Z328" s="8"/>
      <c r="AA328" s="8"/>
      <c r="AB328" s="8"/>
      <c r="AC328" s="8"/>
    </row>
    <row r="329" spans="1:29" ht="29">
      <c r="A329" t="s">
        <v>579</v>
      </c>
      <c r="B329" s="3" t="s">
        <v>2012</v>
      </c>
      <c r="C329" s="3" t="s">
        <v>2013</v>
      </c>
      <c r="F329" t="s">
        <v>19</v>
      </c>
      <c r="G329" s="8" t="s">
        <v>3352</v>
      </c>
      <c r="H329" s="8"/>
      <c r="I329" s="8"/>
      <c r="J329" s="8"/>
      <c r="K329" s="8"/>
      <c r="L329" s="8"/>
      <c r="M329" s="8"/>
      <c r="N329" s="9"/>
      <c r="O329" s="8"/>
      <c r="P329" s="8"/>
      <c r="Q329" s="8"/>
      <c r="R329" s="8" t="s">
        <v>3624</v>
      </c>
      <c r="S329" s="8" t="s">
        <v>3624</v>
      </c>
      <c r="T329" s="8"/>
      <c r="U329" s="8"/>
      <c r="V329" s="8"/>
      <c r="W329" s="8"/>
      <c r="X329" s="8"/>
      <c r="Y329" s="8"/>
      <c r="Z329" s="8"/>
      <c r="AA329" s="8"/>
      <c r="AB329" s="8"/>
      <c r="AC329" s="8"/>
    </row>
    <row r="330" spans="1:29">
      <c r="A330" t="s">
        <v>579</v>
      </c>
      <c r="B330" s="3" t="s">
        <v>2015</v>
      </c>
      <c r="C330" s="3" t="s">
        <v>2014</v>
      </c>
      <c r="G330" s="8" t="s">
        <v>3350</v>
      </c>
      <c r="H330" s="8"/>
      <c r="I330" s="8"/>
      <c r="J330" s="8"/>
      <c r="K330" s="8"/>
      <c r="L330" s="8"/>
      <c r="M330" s="8"/>
      <c r="N330" s="9"/>
      <c r="O330" s="8"/>
      <c r="P330" s="8"/>
      <c r="Q330" s="8">
        <v>-24</v>
      </c>
      <c r="R330" s="8">
        <v>29</v>
      </c>
      <c r="S330" s="8">
        <v>5</v>
      </c>
      <c r="T330" s="8"/>
      <c r="U330" s="8"/>
      <c r="V330" s="8"/>
      <c r="W330" s="8"/>
      <c r="X330" s="8"/>
      <c r="Y330" s="8"/>
      <c r="Z330" s="8"/>
      <c r="AA330" s="8"/>
      <c r="AB330" s="8"/>
      <c r="AC330" s="8"/>
    </row>
    <row r="331" spans="1:29">
      <c r="A331" t="s">
        <v>580</v>
      </c>
      <c r="B331" s="3" t="s">
        <v>2017</v>
      </c>
      <c r="C331" s="3" t="s">
        <v>2016</v>
      </c>
      <c r="G331" s="8" t="s">
        <v>24</v>
      </c>
      <c r="H331" s="8"/>
      <c r="I331" s="8">
        <v>1</v>
      </c>
      <c r="J331" s="8">
        <v>3</v>
      </c>
      <c r="K331" s="8" t="s">
        <v>3326</v>
      </c>
      <c r="L331" s="8" t="s">
        <v>3311</v>
      </c>
      <c r="M331" s="8"/>
      <c r="N331" s="9"/>
      <c r="O331" s="8"/>
      <c r="P331" s="8">
        <v>743</v>
      </c>
      <c r="Q331" s="8"/>
      <c r="R331" s="8" t="s">
        <v>3624</v>
      </c>
      <c r="S331" s="8" t="s">
        <v>3624</v>
      </c>
      <c r="T331" s="8"/>
      <c r="U331" s="8"/>
      <c r="V331" s="8"/>
      <c r="W331" s="8"/>
      <c r="X331" s="8"/>
      <c r="Y331" s="8"/>
      <c r="Z331" s="8"/>
      <c r="AA331" s="8"/>
      <c r="AB331" s="8"/>
      <c r="AC331" s="8"/>
    </row>
    <row r="332" spans="1:29">
      <c r="A332" t="s">
        <v>581</v>
      </c>
      <c r="B332" s="3" t="s">
        <v>2020</v>
      </c>
      <c r="C332" s="3" t="s">
        <v>2021</v>
      </c>
      <c r="G332" s="8" t="s">
        <v>3350</v>
      </c>
      <c r="H332" s="8"/>
      <c r="I332" s="8"/>
      <c r="J332" s="8"/>
      <c r="K332" s="8"/>
      <c r="L332" s="8"/>
      <c r="M332" s="8"/>
      <c r="N332" s="9"/>
      <c r="O332" s="8"/>
      <c r="P332" s="8"/>
      <c r="Q332" s="8">
        <v>-1</v>
      </c>
      <c r="R332" s="8">
        <v>14</v>
      </c>
      <c r="S332" s="8">
        <v>13</v>
      </c>
      <c r="T332" s="8"/>
      <c r="U332" s="8"/>
      <c r="V332" s="8"/>
      <c r="W332" s="8"/>
      <c r="X332" s="8"/>
      <c r="Y332" s="8"/>
      <c r="Z332" s="8"/>
      <c r="AA332" s="8"/>
      <c r="AB332" s="8"/>
      <c r="AC332" s="8"/>
    </row>
    <row r="333" spans="1:29">
      <c r="A333" t="s">
        <v>582</v>
      </c>
      <c r="B333" s="3" t="s">
        <v>2022</v>
      </c>
      <c r="C333" s="3" t="s">
        <v>2023</v>
      </c>
      <c r="G333" s="8" t="s">
        <v>3350</v>
      </c>
      <c r="H333" s="8"/>
      <c r="I333" s="8"/>
      <c r="J333" s="8"/>
      <c r="K333" s="8"/>
      <c r="L333" s="8"/>
      <c r="M333" s="8"/>
      <c r="N333" s="9"/>
      <c r="O333" s="8"/>
      <c r="P333" s="8"/>
      <c r="Q333" s="8">
        <v>-121</v>
      </c>
      <c r="R333" s="8">
        <v>129</v>
      </c>
      <c r="S333" s="8">
        <v>8</v>
      </c>
      <c r="T333" s="8"/>
      <c r="U333" s="8"/>
      <c r="V333" s="8"/>
      <c r="W333" s="8"/>
      <c r="X333" s="8"/>
      <c r="Y333" s="8"/>
      <c r="Z333" s="8"/>
      <c r="AA333" s="8"/>
      <c r="AB333" s="8"/>
      <c r="AC333" s="8"/>
    </row>
    <row r="334" spans="1:29">
      <c r="A334" t="s">
        <v>584</v>
      </c>
      <c r="B334" s="3" t="s">
        <v>2025</v>
      </c>
      <c r="C334" s="3" t="s">
        <v>2024</v>
      </c>
      <c r="G334" s="8" t="s">
        <v>24</v>
      </c>
      <c r="H334" s="8"/>
      <c r="I334" s="8">
        <v>1</v>
      </c>
      <c r="J334" s="8">
        <v>1</v>
      </c>
      <c r="K334" s="8" t="s">
        <v>3310</v>
      </c>
      <c r="L334" s="8" t="s">
        <v>3351</v>
      </c>
      <c r="M334" s="8"/>
      <c r="N334" s="9"/>
      <c r="O334" s="8"/>
      <c r="P334" s="8">
        <v>2475</v>
      </c>
      <c r="Q334" s="8"/>
      <c r="R334" s="8" t="s">
        <v>3624</v>
      </c>
      <c r="S334" s="8" t="s">
        <v>3624</v>
      </c>
      <c r="T334" s="8"/>
      <c r="U334" s="8"/>
      <c r="V334" s="8"/>
      <c r="W334" s="8"/>
      <c r="X334" s="8"/>
      <c r="Y334" s="8"/>
      <c r="Z334" s="8"/>
      <c r="AA334" s="8"/>
      <c r="AB334" s="8"/>
      <c r="AC334" s="8"/>
    </row>
    <row r="335" spans="1:29">
      <c r="A335" t="s">
        <v>584</v>
      </c>
      <c r="B335" s="3" t="s">
        <v>585</v>
      </c>
      <c r="C335" s="3" t="s">
        <v>586</v>
      </c>
      <c r="G335" s="8" t="s">
        <v>3352</v>
      </c>
      <c r="H335" s="8"/>
      <c r="I335" s="8"/>
      <c r="J335" s="8"/>
      <c r="K335" s="8"/>
      <c r="L335" s="8"/>
      <c r="M335" s="8"/>
      <c r="N335" s="9"/>
      <c r="O335" s="8"/>
      <c r="P335" s="8"/>
      <c r="Q335" s="8"/>
      <c r="R335" s="8" t="s">
        <v>3624</v>
      </c>
      <c r="S335" s="8" t="s">
        <v>3624</v>
      </c>
      <c r="T335" s="8"/>
      <c r="U335" s="8"/>
      <c r="V335" s="8"/>
      <c r="W335" s="8"/>
      <c r="X335" s="8"/>
      <c r="Y335" s="8"/>
      <c r="Z335" s="8"/>
      <c r="AA335" s="8"/>
      <c r="AB335" s="8"/>
      <c r="AC335" s="8"/>
    </row>
    <row r="336" spans="1:29">
      <c r="A336" t="s">
        <v>584</v>
      </c>
      <c r="B336" s="3" t="s">
        <v>587</v>
      </c>
      <c r="C336" s="3" t="s">
        <v>588</v>
      </c>
      <c r="G336" s="8" t="s">
        <v>3352</v>
      </c>
      <c r="H336" s="8"/>
      <c r="I336" s="8"/>
      <c r="J336" s="8"/>
      <c r="K336" s="8"/>
      <c r="L336" s="8"/>
      <c r="M336" s="8"/>
      <c r="N336" s="9"/>
      <c r="O336" s="8"/>
      <c r="P336" s="8"/>
      <c r="Q336" s="8"/>
      <c r="R336" s="8" t="s">
        <v>3624</v>
      </c>
      <c r="S336" s="8" t="s">
        <v>3624</v>
      </c>
      <c r="T336" s="8"/>
      <c r="U336" s="8"/>
      <c r="V336" s="8"/>
      <c r="W336" s="8"/>
      <c r="X336" s="8"/>
      <c r="Y336" s="8"/>
      <c r="Z336" s="8"/>
      <c r="AA336" s="8"/>
      <c r="AB336" s="8"/>
      <c r="AC336" s="8"/>
    </row>
    <row r="337" spans="1:29">
      <c r="A337" t="s">
        <v>589</v>
      </c>
      <c r="B337" s="3" t="s">
        <v>2027</v>
      </c>
      <c r="C337" s="3" t="s">
        <v>2026</v>
      </c>
      <c r="G337" s="8" t="s">
        <v>25</v>
      </c>
      <c r="H337" s="8"/>
      <c r="I337" s="8">
        <v>1</v>
      </c>
      <c r="J337" s="8">
        <v>2</v>
      </c>
      <c r="K337" s="8" t="s">
        <v>3310</v>
      </c>
      <c r="L337" s="8" t="s">
        <v>3351</v>
      </c>
      <c r="M337" s="8"/>
      <c r="N337" s="9"/>
      <c r="O337" s="8"/>
      <c r="P337" s="8">
        <v>2475</v>
      </c>
      <c r="Q337" s="8"/>
      <c r="R337" s="8" t="s">
        <v>3624</v>
      </c>
      <c r="S337" s="8" t="s">
        <v>3624</v>
      </c>
      <c r="T337" s="8"/>
      <c r="U337" s="8"/>
      <c r="V337" s="8"/>
      <c r="W337" s="8"/>
      <c r="X337" s="8"/>
      <c r="Y337" s="8"/>
      <c r="Z337" s="8"/>
      <c r="AA337" s="8"/>
      <c r="AB337" s="8"/>
      <c r="AC337" s="8"/>
    </row>
    <row r="338" spans="1:29">
      <c r="A338" t="s">
        <v>589</v>
      </c>
      <c r="B338" s="3" t="s">
        <v>2029</v>
      </c>
      <c r="C338" s="3" t="s">
        <v>2028</v>
      </c>
      <c r="G338" s="8" t="s">
        <v>24</v>
      </c>
      <c r="H338" s="8"/>
      <c r="I338" s="8">
        <v>1</v>
      </c>
      <c r="J338" s="8">
        <v>3</v>
      </c>
      <c r="K338" s="8" t="s">
        <v>3319</v>
      </c>
      <c r="L338" s="8" t="s">
        <v>3311</v>
      </c>
      <c r="M338" s="8"/>
      <c r="N338" s="9"/>
      <c r="O338" s="8"/>
      <c r="P338" s="8">
        <v>1701</v>
      </c>
      <c r="Q338" s="8"/>
      <c r="R338" s="8" t="s">
        <v>3624</v>
      </c>
      <c r="S338" s="8" t="s">
        <v>3624</v>
      </c>
      <c r="T338" s="8"/>
      <c r="U338" s="8"/>
      <c r="V338" s="8"/>
      <c r="W338" s="8"/>
      <c r="X338" s="8"/>
      <c r="Y338" s="8"/>
      <c r="Z338" s="8"/>
      <c r="AA338" s="8"/>
      <c r="AB338" s="8"/>
      <c r="AC338" s="8"/>
    </row>
    <row r="339" spans="1:29">
      <c r="A339" t="s">
        <v>589</v>
      </c>
      <c r="B339" s="3" t="s">
        <v>592</v>
      </c>
      <c r="C339" s="3" t="s">
        <v>593</v>
      </c>
      <c r="G339" s="8" t="s">
        <v>3352</v>
      </c>
      <c r="H339" s="8"/>
      <c r="I339" s="8"/>
      <c r="J339" s="8"/>
      <c r="K339" s="8"/>
      <c r="L339" s="8"/>
      <c r="M339" s="8"/>
      <c r="N339" s="9"/>
      <c r="O339" s="8"/>
      <c r="P339" s="8"/>
      <c r="Q339" s="8"/>
      <c r="R339" s="8" t="s">
        <v>3624</v>
      </c>
      <c r="S339" s="8" t="s">
        <v>3624</v>
      </c>
      <c r="T339" s="8"/>
      <c r="U339" s="8"/>
      <c r="V339" s="8"/>
      <c r="W339" s="8"/>
      <c r="X339" s="8"/>
      <c r="Y339" s="8"/>
      <c r="Z339" s="8"/>
      <c r="AA339" s="8"/>
      <c r="AB339" s="8"/>
      <c r="AC339" s="8"/>
    </row>
    <row r="340" spans="1:29">
      <c r="A340" t="s">
        <v>597</v>
      </c>
      <c r="B340" s="3" t="s">
        <v>2033</v>
      </c>
      <c r="C340" s="3" t="s">
        <v>2032</v>
      </c>
      <c r="G340" s="8" t="s">
        <v>24</v>
      </c>
      <c r="H340" s="8"/>
      <c r="I340" s="8">
        <v>1</v>
      </c>
      <c r="J340" s="8">
        <v>2</v>
      </c>
      <c r="K340" s="8" t="s">
        <v>3310</v>
      </c>
      <c r="L340" s="8" t="s">
        <v>3351</v>
      </c>
      <c r="M340" s="8"/>
      <c r="N340" s="9"/>
      <c r="O340" s="8"/>
      <c r="P340" s="8">
        <v>2475</v>
      </c>
      <c r="Q340" s="8"/>
      <c r="R340" s="8" t="s">
        <v>3624</v>
      </c>
      <c r="S340" s="8" t="s">
        <v>3624</v>
      </c>
      <c r="T340" s="8"/>
      <c r="U340" s="8"/>
      <c r="V340" s="8"/>
      <c r="W340" s="8"/>
      <c r="X340" s="8"/>
      <c r="Y340" s="8"/>
      <c r="Z340" s="8"/>
      <c r="AA340" s="8"/>
      <c r="AB340" s="8"/>
      <c r="AC340" s="8"/>
    </row>
    <row r="341" spans="1:29">
      <c r="A341" t="s">
        <v>597</v>
      </c>
      <c r="B341" s="3" t="s">
        <v>2034</v>
      </c>
      <c r="C341" s="3" t="s">
        <v>2035</v>
      </c>
      <c r="G341" s="8" t="s">
        <v>25</v>
      </c>
      <c r="H341" s="8"/>
      <c r="I341" s="8">
        <v>1</v>
      </c>
      <c r="J341" s="8">
        <v>2</v>
      </c>
      <c r="K341" s="8" t="s">
        <v>3310</v>
      </c>
      <c r="L341" s="8" t="s">
        <v>3351</v>
      </c>
      <c r="M341" s="8"/>
      <c r="N341" s="9"/>
      <c r="O341" s="8" t="s">
        <v>3306</v>
      </c>
      <c r="P341" s="8">
        <v>2475</v>
      </c>
      <c r="Q341" s="8"/>
      <c r="R341" s="8" t="s">
        <v>3624</v>
      </c>
      <c r="S341" s="8" t="s">
        <v>3624</v>
      </c>
      <c r="T341" s="8"/>
      <c r="U341" s="8"/>
      <c r="V341" s="8"/>
      <c r="W341" s="8"/>
      <c r="X341" s="8"/>
      <c r="Y341" s="8"/>
      <c r="Z341" s="8"/>
      <c r="AA341" s="8"/>
      <c r="AB341" s="8"/>
      <c r="AC341" s="8"/>
    </row>
    <row r="342" spans="1:29">
      <c r="A342" t="s">
        <v>598</v>
      </c>
      <c r="B342" s="3" t="s">
        <v>1691</v>
      </c>
      <c r="C342" s="3" t="s">
        <v>1690</v>
      </c>
      <c r="G342" s="8" t="s">
        <v>25</v>
      </c>
      <c r="H342" s="8"/>
      <c r="I342" s="8">
        <v>1</v>
      </c>
      <c r="J342" s="8">
        <v>3</v>
      </c>
      <c r="K342" s="8" t="s">
        <v>3310</v>
      </c>
      <c r="L342" s="8" t="s">
        <v>3311</v>
      </c>
      <c r="M342" s="8"/>
      <c r="N342" s="9"/>
      <c r="O342" s="8"/>
      <c r="P342" s="8">
        <v>2475</v>
      </c>
      <c r="Q342" s="8"/>
      <c r="R342" s="8" t="s">
        <v>3624</v>
      </c>
      <c r="S342" s="8" t="s">
        <v>3624</v>
      </c>
      <c r="T342" s="8"/>
      <c r="U342" s="8"/>
      <c r="V342" s="8"/>
      <c r="W342" s="8"/>
      <c r="X342" s="8"/>
      <c r="Y342" s="8"/>
      <c r="Z342" s="8"/>
      <c r="AA342" s="8"/>
      <c r="AB342" s="8"/>
      <c r="AC342" s="8"/>
    </row>
    <row r="343" spans="1:29" ht="29">
      <c r="A343" t="s">
        <v>598</v>
      </c>
      <c r="B343" s="3" t="s">
        <v>2037</v>
      </c>
      <c r="C343" s="3" t="s">
        <v>2036</v>
      </c>
      <c r="G343" s="8" t="s">
        <v>3350</v>
      </c>
      <c r="H343" s="8"/>
      <c r="I343" s="8"/>
      <c r="J343" s="8"/>
      <c r="K343" s="8"/>
      <c r="L343" s="8"/>
      <c r="M343" s="8"/>
      <c r="N343" s="9"/>
      <c r="O343" s="8"/>
      <c r="P343" s="8"/>
      <c r="Q343" s="8">
        <v>-1622</v>
      </c>
      <c r="R343" s="8">
        <v>1701</v>
      </c>
      <c r="S343" s="8">
        <v>79</v>
      </c>
      <c r="T343" s="8"/>
      <c r="U343" s="8"/>
      <c r="V343" s="8"/>
      <c r="W343" s="8"/>
      <c r="X343" s="8"/>
      <c r="Y343" s="8"/>
      <c r="Z343" s="8"/>
      <c r="AA343" s="8"/>
      <c r="AB343" s="8"/>
      <c r="AC343" s="8"/>
    </row>
    <row r="344" spans="1:29">
      <c r="A344" t="s">
        <v>598</v>
      </c>
      <c r="B344" s="3" t="s">
        <v>1691</v>
      </c>
      <c r="C344" s="3" t="s">
        <v>1690</v>
      </c>
      <c r="G344" s="8" t="s">
        <v>25</v>
      </c>
      <c r="H344" s="8"/>
      <c r="I344" s="8">
        <v>1</v>
      </c>
      <c r="J344" s="8">
        <v>3</v>
      </c>
      <c r="K344" s="8" t="s">
        <v>3310</v>
      </c>
      <c r="L344" s="8" t="s">
        <v>3311</v>
      </c>
      <c r="M344" s="8"/>
      <c r="N344" s="9"/>
      <c r="O344" s="8"/>
      <c r="P344" s="8">
        <v>2475</v>
      </c>
      <c r="Q344" s="8"/>
      <c r="R344" s="8" t="s">
        <v>3624</v>
      </c>
      <c r="S344" s="8" t="s">
        <v>3624</v>
      </c>
      <c r="T344" s="8"/>
      <c r="U344" s="8"/>
      <c r="V344" s="8"/>
      <c r="W344" s="8"/>
      <c r="X344" s="8"/>
      <c r="Y344" s="8"/>
      <c r="Z344" s="8"/>
      <c r="AA344" s="8"/>
      <c r="AB344" s="8"/>
      <c r="AC344" s="8"/>
    </row>
    <row r="345" spans="1:29" ht="43.5">
      <c r="A345" t="s">
        <v>605</v>
      </c>
      <c r="B345" s="3" t="s">
        <v>3686</v>
      </c>
      <c r="C345" s="3" t="s">
        <v>2040</v>
      </c>
      <c r="G345" s="8" t="s">
        <v>26</v>
      </c>
      <c r="H345" s="8"/>
      <c r="I345" s="8"/>
      <c r="J345" s="8"/>
      <c r="K345" s="8"/>
      <c r="L345" s="8"/>
      <c r="M345" s="8"/>
      <c r="N345" s="9"/>
      <c r="O345" s="8"/>
      <c r="P345" s="8"/>
      <c r="Q345" s="8"/>
      <c r="R345" s="8" t="s">
        <v>3624</v>
      </c>
      <c r="S345" s="8" t="s">
        <v>3624</v>
      </c>
      <c r="T345" s="8"/>
      <c r="U345" s="8"/>
      <c r="V345" s="8"/>
      <c r="W345" s="8"/>
      <c r="X345" s="8"/>
      <c r="Y345" s="8"/>
      <c r="Z345" s="8"/>
      <c r="AA345" s="8"/>
      <c r="AB345" s="8"/>
      <c r="AC345" s="8"/>
    </row>
    <row r="346" spans="1:29">
      <c r="A346" t="s">
        <v>608</v>
      </c>
      <c r="B346" s="3" t="s">
        <v>3453</v>
      </c>
      <c r="C346" s="3" t="s">
        <v>3452</v>
      </c>
      <c r="G346" s="8" t="s">
        <v>25</v>
      </c>
      <c r="H346" s="8"/>
      <c r="I346" s="8">
        <v>1</v>
      </c>
      <c r="J346" s="8">
        <v>3</v>
      </c>
      <c r="K346" s="8" t="s">
        <v>3319</v>
      </c>
      <c r="L346" s="8" t="s">
        <v>3311</v>
      </c>
      <c r="M346" s="8"/>
      <c r="N346" s="9"/>
      <c r="O346" s="8"/>
      <c r="P346" s="8">
        <v>1701</v>
      </c>
      <c r="Q346" s="8"/>
      <c r="R346" s="8" t="s">
        <v>3624</v>
      </c>
      <c r="S346" s="8" t="s">
        <v>3624</v>
      </c>
      <c r="T346" s="8"/>
      <c r="U346" s="8"/>
      <c r="V346" s="8"/>
      <c r="W346" s="8"/>
      <c r="X346" s="8"/>
      <c r="Y346" s="8"/>
      <c r="Z346" s="8"/>
      <c r="AA346" s="8"/>
      <c r="AB346" s="8"/>
      <c r="AC346" s="8"/>
    </row>
    <row r="347" spans="1:29">
      <c r="A347" t="s">
        <v>608</v>
      </c>
      <c r="B347" s="3" t="s">
        <v>3454</v>
      </c>
      <c r="C347" s="3" t="s">
        <v>3455</v>
      </c>
      <c r="G347" s="8" t="s">
        <v>3350</v>
      </c>
      <c r="H347" s="8"/>
      <c r="I347" s="8"/>
      <c r="J347" s="8"/>
      <c r="K347" s="8"/>
      <c r="L347" s="8"/>
      <c r="M347" s="8"/>
      <c r="N347" s="9"/>
      <c r="O347" s="8"/>
      <c r="P347" s="8"/>
      <c r="Q347" s="8">
        <v>-63</v>
      </c>
      <c r="R347" s="8">
        <v>129</v>
      </c>
      <c r="S347" s="8">
        <v>66</v>
      </c>
      <c r="T347" s="8"/>
      <c r="U347" s="8"/>
      <c r="V347" s="8"/>
      <c r="W347" s="8"/>
      <c r="X347" s="8"/>
      <c r="Y347" s="8"/>
      <c r="Z347" s="8"/>
      <c r="AA347" s="8"/>
      <c r="AB347" s="8"/>
      <c r="AC347" s="8"/>
    </row>
    <row r="348" spans="1:29" ht="29">
      <c r="A348" t="s">
        <v>608</v>
      </c>
      <c r="B348" s="3" t="s">
        <v>2041</v>
      </c>
      <c r="C348" s="3" t="s">
        <v>2042</v>
      </c>
      <c r="G348" s="8" t="s">
        <v>3350</v>
      </c>
      <c r="H348" s="8"/>
      <c r="I348" s="8"/>
      <c r="J348" s="8"/>
      <c r="K348" s="8"/>
      <c r="L348" s="8"/>
      <c r="M348" s="8"/>
      <c r="N348" s="9"/>
      <c r="O348" s="8"/>
      <c r="P348" s="8"/>
      <c r="Q348" s="8">
        <v>1</v>
      </c>
      <c r="R348" s="8">
        <v>0</v>
      </c>
      <c r="S348" s="8">
        <v>1</v>
      </c>
      <c r="T348" s="8"/>
      <c r="U348" s="8"/>
      <c r="V348" s="8"/>
      <c r="W348" s="8"/>
      <c r="X348" s="8"/>
      <c r="Y348" s="8"/>
      <c r="Z348" s="8"/>
      <c r="AA348" s="8"/>
      <c r="AB348" s="8"/>
      <c r="AC348" s="8"/>
    </row>
    <row r="349" spans="1:29" ht="29">
      <c r="A349" t="s">
        <v>608</v>
      </c>
      <c r="B349" s="3" t="s">
        <v>2043</v>
      </c>
      <c r="C349" s="3" t="s">
        <v>2044</v>
      </c>
      <c r="G349" s="8" t="s">
        <v>3352</v>
      </c>
      <c r="H349" s="8"/>
      <c r="I349" s="8"/>
      <c r="J349" s="8"/>
      <c r="K349" s="8"/>
      <c r="L349" s="8"/>
      <c r="M349" s="8"/>
      <c r="N349" s="9"/>
      <c r="O349" s="8"/>
      <c r="P349" s="8"/>
      <c r="Q349" s="8"/>
      <c r="R349" s="8" t="s">
        <v>3624</v>
      </c>
      <c r="S349" s="8" t="s">
        <v>3624</v>
      </c>
      <c r="T349" s="8"/>
      <c r="U349" s="8"/>
      <c r="V349" s="8"/>
      <c r="W349" s="8"/>
      <c r="X349" s="8"/>
      <c r="Y349" s="8"/>
      <c r="Z349" s="8"/>
      <c r="AA349" s="8"/>
      <c r="AB349" s="8"/>
      <c r="AC349" s="8"/>
    </row>
    <row r="350" spans="1:29">
      <c r="A350" t="s">
        <v>608</v>
      </c>
      <c r="B350" s="3" t="s">
        <v>2045</v>
      </c>
      <c r="C350" s="3" t="s">
        <v>2046</v>
      </c>
      <c r="G350" s="8" t="s">
        <v>3352</v>
      </c>
      <c r="H350" s="8"/>
      <c r="I350" s="8"/>
      <c r="J350" s="8"/>
      <c r="K350" s="8"/>
      <c r="L350" s="8"/>
      <c r="M350" s="8"/>
      <c r="N350" s="9"/>
      <c r="O350" s="8"/>
      <c r="P350" s="8"/>
      <c r="Q350" s="8"/>
      <c r="R350" s="8" t="s">
        <v>3624</v>
      </c>
      <c r="S350" s="8" t="s">
        <v>3624</v>
      </c>
      <c r="T350" s="8"/>
      <c r="U350" s="8"/>
      <c r="V350" s="8"/>
      <c r="W350" s="8"/>
      <c r="X350" s="8"/>
      <c r="Y350" s="8"/>
      <c r="Z350" s="8"/>
      <c r="AA350" s="8"/>
      <c r="AB350" s="8"/>
      <c r="AC350" s="8"/>
    </row>
    <row r="351" spans="1:29" ht="29">
      <c r="A351" t="s">
        <v>608</v>
      </c>
      <c r="B351" s="3" t="s">
        <v>2050</v>
      </c>
      <c r="C351" s="3" t="s">
        <v>2051</v>
      </c>
      <c r="G351" s="8" t="s">
        <v>25</v>
      </c>
      <c r="H351" s="8"/>
      <c r="I351" s="8">
        <v>1</v>
      </c>
      <c r="J351" s="8">
        <v>4</v>
      </c>
      <c r="K351" s="8" t="s">
        <v>3326</v>
      </c>
      <c r="L351" s="8" t="s">
        <v>3311</v>
      </c>
      <c r="M351" s="8"/>
      <c r="N351" s="9"/>
      <c r="O351" s="8"/>
      <c r="P351" s="8">
        <v>312</v>
      </c>
      <c r="Q351" s="8"/>
      <c r="R351" s="8" t="s">
        <v>3624</v>
      </c>
      <c r="S351" s="8" t="s">
        <v>3624</v>
      </c>
      <c r="T351" s="8"/>
      <c r="U351" s="8"/>
      <c r="V351" s="8"/>
      <c r="W351" s="8"/>
      <c r="X351" s="8"/>
      <c r="Y351" s="8"/>
      <c r="Z351" s="8"/>
      <c r="AA351" s="8"/>
      <c r="AB351" s="8"/>
      <c r="AC351" s="8"/>
    </row>
    <row r="352" spans="1:29" ht="29">
      <c r="A352" t="s">
        <v>609</v>
      </c>
      <c r="B352" s="3" t="s">
        <v>2053</v>
      </c>
      <c r="C352" s="3" t="s">
        <v>2052</v>
      </c>
      <c r="G352" s="8" t="s">
        <v>25</v>
      </c>
      <c r="H352" s="8"/>
      <c r="I352" s="8">
        <v>1</v>
      </c>
      <c r="J352" s="8">
        <v>1</v>
      </c>
      <c r="K352" s="8" t="s">
        <v>3310</v>
      </c>
      <c r="L352" s="8" t="s">
        <v>3351</v>
      </c>
      <c r="M352" s="8"/>
      <c r="N352" s="9"/>
      <c r="O352" s="8"/>
      <c r="P352" s="8">
        <v>2475</v>
      </c>
      <c r="Q352" s="8"/>
      <c r="R352" s="8" t="s">
        <v>3624</v>
      </c>
      <c r="S352" s="8" t="s">
        <v>3624</v>
      </c>
      <c r="T352" s="8"/>
      <c r="U352" s="8"/>
      <c r="V352" s="8"/>
      <c r="W352" s="8"/>
      <c r="X352" s="8"/>
      <c r="Y352" s="8"/>
      <c r="Z352" s="8"/>
      <c r="AA352" s="8"/>
      <c r="AB352" s="8"/>
      <c r="AC352" s="8"/>
    </row>
    <row r="353" spans="1:29" ht="29">
      <c r="A353" t="s">
        <v>609</v>
      </c>
      <c r="B353" s="3" t="s">
        <v>2054</v>
      </c>
      <c r="C353" s="3" t="s">
        <v>2052</v>
      </c>
      <c r="G353" s="8" t="s">
        <v>25</v>
      </c>
      <c r="H353" s="8"/>
      <c r="I353" s="8">
        <v>1</v>
      </c>
      <c r="J353" s="8">
        <v>3</v>
      </c>
      <c r="K353" s="8" t="s">
        <v>3310</v>
      </c>
      <c r="L353" s="8" t="s">
        <v>3311</v>
      </c>
      <c r="M353" s="8"/>
      <c r="N353" s="9"/>
      <c r="O353" s="8"/>
      <c r="P353" s="8">
        <v>2475</v>
      </c>
      <c r="Q353" s="8"/>
      <c r="R353" s="8" t="s">
        <v>3624</v>
      </c>
      <c r="S353" s="8" t="s">
        <v>3624</v>
      </c>
      <c r="T353" s="8"/>
      <c r="U353" s="8"/>
      <c r="V353" s="8"/>
      <c r="W353" s="8"/>
      <c r="X353" s="8"/>
      <c r="Y353" s="8"/>
      <c r="Z353" s="8"/>
      <c r="AA353" s="8"/>
      <c r="AB353" s="8"/>
      <c r="AC353" s="8"/>
    </row>
    <row r="354" spans="1:29">
      <c r="A354" t="s">
        <v>610</v>
      </c>
      <c r="B354" s="3" t="s">
        <v>2018</v>
      </c>
      <c r="C354" s="3" t="s">
        <v>2055</v>
      </c>
      <c r="G354" s="8" t="s">
        <v>3352</v>
      </c>
      <c r="H354" s="8"/>
      <c r="I354" s="8"/>
      <c r="J354" s="8"/>
      <c r="K354" s="8"/>
      <c r="L354" s="8"/>
      <c r="M354" s="8"/>
      <c r="N354" s="9"/>
      <c r="O354" s="8"/>
      <c r="P354" s="8"/>
      <c r="Q354" s="8"/>
      <c r="R354" s="8" t="s">
        <v>3624</v>
      </c>
      <c r="S354" s="8" t="s">
        <v>3624</v>
      </c>
      <c r="T354" s="8"/>
      <c r="U354" s="8"/>
      <c r="V354" s="8"/>
      <c r="W354" s="8"/>
      <c r="X354" s="8"/>
      <c r="Y354" s="8"/>
      <c r="Z354" s="8"/>
      <c r="AA354" s="8"/>
      <c r="AB354" s="8"/>
      <c r="AC354" s="8"/>
    </row>
    <row r="355" spans="1:29">
      <c r="A355" t="s">
        <v>610</v>
      </c>
      <c r="B355" s="3" t="s">
        <v>2057</v>
      </c>
      <c r="C355" s="3" t="s">
        <v>2056</v>
      </c>
      <c r="G355" s="8" t="s">
        <v>3352</v>
      </c>
      <c r="H355" s="8"/>
      <c r="I355" s="8"/>
      <c r="J355" s="8"/>
      <c r="K355" s="8"/>
      <c r="L355" s="8"/>
      <c r="M355" s="8"/>
      <c r="N355" s="9"/>
      <c r="O355" s="8"/>
      <c r="P355" s="8"/>
      <c r="Q355" s="8"/>
      <c r="R355" s="8" t="s">
        <v>3624</v>
      </c>
      <c r="S355" s="8" t="s">
        <v>3624</v>
      </c>
      <c r="T355" s="8"/>
      <c r="U355" s="8"/>
      <c r="V355" s="8"/>
      <c r="W355" s="8"/>
      <c r="X355" s="8"/>
      <c r="Y355" s="8"/>
      <c r="Z355" s="8"/>
      <c r="AA355" s="8"/>
      <c r="AB355" s="8"/>
      <c r="AC355" s="8"/>
    </row>
    <row r="356" spans="1:29">
      <c r="A356" t="s">
        <v>614</v>
      </c>
      <c r="B356" s="3" t="s">
        <v>2059</v>
      </c>
      <c r="C356" s="3" t="s">
        <v>2058</v>
      </c>
      <c r="G356" s="8" t="s">
        <v>25</v>
      </c>
      <c r="H356" s="8"/>
      <c r="I356" s="8">
        <v>1</v>
      </c>
      <c r="J356" s="8">
        <v>5</v>
      </c>
      <c r="K356" s="8" t="s">
        <v>3356</v>
      </c>
      <c r="L356" s="8" t="s">
        <v>3311</v>
      </c>
      <c r="M356" s="8"/>
      <c r="N356" s="9"/>
      <c r="O356" s="8"/>
      <c r="P356" s="8">
        <v>295</v>
      </c>
      <c r="Q356" s="8"/>
      <c r="R356" s="8" t="s">
        <v>3624</v>
      </c>
      <c r="S356" s="8" t="s">
        <v>3624</v>
      </c>
      <c r="T356" s="8"/>
      <c r="U356" s="8"/>
      <c r="V356" s="8"/>
      <c r="W356" s="8"/>
      <c r="X356" s="8"/>
      <c r="Y356" s="8"/>
      <c r="Z356" s="8"/>
      <c r="AA356" s="8"/>
      <c r="AB356" s="8"/>
      <c r="AC356" s="8"/>
    </row>
    <row r="357" spans="1:29">
      <c r="A357" t="s">
        <v>615</v>
      </c>
      <c r="B357" s="3" t="s">
        <v>2060</v>
      </c>
      <c r="C357" s="3" t="s">
        <v>2061</v>
      </c>
      <c r="G357" s="8" t="s">
        <v>3350</v>
      </c>
      <c r="H357" s="8"/>
      <c r="I357" s="8"/>
      <c r="J357" s="8"/>
      <c r="K357" s="8"/>
      <c r="L357" s="8"/>
      <c r="M357" s="8"/>
      <c r="N357" s="9"/>
      <c r="O357" s="8"/>
      <c r="P357" s="8"/>
      <c r="Q357" s="8">
        <v>-1</v>
      </c>
      <c r="R357" s="8">
        <v>1</v>
      </c>
      <c r="S357" s="8">
        <v>0</v>
      </c>
      <c r="T357" s="8"/>
      <c r="U357" s="8"/>
      <c r="V357" s="8"/>
      <c r="W357" s="8"/>
      <c r="X357" s="8"/>
      <c r="Y357" s="8"/>
      <c r="Z357" s="8"/>
      <c r="AA357" s="8"/>
      <c r="AB357" s="8"/>
      <c r="AC357" s="8"/>
    </row>
    <row r="358" spans="1:29" ht="29">
      <c r="A358" t="s">
        <v>615</v>
      </c>
      <c r="B358" s="3" t="s">
        <v>2062</v>
      </c>
      <c r="C358" s="3" t="s">
        <v>2063</v>
      </c>
      <c r="G358" s="8" t="s">
        <v>3352</v>
      </c>
      <c r="H358" s="8"/>
      <c r="I358" s="8"/>
      <c r="J358" s="8"/>
      <c r="K358" s="8"/>
      <c r="L358" s="8"/>
      <c r="M358" s="8"/>
      <c r="N358" s="9"/>
      <c r="O358" s="8"/>
      <c r="P358" s="8"/>
      <c r="Q358" s="8"/>
      <c r="R358" s="8" t="s">
        <v>3624</v>
      </c>
      <c r="S358" s="8" t="s">
        <v>3624</v>
      </c>
      <c r="T358" s="8"/>
      <c r="U358" s="8"/>
      <c r="V358" s="8"/>
      <c r="W358" s="8"/>
      <c r="X358" s="8"/>
      <c r="Y358" s="8"/>
      <c r="Z358" s="8"/>
      <c r="AA358" s="8"/>
      <c r="AB358" s="8"/>
      <c r="AC358" s="8"/>
    </row>
    <row r="359" spans="1:29" ht="29">
      <c r="A359" t="s">
        <v>616</v>
      </c>
      <c r="B359" s="3" t="s">
        <v>2064</v>
      </c>
      <c r="C359" s="3" t="s">
        <v>2065</v>
      </c>
      <c r="G359" s="8" t="s">
        <v>3352</v>
      </c>
      <c r="H359" s="8"/>
      <c r="I359" s="8"/>
      <c r="J359" s="8"/>
      <c r="K359" s="8"/>
      <c r="L359" s="8"/>
      <c r="M359" s="8"/>
      <c r="N359" s="9"/>
      <c r="O359" s="8"/>
      <c r="P359" s="8"/>
      <c r="Q359" s="8"/>
      <c r="R359" s="8" t="s">
        <v>3624</v>
      </c>
      <c r="S359" s="8" t="s">
        <v>3624</v>
      </c>
      <c r="T359" s="8"/>
      <c r="U359" s="8"/>
      <c r="V359" s="8"/>
      <c r="W359" s="8"/>
      <c r="X359" s="8"/>
      <c r="Y359" s="8"/>
      <c r="Z359" s="8"/>
      <c r="AA359" s="8"/>
      <c r="AB359" s="8"/>
      <c r="AC359" s="8"/>
    </row>
    <row r="360" spans="1:29">
      <c r="A360" t="s">
        <v>616</v>
      </c>
      <c r="B360" s="3" t="s">
        <v>2067</v>
      </c>
      <c r="C360" s="3" t="s">
        <v>2066</v>
      </c>
      <c r="G360" s="8" t="s">
        <v>24</v>
      </c>
      <c r="H360" s="8"/>
      <c r="I360" s="8">
        <v>1</v>
      </c>
      <c r="J360" s="8">
        <v>3</v>
      </c>
      <c r="K360" s="8" t="s">
        <v>3310</v>
      </c>
      <c r="L360" s="8" t="s">
        <v>3311</v>
      </c>
      <c r="M360" s="8"/>
      <c r="N360" s="9"/>
      <c r="O360" s="8"/>
      <c r="P360" s="8">
        <v>2475</v>
      </c>
      <c r="Q360" s="8"/>
      <c r="R360" s="8" t="s">
        <v>3624</v>
      </c>
      <c r="S360" s="8" t="s">
        <v>3624</v>
      </c>
      <c r="T360" s="8"/>
      <c r="U360" s="8"/>
      <c r="V360" s="8"/>
      <c r="W360" s="8"/>
      <c r="X360" s="8"/>
      <c r="Y360" s="8"/>
      <c r="Z360" s="8"/>
      <c r="AA360" s="8"/>
      <c r="AB360" s="8"/>
      <c r="AC360" s="8"/>
    </row>
    <row r="361" spans="1:29" ht="29">
      <c r="A361" t="s">
        <v>617</v>
      </c>
      <c r="B361" s="3" t="s">
        <v>2071</v>
      </c>
      <c r="C361" s="3" t="s">
        <v>2070</v>
      </c>
      <c r="G361" s="8" t="s">
        <v>26</v>
      </c>
      <c r="H361" s="8"/>
      <c r="I361" s="8"/>
      <c r="J361" s="8"/>
      <c r="K361" s="8"/>
      <c r="L361" s="8"/>
      <c r="M361" s="8"/>
      <c r="N361" s="9"/>
      <c r="O361" s="8"/>
      <c r="P361" s="8"/>
      <c r="Q361" s="8"/>
      <c r="R361" s="8" t="s">
        <v>3624</v>
      </c>
      <c r="S361" s="8" t="s">
        <v>3624</v>
      </c>
      <c r="T361" s="8"/>
      <c r="U361" s="8"/>
      <c r="V361" s="8"/>
      <c r="W361" s="8"/>
      <c r="X361" s="8"/>
      <c r="Y361" s="8"/>
      <c r="Z361" s="8"/>
      <c r="AA361" s="8"/>
      <c r="AB361" s="8"/>
      <c r="AC361" s="8"/>
    </row>
    <row r="362" spans="1:29" ht="43.5">
      <c r="A362" t="s">
        <v>618</v>
      </c>
      <c r="B362" s="3" t="s">
        <v>2072</v>
      </c>
      <c r="C362" s="3" t="s">
        <v>2073</v>
      </c>
      <c r="G362" s="8" t="s">
        <v>3352</v>
      </c>
      <c r="H362" s="8"/>
      <c r="I362" s="8"/>
      <c r="J362" s="8"/>
      <c r="K362" s="8"/>
      <c r="L362" s="8"/>
      <c r="M362" s="8"/>
      <c r="N362" s="9"/>
      <c r="O362" s="8"/>
      <c r="P362" s="8"/>
      <c r="Q362" s="8"/>
      <c r="R362" s="8" t="s">
        <v>3624</v>
      </c>
      <c r="S362" s="8" t="s">
        <v>3624</v>
      </c>
      <c r="T362" s="8"/>
      <c r="U362" s="8"/>
      <c r="V362" s="8"/>
      <c r="W362" s="8"/>
      <c r="X362" s="8"/>
      <c r="Y362" s="8"/>
      <c r="Z362" s="8"/>
      <c r="AA362" s="8"/>
      <c r="AB362" s="8"/>
      <c r="AC362" s="8"/>
    </row>
    <row r="363" spans="1:29" ht="43.5">
      <c r="A363" t="s">
        <v>618</v>
      </c>
      <c r="B363" s="3" t="s">
        <v>2074</v>
      </c>
      <c r="C363" s="3" t="s">
        <v>2075</v>
      </c>
      <c r="G363" s="8" t="s">
        <v>26</v>
      </c>
      <c r="H363" s="8"/>
      <c r="I363" s="8"/>
      <c r="J363" s="8"/>
      <c r="K363" s="8"/>
      <c r="L363" s="8"/>
      <c r="M363" s="8"/>
      <c r="N363" s="9"/>
      <c r="O363" s="8"/>
      <c r="P363" s="8"/>
      <c r="Q363" s="8"/>
      <c r="R363" s="8" t="s">
        <v>3624</v>
      </c>
      <c r="S363" s="8" t="s">
        <v>3624</v>
      </c>
      <c r="T363" s="8"/>
      <c r="U363" s="8"/>
      <c r="V363" s="8"/>
      <c r="W363" s="8"/>
      <c r="X363" s="8"/>
      <c r="Y363" s="8"/>
      <c r="Z363" s="8"/>
      <c r="AA363" s="8"/>
      <c r="AB363" s="8"/>
      <c r="AC363" s="8"/>
    </row>
    <row r="364" spans="1:29" ht="43.5">
      <c r="A364" t="s">
        <v>618</v>
      </c>
      <c r="B364" s="3" t="s">
        <v>2076</v>
      </c>
      <c r="C364" s="3" t="s">
        <v>2077</v>
      </c>
      <c r="G364" s="8" t="s">
        <v>3352</v>
      </c>
      <c r="H364" s="8"/>
      <c r="I364" s="8"/>
      <c r="J364" s="8"/>
      <c r="K364" s="8"/>
      <c r="L364" s="8"/>
      <c r="M364" s="8"/>
      <c r="N364" s="9"/>
      <c r="O364" s="8"/>
      <c r="P364" s="8"/>
      <c r="Q364" s="8"/>
      <c r="R364" s="8" t="s">
        <v>3624</v>
      </c>
      <c r="S364" s="8" t="s">
        <v>3624</v>
      </c>
      <c r="T364" s="8"/>
      <c r="U364" s="8"/>
      <c r="V364" s="8"/>
      <c r="W364" s="8"/>
      <c r="X364" s="8"/>
      <c r="Y364" s="8"/>
      <c r="Z364" s="8"/>
      <c r="AA364" s="8"/>
      <c r="AB364" s="8"/>
      <c r="AC364" s="8"/>
    </row>
    <row r="365" spans="1:29" ht="29">
      <c r="A365" t="s">
        <v>619</v>
      </c>
      <c r="B365" s="3" t="s">
        <v>2078</v>
      </c>
      <c r="C365" s="3" t="s">
        <v>2079</v>
      </c>
      <c r="G365" s="8" t="s">
        <v>3350</v>
      </c>
      <c r="H365" s="8"/>
      <c r="I365" s="8"/>
      <c r="J365" s="8"/>
      <c r="K365" s="8"/>
      <c r="L365" s="8"/>
      <c r="M365" s="8"/>
      <c r="N365" s="9"/>
      <c r="O365" s="8"/>
      <c r="P365" s="8"/>
      <c r="Q365" s="8">
        <v>-1</v>
      </c>
      <c r="R365" s="8">
        <v>1</v>
      </c>
      <c r="S365" s="8">
        <v>0</v>
      </c>
      <c r="T365" s="8"/>
      <c r="U365" s="8"/>
      <c r="V365" s="8"/>
      <c r="W365" s="8"/>
      <c r="X365" s="8"/>
      <c r="Y365" s="8"/>
      <c r="Z365" s="8"/>
      <c r="AA365" s="8"/>
      <c r="AB365" s="8"/>
      <c r="AC365" s="8"/>
    </row>
    <row r="366" spans="1:29">
      <c r="A366" t="s">
        <v>624</v>
      </c>
      <c r="B366" s="3" t="s">
        <v>2083</v>
      </c>
      <c r="C366" s="3" t="s">
        <v>2082</v>
      </c>
      <c r="G366" s="8" t="s">
        <v>26</v>
      </c>
      <c r="H366" s="8"/>
      <c r="I366" s="8"/>
      <c r="J366" s="8"/>
      <c r="K366" s="8"/>
      <c r="L366" s="8"/>
      <c r="M366" s="8"/>
      <c r="N366" s="9"/>
      <c r="O366" s="8"/>
      <c r="P366" s="8"/>
      <c r="Q366" s="8"/>
      <c r="R366" s="8" t="s">
        <v>3624</v>
      </c>
      <c r="S366" s="8" t="s">
        <v>3624</v>
      </c>
      <c r="T366" s="8"/>
      <c r="U366" s="8"/>
      <c r="V366" s="8"/>
      <c r="W366" s="8"/>
      <c r="X366" s="8"/>
      <c r="Y366" s="8"/>
      <c r="Z366" s="8"/>
      <c r="AA366" s="8"/>
      <c r="AB366" s="8"/>
      <c r="AC366" s="8"/>
    </row>
    <row r="367" spans="1:29">
      <c r="A367" t="s">
        <v>628</v>
      </c>
      <c r="B367" s="3" t="s">
        <v>2085</v>
      </c>
      <c r="C367" s="3" t="s">
        <v>2086</v>
      </c>
      <c r="G367" s="8" t="s">
        <v>25</v>
      </c>
      <c r="H367" s="8"/>
      <c r="I367" s="8">
        <v>1</v>
      </c>
      <c r="J367" s="8">
        <v>2</v>
      </c>
      <c r="K367" s="8" t="s">
        <v>3326</v>
      </c>
      <c r="L367" s="8" t="s">
        <v>3351</v>
      </c>
      <c r="M367" s="8"/>
      <c r="N367" s="9"/>
      <c r="O367" s="8"/>
      <c r="P367" s="8">
        <v>312</v>
      </c>
      <c r="Q367" s="8"/>
      <c r="R367" s="8" t="s">
        <v>3624</v>
      </c>
      <c r="S367" s="8" t="s">
        <v>3624</v>
      </c>
      <c r="T367" s="8"/>
      <c r="U367" s="8"/>
      <c r="V367" s="8"/>
      <c r="W367" s="8"/>
      <c r="X367" s="8"/>
      <c r="Y367" s="8"/>
      <c r="Z367" s="8"/>
      <c r="AA367" s="8"/>
      <c r="AB367" s="8"/>
      <c r="AC367" s="8"/>
    </row>
    <row r="368" spans="1:29">
      <c r="A368" t="s">
        <v>630</v>
      </c>
      <c r="B368" s="3" t="s">
        <v>2088</v>
      </c>
      <c r="C368" s="3" t="s">
        <v>2087</v>
      </c>
      <c r="G368" s="8" t="s">
        <v>26</v>
      </c>
      <c r="H368" s="8"/>
      <c r="I368" s="8"/>
      <c r="J368" s="8"/>
      <c r="K368" s="8"/>
      <c r="L368" s="8"/>
      <c r="M368" s="8"/>
      <c r="N368" s="9"/>
      <c r="O368" s="8"/>
      <c r="P368" s="8"/>
      <c r="Q368" s="8"/>
      <c r="R368" s="8" t="s">
        <v>3624</v>
      </c>
      <c r="S368" s="8" t="s">
        <v>3624</v>
      </c>
      <c r="T368" s="8"/>
      <c r="U368" s="8"/>
      <c r="V368" s="8"/>
      <c r="W368" s="8"/>
      <c r="X368" s="8"/>
      <c r="Y368" s="8"/>
      <c r="Z368" s="8"/>
      <c r="AA368" s="8"/>
      <c r="AB368" s="8"/>
      <c r="AC368" s="8"/>
    </row>
    <row r="369" spans="1:29">
      <c r="A369" t="s">
        <v>631</v>
      </c>
      <c r="B369" s="3" t="s">
        <v>2092</v>
      </c>
      <c r="C369" s="3" t="s">
        <v>2091</v>
      </c>
      <c r="G369" s="8" t="s">
        <v>25</v>
      </c>
      <c r="H369" s="8"/>
      <c r="I369" s="8">
        <v>1</v>
      </c>
      <c r="J369" s="8">
        <v>2</v>
      </c>
      <c r="K369" s="8" t="s">
        <v>3326</v>
      </c>
      <c r="L369" s="8" t="s">
        <v>3351</v>
      </c>
      <c r="M369" s="8"/>
      <c r="N369" s="9"/>
      <c r="O369" s="8"/>
      <c r="P369" s="8">
        <v>743</v>
      </c>
      <c r="Q369" s="8"/>
      <c r="R369" s="8" t="s">
        <v>3624</v>
      </c>
      <c r="S369" s="8" t="s">
        <v>3624</v>
      </c>
      <c r="T369" s="8"/>
      <c r="U369" s="8"/>
      <c r="V369" s="8"/>
      <c r="W369" s="8"/>
      <c r="X369" s="8"/>
      <c r="Y369" s="8"/>
      <c r="Z369" s="8"/>
      <c r="AA369" s="8"/>
      <c r="AB369" s="8"/>
      <c r="AC369" s="8"/>
    </row>
    <row r="370" spans="1:29" ht="43.5">
      <c r="A370" t="s">
        <v>635</v>
      </c>
      <c r="B370" s="3" t="s">
        <v>3538</v>
      </c>
      <c r="C370" s="3" t="s">
        <v>2093</v>
      </c>
      <c r="G370" s="8" t="s">
        <v>26</v>
      </c>
      <c r="H370" s="8"/>
      <c r="I370" s="8"/>
      <c r="J370" s="8"/>
      <c r="K370" s="8"/>
      <c r="L370" s="8"/>
      <c r="M370" s="8"/>
      <c r="N370" s="9"/>
      <c r="O370" s="8"/>
      <c r="P370" s="8"/>
      <c r="Q370" s="8"/>
      <c r="R370" s="8" t="s">
        <v>3624</v>
      </c>
      <c r="S370" s="8" t="s">
        <v>3624</v>
      </c>
      <c r="T370" s="8"/>
      <c r="U370" s="8"/>
      <c r="V370" s="8"/>
      <c r="W370" s="8"/>
      <c r="X370" s="8"/>
      <c r="Y370" s="8"/>
      <c r="Z370" s="8"/>
      <c r="AA370" s="8"/>
      <c r="AB370" s="8"/>
      <c r="AC370" s="8"/>
    </row>
    <row r="371" spans="1:29">
      <c r="A371" t="s">
        <v>635</v>
      </c>
      <c r="B371" s="3" t="s">
        <v>2099</v>
      </c>
      <c r="C371" s="3" t="s">
        <v>3717</v>
      </c>
      <c r="D371" t="s">
        <v>32</v>
      </c>
      <c r="G371" s="8" t="s">
        <v>25</v>
      </c>
      <c r="H371" s="8"/>
      <c r="I371" s="8">
        <v>1</v>
      </c>
      <c r="J371" s="8">
        <v>4</v>
      </c>
      <c r="K371" s="8" t="s">
        <v>3310</v>
      </c>
      <c r="L371" s="8" t="s">
        <v>3305</v>
      </c>
      <c r="M371" s="8" t="s">
        <v>3403</v>
      </c>
      <c r="N371" s="9" t="s">
        <v>3404</v>
      </c>
      <c r="O371" s="8"/>
      <c r="P371" s="8">
        <v>2475</v>
      </c>
      <c r="Q371" s="8"/>
      <c r="R371" s="8" t="s">
        <v>3624</v>
      </c>
      <c r="S371" s="8" t="s">
        <v>3624</v>
      </c>
      <c r="T371" s="8"/>
      <c r="U371" s="8"/>
      <c r="V371" s="8"/>
      <c r="W371" s="8"/>
      <c r="X371" s="8"/>
      <c r="Y371" s="8"/>
      <c r="Z371" s="8"/>
      <c r="AA371" s="8"/>
      <c r="AB371" s="8"/>
      <c r="AC371" s="8"/>
    </row>
    <row r="372" spans="1:29">
      <c r="A372" t="s">
        <v>635</v>
      </c>
      <c r="B372" s="3" t="s">
        <v>2100</v>
      </c>
      <c r="C372" s="3" t="s">
        <v>3716</v>
      </c>
      <c r="G372" s="8" t="s">
        <v>3352</v>
      </c>
      <c r="H372" s="8"/>
      <c r="I372" s="8"/>
      <c r="J372" s="8"/>
      <c r="K372" s="8"/>
      <c r="L372" s="8"/>
      <c r="M372" s="8"/>
      <c r="N372" s="9"/>
      <c r="O372" s="8"/>
      <c r="P372" s="8"/>
      <c r="Q372" s="8"/>
      <c r="R372" s="8" t="s">
        <v>3624</v>
      </c>
      <c r="S372" s="8" t="s">
        <v>3624</v>
      </c>
      <c r="T372" s="8"/>
      <c r="U372" s="8"/>
      <c r="V372" s="8"/>
      <c r="W372" s="8"/>
      <c r="X372" s="8"/>
      <c r="Y372" s="8"/>
      <c r="Z372" s="8"/>
      <c r="AA372" s="8"/>
      <c r="AB372" s="8"/>
      <c r="AC372" s="8"/>
    </row>
    <row r="373" spans="1:29">
      <c r="A373" t="s">
        <v>635</v>
      </c>
      <c r="B373" s="3" t="s">
        <v>2094</v>
      </c>
      <c r="C373" s="3" t="s">
        <v>2095</v>
      </c>
      <c r="G373" s="8" t="s">
        <v>24</v>
      </c>
      <c r="H373" s="8"/>
      <c r="I373" s="8">
        <v>1</v>
      </c>
      <c r="J373" s="8">
        <v>1</v>
      </c>
      <c r="K373" s="8" t="s">
        <v>3310</v>
      </c>
      <c r="L373" s="8" t="s">
        <v>3351</v>
      </c>
      <c r="M373" s="8"/>
      <c r="N373" s="9"/>
      <c r="O373" s="8"/>
      <c r="P373" s="8">
        <v>2475</v>
      </c>
      <c r="Q373" s="8"/>
      <c r="R373" s="8" t="s">
        <v>3624</v>
      </c>
      <c r="S373" s="8" t="s">
        <v>3624</v>
      </c>
      <c r="T373" s="8"/>
      <c r="U373" s="8"/>
      <c r="V373" s="8"/>
      <c r="W373" s="8"/>
      <c r="X373" s="8"/>
      <c r="Y373" s="8"/>
      <c r="Z373" s="8"/>
      <c r="AA373" s="8"/>
      <c r="AB373" s="8"/>
      <c r="AC373" s="8"/>
    </row>
    <row r="374" spans="1:29">
      <c r="A374" t="s">
        <v>637</v>
      </c>
      <c r="B374" s="3" t="s">
        <v>2096</v>
      </c>
      <c r="C374" s="3" t="s">
        <v>2097</v>
      </c>
      <c r="F374" t="s">
        <v>19</v>
      </c>
      <c r="G374" s="8" t="s">
        <v>3350</v>
      </c>
      <c r="H374" s="8"/>
      <c r="I374" s="8"/>
      <c r="J374" s="8"/>
      <c r="K374" s="8"/>
      <c r="L374" s="8"/>
      <c r="M374" s="8"/>
      <c r="N374" s="9"/>
      <c r="O374" s="8"/>
      <c r="P374" s="8"/>
      <c r="Q374" s="8">
        <v>1</v>
      </c>
      <c r="R374" s="8">
        <v>3</v>
      </c>
      <c r="S374" s="8">
        <v>4</v>
      </c>
      <c r="T374" s="8"/>
      <c r="U374" s="8"/>
      <c r="V374" s="8"/>
      <c r="W374" s="8"/>
      <c r="X374" s="8"/>
      <c r="Y374" s="8"/>
      <c r="Z374" s="8"/>
      <c r="AA374" s="8"/>
      <c r="AB374" s="8"/>
      <c r="AC374" s="8"/>
    </row>
    <row r="375" spans="1:29">
      <c r="A375" t="s">
        <v>637</v>
      </c>
      <c r="B375" s="3" t="s">
        <v>2099</v>
      </c>
      <c r="C375" s="3" t="s">
        <v>2098</v>
      </c>
      <c r="G375" s="8" t="s">
        <v>25</v>
      </c>
      <c r="H375" s="8"/>
      <c r="I375" s="8">
        <v>1</v>
      </c>
      <c r="J375" s="8">
        <v>4</v>
      </c>
      <c r="K375" s="8" t="s">
        <v>3310</v>
      </c>
      <c r="L375" s="8" t="s">
        <v>3305</v>
      </c>
      <c r="M375" s="8" t="s">
        <v>3403</v>
      </c>
      <c r="N375" s="9" t="s">
        <v>3404</v>
      </c>
      <c r="O375" s="8"/>
      <c r="P375" s="8">
        <v>2475</v>
      </c>
      <c r="Q375" s="8"/>
      <c r="R375" s="8" t="s">
        <v>3624</v>
      </c>
      <c r="S375" s="8" t="s">
        <v>3624</v>
      </c>
      <c r="T375" s="8"/>
      <c r="U375" s="8"/>
      <c r="V375" s="8"/>
      <c r="W375" s="8"/>
      <c r="X375" s="8"/>
      <c r="Y375" s="8"/>
      <c r="Z375" s="8"/>
      <c r="AA375" s="8"/>
      <c r="AB375" s="8"/>
      <c r="AC375" s="8"/>
    </row>
    <row r="376" spans="1:29">
      <c r="A376" t="s">
        <v>637</v>
      </c>
      <c r="B376" s="3" t="s">
        <v>2100</v>
      </c>
      <c r="C376" s="3" t="s">
        <v>2101</v>
      </c>
      <c r="F376" t="s">
        <v>19</v>
      </c>
      <c r="G376" s="8" t="s">
        <v>3352</v>
      </c>
      <c r="H376" s="8"/>
      <c r="I376" s="8"/>
      <c r="J376" s="8"/>
      <c r="K376" s="8"/>
      <c r="L376" s="8"/>
      <c r="M376" s="8"/>
      <c r="N376" s="9"/>
      <c r="O376" s="8"/>
      <c r="P376" s="8"/>
      <c r="Q376" s="8"/>
      <c r="R376" s="8" t="s">
        <v>3624</v>
      </c>
      <c r="S376" s="8" t="s">
        <v>3624</v>
      </c>
      <c r="T376" s="8"/>
      <c r="U376" s="8"/>
      <c r="V376" s="8"/>
      <c r="W376" s="8"/>
      <c r="X376" s="8"/>
      <c r="Y376" s="8"/>
      <c r="Z376" s="8"/>
      <c r="AA376" s="8"/>
      <c r="AB376" s="8"/>
      <c r="AC376" s="8"/>
    </row>
    <row r="377" spans="1:29">
      <c r="A377" t="s">
        <v>638</v>
      </c>
      <c r="B377" s="3" t="s">
        <v>2102</v>
      </c>
      <c r="C377" s="3" t="s">
        <v>2103</v>
      </c>
      <c r="G377" s="8" t="s">
        <v>3352</v>
      </c>
      <c r="H377" s="8"/>
      <c r="I377" s="8"/>
      <c r="J377" s="8"/>
      <c r="K377" s="8"/>
      <c r="L377" s="8"/>
      <c r="M377" s="8"/>
      <c r="N377" s="9"/>
      <c r="O377" s="8"/>
      <c r="P377" s="8"/>
      <c r="Q377" s="8"/>
      <c r="R377" s="8" t="s">
        <v>3624</v>
      </c>
      <c r="S377" s="8" t="s">
        <v>3624</v>
      </c>
      <c r="T377" s="8"/>
      <c r="U377" s="8"/>
      <c r="V377" s="8"/>
      <c r="W377" s="8"/>
      <c r="X377" s="8"/>
      <c r="Y377" s="8"/>
      <c r="Z377" s="8"/>
      <c r="AA377" s="8"/>
      <c r="AB377" s="8"/>
      <c r="AC377" s="8"/>
    </row>
    <row r="378" spans="1:29" ht="29">
      <c r="A378" t="s">
        <v>638</v>
      </c>
      <c r="B378" s="3" t="s">
        <v>3460</v>
      </c>
      <c r="C378" s="3" t="s">
        <v>3463</v>
      </c>
      <c r="D378" t="s">
        <v>32</v>
      </c>
      <c r="G378" s="8" t="s">
        <v>26</v>
      </c>
      <c r="H378" s="8"/>
      <c r="I378" s="8"/>
      <c r="J378" s="8"/>
      <c r="K378" s="8"/>
      <c r="L378" s="8"/>
      <c r="M378" s="8"/>
      <c r="N378" s="9"/>
      <c r="O378" s="8"/>
      <c r="P378" s="8"/>
      <c r="Q378" s="8"/>
      <c r="R378" s="8" t="s">
        <v>3624</v>
      </c>
      <c r="S378" s="8" t="s">
        <v>3624</v>
      </c>
      <c r="T378" s="8"/>
      <c r="U378" s="8"/>
      <c r="V378" s="8"/>
      <c r="W378" s="8"/>
      <c r="X378" s="8"/>
      <c r="Y378" s="8"/>
      <c r="Z378" s="8"/>
      <c r="AA378" s="8"/>
      <c r="AB378" s="8"/>
      <c r="AC378" s="8"/>
    </row>
    <row r="379" spans="1:29" ht="29">
      <c r="A379" t="s">
        <v>638</v>
      </c>
      <c r="B379" s="3" t="s">
        <v>3459</v>
      </c>
      <c r="C379" s="3" t="s">
        <v>3462</v>
      </c>
      <c r="G379" s="8" t="s">
        <v>3352</v>
      </c>
      <c r="H379" s="8"/>
      <c r="I379" s="8"/>
      <c r="J379" s="8"/>
      <c r="K379" s="8"/>
      <c r="L379" s="8"/>
      <c r="M379" s="8"/>
      <c r="N379" s="9"/>
      <c r="O379" s="8"/>
      <c r="P379" s="8"/>
      <c r="Q379" s="8"/>
      <c r="R379" s="8" t="s">
        <v>3624</v>
      </c>
      <c r="S379" s="8" t="s">
        <v>3624</v>
      </c>
      <c r="T379" s="8"/>
      <c r="U379" s="8"/>
      <c r="V379" s="8"/>
      <c r="W379" s="8"/>
      <c r="X379" s="8"/>
      <c r="Y379" s="8"/>
      <c r="Z379" s="8"/>
      <c r="AA379" s="8"/>
      <c r="AB379" s="8"/>
      <c r="AC379" s="8"/>
    </row>
    <row r="380" spans="1:29" ht="29">
      <c r="A380" t="s">
        <v>638</v>
      </c>
      <c r="B380" s="3" t="s">
        <v>3460</v>
      </c>
      <c r="C380" s="3" t="s">
        <v>3719</v>
      </c>
      <c r="D380" t="s">
        <v>32</v>
      </c>
      <c r="G380" s="8" t="s">
        <v>25</v>
      </c>
      <c r="H380" s="8"/>
      <c r="I380" s="8">
        <v>1</v>
      </c>
      <c r="J380" s="8">
        <v>2</v>
      </c>
      <c r="K380" s="8" t="s">
        <v>3310</v>
      </c>
      <c r="L380" s="8" t="s">
        <v>3351</v>
      </c>
      <c r="M380" s="8"/>
      <c r="N380" s="9"/>
      <c r="O380" s="8"/>
      <c r="P380" s="8">
        <v>2475</v>
      </c>
      <c r="Q380" s="8"/>
      <c r="R380" s="8" t="s">
        <v>3624</v>
      </c>
      <c r="S380" s="8" t="s">
        <v>3624</v>
      </c>
      <c r="T380" s="8"/>
      <c r="U380" s="8"/>
      <c r="V380" s="8"/>
      <c r="W380" s="8"/>
      <c r="X380" s="8"/>
      <c r="Y380" s="8"/>
      <c r="Z380" s="8"/>
      <c r="AA380" s="8"/>
      <c r="AB380" s="8"/>
      <c r="AC380" s="8"/>
    </row>
    <row r="381" spans="1:29" ht="29">
      <c r="A381" t="s">
        <v>639</v>
      </c>
      <c r="B381" s="3" t="s">
        <v>2107</v>
      </c>
      <c r="C381" s="3" t="s">
        <v>2106</v>
      </c>
      <c r="G381" s="8" t="s">
        <v>25</v>
      </c>
      <c r="H381" s="8"/>
      <c r="I381" s="8">
        <v>1</v>
      </c>
      <c r="J381" s="8">
        <v>3</v>
      </c>
      <c r="K381" s="8" t="s">
        <v>3319</v>
      </c>
      <c r="L381" s="8" t="s">
        <v>3311</v>
      </c>
      <c r="M381" s="8"/>
      <c r="N381" s="9"/>
      <c r="O381" s="8"/>
      <c r="P381" s="8">
        <v>1701</v>
      </c>
      <c r="Q381" s="8"/>
      <c r="R381" s="8" t="s">
        <v>3624</v>
      </c>
      <c r="S381" s="8" t="s">
        <v>3624</v>
      </c>
      <c r="T381" s="8"/>
      <c r="U381" s="8"/>
      <c r="V381" s="8"/>
      <c r="W381" s="8"/>
      <c r="X381" s="8"/>
      <c r="Y381" s="8"/>
      <c r="Z381" s="8"/>
      <c r="AA381" s="8"/>
      <c r="AB381" s="8"/>
      <c r="AC381" s="8"/>
    </row>
    <row r="382" spans="1:29" ht="29">
      <c r="A382" t="s">
        <v>639</v>
      </c>
      <c r="B382" s="3" t="s">
        <v>2109</v>
      </c>
      <c r="C382" s="3" t="s">
        <v>2108</v>
      </c>
      <c r="G382" s="8" t="s">
        <v>24</v>
      </c>
      <c r="H382" s="8"/>
      <c r="I382" s="8">
        <v>1</v>
      </c>
      <c r="J382" s="8">
        <v>3</v>
      </c>
      <c r="K382" s="8" t="s">
        <v>3326</v>
      </c>
      <c r="L382" s="8" t="s">
        <v>3311</v>
      </c>
      <c r="M382" s="8"/>
      <c r="N382" s="9"/>
      <c r="O382" s="8"/>
      <c r="P382" s="8">
        <v>743</v>
      </c>
      <c r="Q382" s="8"/>
      <c r="R382" s="8" t="s">
        <v>3624</v>
      </c>
      <c r="S382" s="8" t="s">
        <v>3624</v>
      </c>
      <c r="T382" s="8"/>
      <c r="U382" s="8"/>
      <c r="V382" s="8"/>
      <c r="W382" s="8"/>
      <c r="X382" s="8"/>
      <c r="Y382" s="8"/>
      <c r="Z382" s="8"/>
      <c r="AA382" s="8"/>
      <c r="AB382" s="8"/>
      <c r="AC382" s="8"/>
    </row>
    <row r="383" spans="1:29">
      <c r="A383" t="s">
        <v>640</v>
      </c>
      <c r="B383" s="3" t="s">
        <v>2110</v>
      </c>
      <c r="C383" s="3" t="s">
        <v>2111</v>
      </c>
      <c r="G383" s="8" t="s">
        <v>3350</v>
      </c>
      <c r="H383" s="8"/>
      <c r="I383" s="8"/>
      <c r="J383" s="8"/>
      <c r="K383" s="8"/>
      <c r="L383" s="8"/>
      <c r="M383" s="8"/>
      <c r="N383" s="9"/>
      <c r="O383" s="8"/>
      <c r="P383" s="8"/>
      <c r="Q383" s="8">
        <v>1</v>
      </c>
      <c r="R383" s="8">
        <v>3</v>
      </c>
      <c r="S383" s="8">
        <v>4</v>
      </c>
      <c r="T383" s="8"/>
      <c r="U383" s="8"/>
      <c r="V383" s="8"/>
      <c r="W383" s="8"/>
      <c r="X383" s="8"/>
      <c r="Y383" s="8"/>
      <c r="Z383" s="8"/>
      <c r="AA383" s="8"/>
      <c r="AB383" s="8"/>
      <c r="AC383" s="8"/>
    </row>
    <row r="384" spans="1:29" ht="29">
      <c r="A384" t="s">
        <v>640</v>
      </c>
      <c r="B384" s="3" t="s">
        <v>2113</v>
      </c>
      <c r="C384" s="3" t="s">
        <v>2112</v>
      </c>
      <c r="G384" s="8" t="s">
        <v>25</v>
      </c>
      <c r="H384" s="8"/>
      <c r="I384" s="8">
        <v>1</v>
      </c>
      <c r="J384" s="8">
        <v>1</v>
      </c>
      <c r="K384" s="8" t="s">
        <v>3310</v>
      </c>
      <c r="L384" s="8" t="s">
        <v>3351</v>
      </c>
      <c r="M384" s="8"/>
      <c r="N384" s="9"/>
      <c r="O384" s="8"/>
      <c r="P384" s="8">
        <v>2475</v>
      </c>
      <c r="Q384" s="8"/>
      <c r="R384" s="8" t="s">
        <v>3624</v>
      </c>
      <c r="S384" s="8" t="s">
        <v>3624</v>
      </c>
      <c r="T384" s="8"/>
      <c r="U384" s="8"/>
      <c r="V384" s="8"/>
      <c r="W384" s="8"/>
      <c r="X384" s="8"/>
      <c r="Y384" s="8"/>
      <c r="Z384" s="8"/>
      <c r="AA384" s="8"/>
      <c r="AB384" s="8"/>
      <c r="AC384" s="8"/>
    </row>
    <row r="385" spans="1:29" ht="29">
      <c r="A385" t="s">
        <v>640</v>
      </c>
      <c r="B385" s="3" t="s">
        <v>2114</v>
      </c>
      <c r="C385" s="3" t="s">
        <v>2115</v>
      </c>
      <c r="G385" s="8" t="s">
        <v>3352</v>
      </c>
      <c r="H385" s="8"/>
      <c r="I385" s="8"/>
      <c r="J385" s="8"/>
      <c r="K385" s="8"/>
      <c r="L385" s="8"/>
      <c r="M385" s="8"/>
      <c r="N385" s="9"/>
      <c r="O385" s="8"/>
      <c r="P385" s="8"/>
      <c r="Q385" s="8"/>
      <c r="R385" s="8" t="s">
        <v>3624</v>
      </c>
      <c r="S385" s="8" t="s">
        <v>3624</v>
      </c>
      <c r="T385" s="8"/>
      <c r="U385" s="8"/>
      <c r="V385" s="8"/>
      <c r="W385" s="8"/>
      <c r="X385" s="8"/>
      <c r="Y385" s="8"/>
      <c r="Z385" s="8"/>
      <c r="AA385" s="8"/>
      <c r="AB385" s="8"/>
      <c r="AC385" s="8"/>
    </row>
    <row r="386" spans="1:29">
      <c r="A386" t="s">
        <v>641</v>
      </c>
      <c r="B386" s="3" t="s">
        <v>3464</v>
      </c>
      <c r="C386" s="3" t="s">
        <v>2117</v>
      </c>
      <c r="G386" s="8" t="s">
        <v>3350</v>
      </c>
      <c r="H386" s="8"/>
      <c r="I386" s="8"/>
      <c r="J386" s="8"/>
      <c r="K386" s="8"/>
      <c r="L386" s="8"/>
      <c r="M386" s="8"/>
      <c r="N386" s="9"/>
      <c r="O386" s="8"/>
      <c r="P386" s="8"/>
      <c r="Q386" s="8">
        <v>-27</v>
      </c>
      <c r="R386" s="8">
        <v>29</v>
      </c>
      <c r="S386" s="8">
        <v>2</v>
      </c>
      <c r="T386" s="8"/>
      <c r="U386" s="8"/>
      <c r="V386" s="8"/>
      <c r="W386" s="8"/>
      <c r="X386" s="8"/>
      <c r="Y386" s="8"/>
      <c r="Z386" s="8"/>
      <c r="AA386" s="8"/>
      <c r="AB386" s="8"/>
      <c r="AC386" s="8"/>
    </row>
    <row r="387" spans="1:29">
      <c r="A387" t="s">
        <v>641</v>
      </c>
      <c r="B387" s="3" t="s">
        <v>3465</v>
      </c>
      <c r="C387" s="3" t="s">
        <v>2116</v>
      </c>
      <c r="G387" s="8" t="s">
        <v>25</v>
      </c>
      <c r="H387" s="8"/>
      <c r="I387" s="8">
        <v>1</v>
      </c>
      <c r="J387" s="8">
        <v>3</v>
      </c>
      <c r="K387" s="8" t="s">
        <v>3319</v>
      </c>
      <c r="L387" s="8" t="s">
        <v>3311</v>
      </c>
      <c r="M387" s="8"/>
      <c r="N387" s="9"/>
      <c r="O387" s="8"/>
      <c r="P387" s="8">
        <v>186</v>
      </c>
      <c r="Q387" s="8"/>
      <c r="R387" s="8" t="s">
        <v>3624</v>
      </c>
      <c r="S387" s="8" t="s">
        <v>3624</v>
      </c>
      <c r="T387" s="8"/>
      <c r="U387" s="8"/>
      <c r="V387" s="8"/>
      <c r="W387" s="8"/>
      <c r="X387" s="8"/>
      <c r="Y387" s="8"/>
      <c r="Z387" s="8"/>
      <c r="AA387" s="8"/>
      <c r="AB387" s="8"/>
      <c r="AC387" s="8"/>
    </row>
    <row r="388" spans="1:29" ht="29">
      <c r="A388" t="s">
        <v>641</v>
      </c>
      <c r="B388" s="3" t="s">
        <v>2121</v>
      </c>
      <c r="C388" s="3" t="s">
        <v>2118</v>
      </c>
      <c r="G388" s="8" t="s">
        <v>25</v>
      </c>
      <c r="H388" s="8"/>
      <c r="I388" s="8">
        <v>1</v>
      </c>
      <c r="J388" s="8">
        <v>6</v>
      </c>
      <c r="K388" s="8" t="s">
        <v>3304</v>
      </c>
      <c r="L388" s="8" t="s">
        <v>3305</v>
      </c>
      <c r="M388" s="8" t="s">
        <v>3359</v>
      </c>
      <c r="N388" s="9" t="s">
        <v>3436</v>
      </c>
      <c r="O388" s="8"/>
      <c r="P388" s="8">
        <v>24</v>
      </c>
      <c r="Q388" s="8"/>
      <c r="R388" s="8" t="s">
        <v>3624</v>
      </c>
      <c r="S388" s="8" t="s">
        <v>3624</v>
      </c>
      <c r="T388" s="8"/>
      <c r="U388" s="8"/>
      <c r="V388" s="8"/>
      <c r="W388" s="8"/>
      <c r="X388" s="8"/>
      <c r="Y388" s="8"/>
      <c r="Z388" s="8"/>
      <c r="AA388" s="8"/>
      <c r="AB388" s="8"/>
      <c r="AC388" s="8"/>
    </row>
    <row r="389" spans="1:29">
      <c r="A389" t="s">
        <v>642</v>
      </c>
      <c r="B389" s="3" t="s">
        <v>643</v>
      </c>
      <c r="C389" s="3" t="s">
        <v>644</v>
      </c>
      <c r="G389" s="8" t="s">
        <v>3352</v>
      </c>
      <c r="H389" s="8"/>
      <c r="I389" s="8"/>
      <c r="J389" s="8"/>
      <c r="K389" s="8"/>
      <c r="L389" s="8"/>
      <c r="M389" s="8"/>
      <c r="N389" s="9"/>
      <c r="O389" s="8"/>
      <c r="P389" s="8"/>
      <c r="Q389" s="8"/>
      <c r="R389" s="8" t="s">
        <v>3624</v>
      </c>
      <c r="S389" s="8" t="s">
        <v>3624</v>
      </c>
      <c r="T389" s="8"/>
      <c r="U389" s="8"/>
      <c r="V389" s="8"/>
      <c r="W389" s="8"/>
      <c r="X389" s="8"/>
      <c r="Y389" s="8"/>
      <c r="Z389" s="8"/>
      <c r="AA389" s="8"/>
      <c r="AB389" s="8"/>
      <c r="AC389" s="8"/>
    </row>
    <row r="390" spans="1:29">
      <c r="A390" t="s">
        <v>642</v>
      </c>
      <c r="B390" s="3" t="s">
        <v>2124</v>
      </c>
      <c r="C390" s="3" t="s">
        <v>2125</v>
      </c>
      <c r="G390" s="8" t="s">
        <v>25</v>
      </c>
      <c r="H390" s="8"/>
      <c r="I390" s="8">
        <v>1</v>
      </c>
      <c r="J390" s="8">
        <v>2</v>
      </c>
      <c r="K390" s="8" t="s">
        <v>3328</v>
      </c>
      <c r="L390" s="8" t="s">
        <v>3351</v>
      </c>
      <c r="M390" s="8"/>
      <c r="N390" s="9"/>
      <c r="O390" s="8"/>
      <c r="P390" s="8">
        <v>613</v>
      </c>
      <c r="Q390" s="8"/>
      <c r="R390" s="8" t="s">
        <v>3624</v>
      </c>
      <c r="S390" s="8" t="s">
        <v>3624</v>
      </c>
      <c r="T390" s="8"/>
      <c r="U390" s="8"/>
      <c r="V390" s="8"/>
      <c r="W390" s="8"/>
      <c r="X390" s="8"/>
      <c r="Y390" s="8"/>
      <c r="Z390" s="8"/>
      <c r="AA390" s="8"/>
      <c r="AB390" s="8"/>
      <c r="AC390" s="8"/>
    </row>
    <row r="391" spans="1:29">
      <c r="A391" t="s">
        <v>646</v>
      </c>
      <c r="B391" s="3" t="s">
        <v>2129</v>
      </c>
      <c r="C391" s="3" t="s">
        <v>2128</v>
      </c>
      <c r="G391" s="8" t="s">
        <v>3352</v>
      </c>
      <c r="H391" s="8"/>
      <c r="I391" s="8"/>
      <c r="J391" s="8"/>
      <c r="K391" s="8"/>
      <c r="L391" s="8"/>
      <c r="M391" s="8"/>
      <c r="N391" s="9"/>
      <c r="O391" s="8"/>
      <c r="P391" s="8"/>
      <c r="Q391" s="8"/>
      <c r="R391" s="8" t="s">
        <v>3624</v>
      </c>
      <c r="S391" s="8" t="s">
        <v>3624</v>
      </c>
      <c r="T391" s="8"/>
      <c r="U391" s="8"/>
      <c r="V391" s="8"/>
      <c r="W391" s="8"/>
      <c r="X391" s="8"/>
      <c r="Y391" s="8"/>
      <c r="Z391" s="8"/>
      <c r="AA391" s="8"/>
      <c r="AB391" s="8"/>
      <c r="AC391" s="8"/>
    </row>
    <row r="392" spans="1:29">
      <c r="A392" t="s">
        <v>647</v>
      </c>
      <c r="B392" s="3" t="s">
        <v>2130</v>
      </c>
      <c r="C392" s="3" t="s">
        <v>2131</v>
      </c>
      <c r="G392" s="8" t="s">
        <v>3350</v>
      </c>
      <c r="H392" s="8"/>
      <c r="I392" s="8"/>
      <c r="J392" s="8"/>
      <c r="K392" s="8"/>
      <c r="L392" s="8"/>
      <c r="M392" s="8"/>
      <c r="N392" s="9"/>
      <c r="O392" s="8"/>
      <c r="P392" s="8"/>
      <c r="Q392" s="8">
        <v>10</v>
      </c>
      <c r="R392" s="8">
        <v>1</v>
      </c>
      <c r="S392" s="8">
        <v>11</v>
      </c>
      <c r="T392" s="8"/>
      <c r="U392" s="8"/>
      <c r="V392" s="8"/>
      <c r="W392" s="8"/>
      <c r="X392" s="8"/>
      <c r="Y392" s="8"/>
      <c r="Z392" s="8"/>
      <c r="AA392" s="8"/>
      <c r="AB392" s="8"/>
      <c r="AC392" s="8"/>
    </row>
    <row r="393" spans="1:29">
      <c r="A393" t="s">
        <v>649</v>
      </c>
      <c r="B393" s="3" t="s">
        <v>2134</v>
      </c>
      <c r="C393" s="3" t="s">
        <v>2135</v>
      </c>
      <c r="G393" s="8" t="s">
        <v>3350</v>
      </c>
      <c r="H393" s="8"/>
      <c r="I393" s="8"/>
      <c r="J393" s="8"/>
      <c r="K393" s="8"/>
      <c r="L393" s="8"/>
      <c r="M393" s="8"/>
      <c r="N393" s="9"/>
      <c r="O393" s="8"/>
      <c r="P393" s="8"/>
      <c r="Q393" s="8">
        <v>196</v>
      </c>
      <c r="R393" s="8">
        <v>8</v>
      </c>
      <c r="S393" s="8">
        <v>204</v>
      </c>
      <c r="T393" s="8"/>
      <c r="U393" s="8"/>
      <c r="V393" s="8"/>
      <c r="W393" s="8"/>
      <c r="X393" s="8"/>
      <c r="Y393" s="8"/>
      <c r="Z393" s="8"/>
      <c r="AA393" s="8"/>
      <c r="AB393" s="8"/>
      <c r="AC393" s="8"/>
    </row>
    <row r="394" spans="1:29">
      <c r="A394" t="s">
        <v>649</v>
      </c>
      <c r="B394" s="3" t="s">
        <v>2136</v>
      </c>
      <c r="C394" s="3" t="s">
        <v>2137</v>
      </c>
      <c r="G394" s="8" t="s">
        <v>3352</v>
      </c>
      <c r="H394" s="8"/>
      <c r="I394" s="8"/>
      <c r="J394" s="8"/>
      <c r="K394" s="8"/>
      <c r="L394" s="8"/>
      <c r="M394" s="8"/>
      <c r="N394" s="9"/>
      <c r="O394" s="8"/>
      <c r="P394" s="8"/>
      <c r="Q394" s="8"/>
      <c r="R394" s="8" t="s">
        <v>3624</v>
      </c>
      <c r="S394" s="8" t="s">
        <v>3624</v>
      </c>
      <c r="T394" s="8"/>
      <c r="U394" s="8"/>
      <c r="V394" s="8"/>
      <c r="W394" s="8"/>
      <c r="X394" s="8"/>
      <c r="Y394" s="8"/>
      <c r="Z394" s="8"/>
      <c r="AA394" s="8"/>
      <c r="AB394" s="8"/>
      <c r="AC394" s="8"/>
    </row>
    <row r="395" spans="1:29">
      <c r="A395" t="s">
        <v>649</v>
      </c>
      <c r="B395" s="3" t="s">
        <v>2138</v>
      </c>
      <c r="C395" s="3" t="s">
        <v>2139</v>
      </c>
      <c r="F395" t="s">
        <v>19</v>
      </c>
      <c r="G395" s="8" t="s">
        <v>3352</v>
      </c>
      <c r="H395" s="8"/>
      <c r="I395" s="8"/>
      <c r="J395" s="8"/>
      <c r="K395" s="8"/>
      <c r="L395" s="8"/>
      <c r="M395" s="8"/>
      <c r="N395" s="9"/>
      <c r="O395" s="8"/>
      <c r="P395" s="8"/>
      <c r="Q395" s="8"/>
      <c r="R395" s="8" t="s">
        <v>3624</v>
      </c>
      <c r="S395" s="8" t="s">
        <v>3624</v>
      </c>
      <c r="T395" s="8"/>
      <c r="U395" s="8"/>
      <c r="V395" s="8"/>
      <c r="W395" s="8"/>
      <c r="X395" s="8"/>
      <c r="Y395" s="8"/>
      <c r="Z395" s="8"/>
      <c r="AA395" s="8"/>
      <c r="AB395" s="8"/>
      <c r="AC395" s="8"/>
    </row>
    <row r="396" spans="1:29" ht="29">
      <c r="A396" t="s">
        <v>653</v>
      </c>
      <c r="B396" s="3" t="s">
        <v>2141</v>
      </c>
      <c r="C396" s="3" t="s">
        <v>2140</v>
      </c>
      <c r="G396" s="8" t="s">
        <v>3350</v>
      </c>
      <c r="H396" s="8"/>
      <c r="I396" s="8"/>
      <c r="J396" s="8"/>
      <c r="K396" s="8"/>
      <c r="L396" s="8"/>
      <c r="M396" s="8"/>
      <c r="N396" s="9"/>
      <c r="O396" s="8"/>
      <c r="P396" s="8"/>
      <c r="Q396" s="8">
        <v>-15</v>
      </c>
      <c r="R396" s="8">
        <v>186</v>
      </c>
      <c r="S396" s="8">
        <v>171</v>
      </c>
      <c r="T396" s="8"/>
      <c r="U396" s="8"/>
      <c r="V396" s="8"/>
      <c r="W396" s="8"/>
      <c r="X396" s="8"/>
      <c r="Y396" s="8"/>
      <c r="Z396" s="8"/>
      <c r="AA396" s="8"/>
      <c r="AB396" s="8"/>
      <c r="AC396" s="8"/>
    </row>
    <row r="397" spans="1:29">
      <c r="A397" t="s">
        <v>653</v>
      </c>
      <c r="B397" s="3" t="s">
        <v>2143</v>
      </c>
      <c r="C397" s="3" t="s">
        <v>2142</v>
      </c>
      <c r="G397" s="8" t="s">
        <v>25</v>
      </c>
      <c r="H397" s="8"/>
      <c r="I397" s="8">
        <v>1</v>
      </c>
      <c r="J397" s="8">
        <v>3</v>
      </c>
      <c r="K397" s="8" t="s">
        <v>3319</v>
      </c>
      <c r="L397" s="8" t="s">
        <v>3311</v>
      </c>
      <c r="M397" s="8"/>
      <c r="N397" s="9"/>
      <c r="O397" s="8"/>
      <c r="P397" s="8">
        <v>1701</v>
      </c>
      <c r="Q397" s="8"/>
      <c r="R397" s="8" t="s">
        <v>3624</v>
      </c>
      <c r="S397" s="8" t="s">
        <v>3624</v>
      </c>
      <c r="T397" s="8"/>
      <c r="U397" s="8"/>
      <c r="V397" s="8"/>
      <c r="W397" s="8"/>
      <c r="X397" s="8"/>
      <c r="Y397" s="8"/>
      <c r="Z397" s="8"/>
      <c r="AA397" s="8"/>
      <c r="AB397" s="8"/>
      <c r="AC397" s="8"/>
    </row>
    <row r="398" spans="1:29" ht="43.5">
      <c r="A398" t="s">
        <v>654</v>
      </c>
      <c r="B398" s="3" t="s">
        <v>2144</v>
      </c>
      <c r="C398" s="3" t="s">
        <v>2145</v>
      </c>
      <c r="G398" s="8" t="s">
        <v>26</v>
      </c>
      <c r="H398" s="8"/>
      <c r="I398" s="8"/>
      <c r="J398" s="8"/>
      <c r="K398" s="8"/>
      <c r="L398" s="8"/>
      <c r="M398" s="8"/>
      <c r="N398" s="9"/>
      <c r="O398" s="8"/>
      <c r="P398" s="8"/>
      <c r="Q398" s="8"/>
      <c r="R398" s="8" t="s">
        <v>3624</v>
      </c>
      <c r="S398" s="8" t="s">
        <v>3624</v>
      </c>
      <c r="T398" s="8"/>
      <c r="U398" s="8"/>
      <c r="V398" s="8"/>
      <c r="W398" s="8"/>
      <c r="X398" s="8"/>
      <c r="Y398" s="8"/>
      <c r="Z398" s="8"/>
      <c r="AA398" s="8"/>
      <c r="AB398" s="8"/>
      <c r="AC398" s="8"/>
    </row>
    <row r="399" spans="1:29">
      <c r="A399" t="s">
        <v>655</v>
      </c>
      <c r="B399" s="3" t="s">
        <v>656</v>
      </c>
      <c r="C399" s="3" t="s">
        <v>657</v>
      </c>
      <c r="G399" s="8" t="s">
        <v>3352</v>
      </c>
      <c r="H399" s="8"/>
      <c r="I399" s="8"/>
      <c r="J399" s="8"/>
      <c r="K399" s="8"/>
      <c r="L399" s="8"/>
      <c r="M399" s="8"/>
      <c r="N399" s="9"/>
      <c r="O399" s="8"/>
      <c r="P399" s="8"/>
      <c r="Q399" s="8"/>
      <c r="R399" s="8" t="s">
        <v>3624</v>
      </c>
      <c r="S399" s="8" t="s">
        <v>3624</v>
      </c>
      <c r="T399" s="8"/>
      <c r="U399" s="8"/>
      <c r="V399" s="8"/>
      <c r="W399" s="8"/>
      <c r="X399" s="8"/>
      <c r="Y399" s="8"/>
      <c r="Z399" s="8"/>
      <c r="AA399" s="8"/>
      <c r="AB399" s="8"/>
      <c r="AC399" s="8"/>
    </row>
    <row r="400" spans="1:29">
      <c r="A400" t="s">
        <v>658</v>
      </c>
      <c r="B400" s="3" t="s">
        <v>659</v>
      </c>
      <c r="C400" s="3" t="s">
        <v>660</v>
      </c>
      <c r="G400" s="8" t="s">
        <v>3352</v>
      </c>
      <c r="H400" s="8"/>
      <c r="I400" s="8"/>
      <c r="J400" s="8"/>
      <c r="K400" s="8"/>
      <c r="L400" s="8"/>
      <c r="M400" s="8"/>
      <c r="N400" s="9"/>
      <c r="O400" s="8"/>
      <c r="P400" s="8"/>
      <c r="Q400" s="8"/>
      <c r="R400" s="8" t="s">
        <v>3624</v>
      </c>
      <c r="S400" s="8" t="s">
        <v>3624</v>
      </c>
      <c r="T400" s="8"/>
      <c r="U400" s="8"/>
      <c r="V400" s="8"/>
      <c r="W400" s="8"/>
      <c r="X400" s="8"/>
      <c r="Y400" s="8"/>
      <c r="Z400" s="8"/>
      <c r="AA400" s="8"/>
      <c r="AB400" s="8"/>
      <c r="AC400" s="8"/>
    </row>
    <row r="401" spans="1:29">
      <c r="A401" t="s">
        <v>658</v>
      </c>
      <c r="B401" s="3" t="s">
        <v>2147</v>
      </c>
      <c r="C401" s="3" t="s">
        <v>2146</v>
      </c>
      <c r="G401" s="8" t="s">
        <v>3352</v>
      </c>
      <c r="H401" s="8"/>
      <c r="I401" s="8"/>
      <c r="J401" s="8"/>
      <c r="K401" s="8"/>
      <c r="L401" s="8"/>
      <c r="M401" s="8"/>
      <c r="N401" s="9"/>
      <c r="O401" s="8"/>
      <c r="P401" s="8"/>
      <c r="Q401" s="8"/>
      <c r="R401" s="8" t="s">
        <v>3624</v>
      </c>
      <c r="S401" s="8" t="s">
        <v>3624</v>
      </c>
      <c r="T401" s="8"/>
      <c r="U401" s="8"/>
      <c r="V401" s="8"/>
      <c r="W401" s="8"/>
      <c r="X401" s="8"/>
      <c r="Y401" s="8"/>
      <c r="Z401" s="8"/>
      <c r="AA401" s="8"/>
      <c r="AB401" s="8"/>
      <c r="AC401" s="8"/>
    </row>
    <row r="402" spans="1:29">
      <c r="A402" t="s">
        <v>665</v>
      </c>
      <c r="B402" s="3" t="s">
        <v>2149</v>
      </c>
      <c r="C402" s="3" t="s">
        <v>2148</v>
      </c>
      <c r="G402" s="8" t="s">
        <v>24</v>
      </c>
      <c r="H402" s="8"/>
      <c r="I402" s="8">
        <v>1</v>
      </c>
      <c r="J402" s="8">
        <v>2</v>
      </c>
      <c r="K402" s="8" t="s">
        <v>3326</v>
      </c>
      <c r="L402" s="8" t="s">
        <v>3351</v>
      </c>
      <c r="M402" s="8"/>
      <c r="N402" s="9"/>
      <c r="O402" s="8" t="s">
        <v>3306</v>
      </c>
      <c r="P402" s="8">
        <v>312</v>
      </c>
      <c r="Q402" s="8"/>
      <c r="R402" s="8" t="s">
        <v>3624</v>
      </c>
      <c r="S402" s="8" t="s">
        <v>3624</v>
      </c>
      <c r="T402" s="8"/>
      <c r="U402" s="8"/>
      <c r="V402" s="8"/>
      <c r="W402" s="8"/>
      <c r="X402" s="8"/>
      <c r="Y402" s="8"/>
      <c r="Z402" s="8"/>
      <c r="AA402" s="8"/>
      <c r="AB402" s="8"/>
      <c r="AC402" s="8"/>
    </row>
    <row r="403" spans="1:29">
      <c r="A403" t="s">
        <v>666</v>
      </c>
      <c r="B403" s="3" t="s">
        <v>2151</v>
      </c>
      <c r="C403" s="3" t="s">
        <v>2150</v>
      </c>
      <c r="G403" s="8" t="s">
        <v>24</v>
      </c>
      <c r="H403" s="8"/>
      <c r="I403" s="8">
        <v>1</v>
      </c>
      <c r="J403" s="8">
        <v>3</v>
      </c>
      <c r="K403" s="8" t="s">
        <v>3319</v>
      </c>
      <c r="L403" s="8" t="s">
        <v>3311</v>
      </c>
      <c r="M403" s="8"/>
      <c r="N403" s="9"/>
      <c r="O403" s="8"/>
      <c r="P403" s="8">
        <v>1701</v>
      </c>
      <c r="Q403" s="8"/>
      <c r="R403" s="8" t="s">
        <v>3624</v>
      </c>
      <c r="S403" s="8" t="s">
        <v>3624</v>
      </c>
      <c r="T403" s="8"/>
      <c r="U403" s="8"/>
      <c r="V403" s="8"/>
      <c r="W403" s="8"/>
      <c r="X403" s="8"/>
      <c r="Y403" s="8"/>
      <c r="Z403" s="8"/>
      <c r="AA403" s="8"/>
      <c r="AB403" s="8"/>
      <c r="AC403" s="8"/>
    </row>
    <row r="404" spans="1:29">
      <c r="A404" t="s">
        <v>669</v>
      </c>
      <c r="B404" s="3" t="s">
        <v>1536</v>
      </c>
      <c r="C404" s="3" t="s">
        <v>1537</v>
      </c>
      <c r="G404" s="8" t="s">
        <v>3352</v>
      </c>
      <c r="H404" s="8"/>
      <c r="I404" s="8"/>
      <c r="J404" s="8"/>
      <c r="K404" s="8"/>
      <c r="L404" s="8"/>
      <c r="M404" s="8"/>
      <c r="N404" s="9"/>
      <c r="O404" s="8"/>
      <c r="P404" s="8"/>
      <c r="Q404" s="8"/>
      <c r="R404" s="8" t="s">
        <v>3624</v>
      </c>
      <c r="S404" s="8" t="s">
        <v>3624</v>
      </c>
      <c r="T404" s="8"/>
      <c r="U404" s="8"/>
      <c r="V404" s="8"/>
      <c r="W404" s="8"/>
      <c r="X404" s="8"/>
      <c r="Y404" s="8"/>
      <c r="Z404" s="8"/>
      <c r="AA404" s="8"/>
      <c r="AB404" s="8"/>
      <c r="AC404" s="8"/>
    </row>
    <row r="405" spans="1:29">
      <c r="A405" t="s">
        <v>669</v>
      </c>
      <c r="B405" s="3" t="s">
        <v>2155</v>
      </c>
      <c r="C405" s="3" t="s">
        <v>2154</v>
      </c>
      <c r="G405" s="8" t="s">
        <v>24</v>
      </c>
      <c r="H405" s="8"/>
      <c r="I405" s="8">
        <v>1</v>
      </c>
      <c r="J405" s="8">
        <v>1</v>
      </c>
      <c r="K405" s="8" t="s">
        <v>3310</v>
      </c>
      <c r="L405" s="8" t="s">
        <v>3351</v>
      </c>
      <c r="M405" s="8"/>
      <c r="N405" s="9"/>
      <c r="O405" s="8"/>
      <c r="P405" s="8">
        <v>2475</v>
      </c>
      <c r="Q405" s="8"/>
      <c r="R405" s="8" t="s">
        <v>3624</v>
      </c>
      <c r="S405" s="8" t="s">
        <v>3624</v>
      </c>
      <c r="T405" s="8"/>
      <c r="U405" s="8"/>
      <c r="V405" s="8"/>
      <c r="W405" s="8"/>
      <c r="X405" s="8"/>
      <c r="Y405" s="8"/>
      <c r="Z405" s="8"/>
      <c r="AA405" s="8"/>
      <c r="AB405" s="8"/>
      <c r="AC405" s="8"/>
    </row>
    <row r="406" spans="1:29">
      <c r="A406" t="s">
        <v>669</v>
      </c>
      <c r="B406" s="3" t="s">
        <v>2157</v>
      </c>
      <c r="C406" s="3" t="s">
        <v>2156</v>
      </c>
      <c r="G406" s="8" t="s">
        <v>25</v>
      </c>
      <c r="H406" s="8"/>
      <c r="I406" s="8">
        <v>1</v>
      </c>
      <c r="J406" s="8">
        <v>3</v>
      </c>
      <c r="K406" s="8" t="s">
        <v>3310</v>
      </c>
      <c r="L406" s="8" t="s">
        <v>3311</v>
      </c>
      <c r="M406" s="8"/>
      <c r="N406" s="9"/>
      <c r="O406" s="8"/>
      <c r="P406" s="8">
        <v>2475</v>
      </c>
      <c r="Q406" s="8"/>
      <c r="R406" s="8" t="s">
        <v>3624</v>
      </c>
      <c r="S406" s="8" t="s">
        <v>3624</v>
      </c>
      <c r="T406" s="8"/>
      <c r="U406" s="8"/>
      <c r="V406" s="8"/>
      <c r="W406" s="8"/>
      <c r="X406" s="8"/>
      <c r="Y406" s="8"/>
      <c r="Z406" s="8"/>
      <c r="AA406" s="8"/>
      <c r="AB406" s="8"/>
      <c r="AC406" s="8"/>
    </row>
    <row r="407" spans="1:29" ht="43.5">
      <c r="A407" t="s">
        <v>670</v>
      </c>
      <c r="B407" s="3" t="s">
        <v>2159</v>
      </c>
      <c r="C407" s="3" t="s">
        <v>2158</v>
      </c>
      <c r="G407" s="8" t="s">
        <v>25</v>
      </c>
      <c r="H407" s="8"/>
      <c r="I407" s="8">
        <v>1</v>
      </c>
      <c r="J407" s="8">
        <v>3</v>
      </c>
      <c r="K407" s="8" t="s">
        <v>3319</v>
      </c>
      <c r="L407" s="8" t="s">
        <v>3311</v>
      </c>
      <c r="M407" s="8"/>
      <c r="N407" s="9"/>
      <c r="O407" s="8"/>
      <c r="P407" s="8">
        <v>86</v>
      </c>
      <c r="Q407" s="8"/>
      <c r="R407" s="8" t="s">
        <v>3624</v>
      </c>
      <c r="S407" s="8" t="s">
        <v>3624</v>
      </c>
      <c r="T407" s="8"/>
      <c r="U407" s="8"/>
      <c r="V407" s="8"/>
      <c r="W407" s="8"/>
      <c r="X407" s="8"/>
      <c r="Y407" s="8"/>
      <c r="Z407" s="8"/>
      <c r="AA407" s="8"/>
      <c r="AB407" s="8"/>
      <c r="AC407" s="8"/>
    </row>
    <row r="408" spans="1:29" ht="43.5">
      <c r="A408" t="s">
        <v>670</v>
      </c>
      <c r="B408" s="3" t="s">
        <v>2160</v>
      </c>
      <c r="C408" s="3" t="s">
        <v>2158</v>
      </c>
      <c r="G408" s="8" t="s">
        <v>25</v>
      </c>
      <c r="H408" s="8"/>
      <c r="I408" s="8">
        <v>1</v>
      </c>
      <c r="J408" s="8">
        <v>3</v>
      </c>
      <c r="K408" s="8" t="s">
        <v>3319</v>
      </c>
      <c r="L408" s="8" t="s">
        <v>3311</v>
      </c>
      <c r="M408" s="8"/>
      <c r="N408" s="9"/>
      <c r="O408" s="8"/>
      <c r="P408" s="8">
        <v>1701</v>
      </c>
      <c r="Q408" s="8"/>
      <c r="R408" s="8" t="s">
        <v>3624</v>
      </c>
      <c r="S408" s="8" t="s">
        <v>3624</v>
      </c>
      <c r="T408" s="8"/>
      <c r="U408" s="8"/>
      <c r="V408" s="8"/>
      <c r="W408" s="8"/>
      <c r="X408" s="8"/>
      <c r="Y408" s="8"/>
      <c r="Z408" s="8"/>
      <c r="AA408" s="8"/>
      <c r="AB408" s="8"/>
      <c r="AC408" s="8"/>
    </row>
    <row r="409" spans="1:29">
      <c r="A409" t="s">
        <v>670</v>
      </c>
      <c r="B409" s="3" t="s">
        <v>2162</v>
      </c>
      <c r="C409" s="3" t="s">
        <v>2161</v>
      </c>
      <c r="G409" s="8" t="s">
        <v>3350</v>
      </c>
      <c r="H409" s="8"/>
      <c r="I409" s="8"/>
      <c r="J409" s="8"/>
      <c r="K409" s="8"/>
      <c r="L409" s="8"/>
      <c r="M409" s="8"/>
      <c r="N409" s="9"/>
      <c r="O409" s="8"/>
      <c r="P409" s="8"/>
      <c r="Q409" s="8">
        <v>-1088</v>
      </c>
      <c r="R409" s="8">
        <v>1701</v>
      </c>
      <c r="S409" s="8">
        <v>613</v>
      </c>
      <c r="T409" s="8"/>
      <c r="U409" s="8"/>
      <c r="V409" s="8"/>
      <c r="W409" s="8"/>
      <c r="X409" s="8"/>
      <c r="Y409" s="8"/>
      <c r="Z409" s="8"/>
      <c r="AA409" s="8"/>
      <c r="AB409" s="8"/>
      <c r="AC409" s="8"/>
    </row>
    <row r="410" spans="1:29">
      <c r="A410" t="s">
        <v>670</v>
      </c>
      <c r="B410" s="3" t="s">
        <v>2164</v>
      </c>
      <c r="C410" s="3" t="s">
        <v>2163</v>
      </c>
      <c r="G410" s="8" t="s">
        <v>25</v>
      </c>
      <c r="H410" s="8"/>
      <c r="I410" s="8">
        <v>1</v>
      </c>
      <c r="J410" s="8">
        <v>2</v>
      </c>
      <c r="K410" s="8" t="s">
        <v>3310</v>
      </c>
      <c r="L410" s="8" t="s">
        <v>3351</v>
      </c>
      <c r="M410" s="8"/>
      <c r="N410" s="9"/>
      <c r="O410" s="8"/>
      <c r="P410" s="8">
        <v>2475</v>
      </c>
      <c r="Q410" s="8"/>
      <c r="R410" s="8" t="s">
        <v>3624</v>
      </c>
      <c r="S410" s="8" t="s">
        <v>3624</v>
      </c>
      <c r="T410" s="8"/>
      <c r="U410" s="8"/>
      <c r="V410" s="8"/>
      <c r="W410" s="8"/>
      <c r="X410" s="8"/>
      <c r="Y410" s="8"/>
      <c r="Z410" s="8"/>
      <c r="AA410" s="8"/>
      <c r="AB410" s="8"/>
      <c r="AC410" s="8"/>
    </row>
    <row r="411" spans="1:29">
      <c r="A411" t="s">
        <v>671</v>
      </c>
      <c r="B411" s="3" t="s">
        <v>2166</v>
      </c>
      <c r="C411" s="3" t="s">
        <v>2165</v>
      </c>
      <c r="G411" s="8" t="s">
        <v>24</v>
      </c>
      <c r="H411" s="8"/>
      <c r="I411" s="8">
        <v>1</v>
      </c>
      <c r="J411" s="8">
        <v>2</v>
      </c>
      <c r="K411" s="8" t="s">
        <v>3319</v>
      </c>
      <c r="L411" s="8" t="s">
        <v>3351</v>
      </c>
      <c r="M411" s="8"/>
      <c r="N411" s="9"/>
      <c r="O411" s="8"/>
      <c r="P411" s="8">
        <v>171</v>
      </c>
      <c r="Q411" s="8"/>
      <c r="R411" s="8" t="s">
        <v>3624</v>
      </c>
      <c r="S411" s="8" t="s">
        <v>3624</v>
      </c>
      <c r="T411" s="8"/>
      <c r="U411" s="8"/>
      <c r="V411" s="8"/>
      <c r="W411" s="8"/>
      <c r="X411" s="8"/>
      <c r="Y411" s="8"/>
      <c r="Z411" s="8"/>
      <c r="AA411" s="8"/>
      <c r="AB411" s="8"/>
      <c r="AC411" s="8"/>
    </row>
    <row r="412" spans="1:29">
      <c r="A412" t="s">
        <v>671</v>
      </c>
      <c r="B412" s="3" t="s">
        <v>2168</v>
      </c>
      <c r="C412" s="3" t="s">
        <v>2167</v>
      </c>
      <c r="G412" s="8" t="s">
        <v>3350</v>
      </c>
      <c r="H412" s="8"/>
      <c r="I412" s="8"/>
      <c r="J412" s="8"/>
      <c r="K412" s="8"/>
      <c r="L412" s="8"/>
      <c r="M412" s="8"/>
      <c r="N412" s="9"/>
      <c r="O412" s="8"/>
      <c r="P412" s="8"/>
      <c r="Q412" s="8">
        <v>431</v>
      </c>
      <c r="R412" s="8">
        <v>312</v>
      </c>
      <c r="S412" s="8">
        <v>743</v>
      </c>
      <c r="T412" s="8"/>
      <c r="U412" s="8"/>
      <c r="V412" s="8"/>
      <c r="W412" s="8"/>
      <c r="X412" s="8"/>
      <c r="Y412" s="8"/>
      <c r="Z412" s="8"/>
      <c r="AA412" s="8"/>
      <c r="AB412" s="8"/>
      <c r="AC412" s="8"/>
    </row>
    <row r="413" spans="1:29">
      <c r="A413" t="s">
        <v>672</v>
      </c>
      <c r="B413" s="3" t="s">
        <v>2169</v>
      </c>
      <c r="C413" s="3" t="s">
        <v>2172</v>
      </c>
      <c r="G413" s="8" t="s">
        <v>24</v>
      </c>
      <c r="H413" s="8"/>
      <c r="I413" s="8">
        <v>1</v>
      </c>
      <c r="J413" s="8">
        <v>2</v>
      </c>
      <c r="K413" s="8" t="s">
        <v>3328</v>
      </c>
      <c r="L413" s="8" t="s">
        <v>3351</v>
      </c>
      <c r="M413" s="8"/>
      <c r="N413" s="9"/>
      <c r="O413" s="8"/>
      <c r="P413" s="8">
        <v>613</v>
      </c>
      <c r="Q413" s="8"/>
      <c r="R413" s="8" t="s">
        <v>3624</v>
      </c>
      <c r="S413" s="8" t="s">
        <v>3624</v>
      </c>
      <c r="T413" s="8"/>
      <c r="U413" s="8"/>
      <c r="V413" s="8"/>
      <c r="W413" s="8"/>
      <c r="X413" s="8"/>
      <c r="Y413" s="8"/>
      <c r="Z413" s="8"/>
      <c r="AA413" s="8"/>
      <c r="AB413" s="8"/>
      <c r="AC413" s="8"/>
    </row>
    <row r="414" spans="1:29" ht="29">
      <c r="A414" t="s">
        <v>673</v>
      </c>
      <c r="B414" s="3" t="s">
        <v>2173</v>
      </c>
      <c r="C414" s="3" t="s">
        <v>2174</v>
      </c>
      <c r="G414" s="8" t="s">
        <v>3350</v>
      </c>
      <c r="H414" s="8"/>
      <c r="I414" s="8"/>
      <c r="J414" s="8"/>
      <c r="K414" s="8"/>
      <c r="L414" s="8"/>
      <c r="M414" s="8"/>
      <c r="N414" s="9"/>
      <c r="O414" s="8"/>
      <c r="P414" s="8"/>
      <c r="Q414" s="8">
        <v>-53</v>
      </c>
      <c r="R414" s="8">
        <v>63</v>
      </c>
      <c r="S414" s="8">
        <v>10</v>
      </c>
      <c r="T414" s="8"/>
      <c r="U414" s="8"/>
      <c r="V414" s="8"/>
      <c r="W414" s="8"/>
      <c r="X414" s="8"/>
      <c r="Y414" s="8"/>
      <c r="Z414" s="8"/>
      <c r="AA414" s="8"/>
      <c r="AB414" s="8"/>
      <c r="AC414" s="8"/>
    </row>
    <row r="415" spans="1:29" ht="29">
      <c r="A415" t="s">
        <v>673</v>
      </c>
      <c r="B415" s="3" t="s">
        <v>2176</v>
      </c>
      <c r="C415" s="3" t="s">
        <v>2175</v>
      </c>
      <c r="G415" s="8" t="s">
        <v>3352</v>
      </c>
      <c r="H415" s="8"/>
      <c r="I415" s="8"/>
      <c r="J415" s="8"/>
      <c r="K415" s="8"/>
      <c r="L415" s="8"/>
      <c r="M415" s="8"/>
      <c r="N415" s="9"/>
      <c r="O415" s="8"/>
      <c r="P415" s="8"/>
      <c r="Q415" s="8"/>
      <c r="R415" s="8" t="s">
        <v>3624</v>
      </c>
      <c r="S415" s="8" t="s">
        <v>3624</v>
      </c>
      <c r="T415" s="8"/>
      <c r="U415" s="8"/>
      <c r="V415" s="8"/>
      <c r="W415" s="8"/>
      <c r="X415" s="8"/>
      <c r="Y415" s="8"/>
      <c r="Z415" s="8"/>
      <c r="AA415" s="8"/>
      <c r="AB415" s="8"/>
      <c r="AC415" s="8"/>
    </row>
    <row r="416" spans="1:29" ht="29">
      <c r="A416" t="s">
        <v>673</v>
      </c>
      <c r="B416" s="3" t="s">
        <v>2180</v>
      </c>
      <c r="C416" s="3" t="s">
        <v>2179</v>
      </c>
      <c r="G416" s="8" t="s">
        <v>3352</v>
      </c>
      <c r="H416" s="8"/>
      <c r="I416" s="8"/>
      <c r="J416" s="8"/>
      <c r="K416" s="8"/>
      <c r="L416" s="8"/>
      <c r="M416" s="8"/>
      <c r="N416" s="9"/>
      <c r="O416" s="8"/>
      <c r="P416" s="8"/>
      <c r="Q416" s="8"/>
      <c r="R416" s="8" t="s">
        <v>3624</v>
      </c>
      <c r="S416" s="8" t="s">
        <v>3624</v>
      </c>
      <c r="T416" s="8"/>
      <c r="U416" s="8"/>
      <c r="V416" s="8"/>
      <c r="W416" s="8"/>
      <c r="X416" s="8"/>
      <c r="Y416" s="8"/>
      <c r="Z416" s="8"/>
      <c r="AA416" s="8"/>
      <c r="AB416" s="8"/>
      <c r="AC416" s="8"/>
    </row>
    <row r="417" spans="1:29">
      <c r="A417" t="s">
        <v>676</v>
      </c>
      <c r="B417" s="3" t="s">
        <v>2181</v>
      </c>
      <c r="C417" s="3" t="s">
        <v>2182</v>
      </c>
      <c r="G417" s="8" t="s">
        <v>3350</v>
      </c>
      <c r="H417" s="8"/>
      <c r="I417" s="8"/>
      <c r="J417" s="8"/>
      <c r="K417" s="8"/>
      <c r="L417" s="8"/>
      <c r="M417" s="8"/>
      <c r="N417" s="9"/>
      <c r="O417" s="8"/>
      <c r="P417" s="8"/>
      <c r="Q417" s="8">
        <v>-156</v>
      </c>
      <c r="R417" s="8">
        <v>166</v>
      </c>
      <c r="S417" s="8">
        <v>10</v>
      </c>
      <c r="T417" s="8"/>
      <c r="U417" s="8"/>
      <c r="V417" s="8"/>
      <c r="W417" s="8"/>
      <c r="X417" s="8"/>
      <c r="Y417" s="8"/>
      <c r="Z417" s="8"/>
      <c r="AA417" s="8"/>
      <c r="AB417" s="8"/>
      <c r="AC417" s="8"/>
    </row>
    <row r="418" spans="1:29">
      <c r="A418" t="s">
        <v>676</v>
      </c>
      <c r="B418" s="3" t="s">
        <v>2183</v>
      </c>
      <c r="C418" s="3" t="s">
        <v>2184</v>
      </c>
      <c r="G418" s="8" t="s">
        <v>3352</v>
      </c>
      <c r="H418" s="8"/>
      <c r="I418" s="8"/>
      <c r="J418" s="8"/>
      <c r="K418" s="8"/>
      <c r="L418" s="8"/>
      <c r="M418" s="8"/>
      <c r="N418" s="9"/>
      <c r="O418" s="8"/>
      <c r="P418" s="8"/>
      <c r="Q418" s="8"/>
      <c r="R418" s="8" t="s">
        <v>3624</v>
      </c>
      <c r="S418" s="8" t="s">
        <v>3624</v>
      </c>
      <c r="T418" s="8"/>
      <c r="U418" s="8"/>
      <c r="V418" s="8"/>
      <c r="W418" s="8"/>
      <c r="X418" s="8"/>
      <c r="Y418" s="8"/>
      <c r="Z418" s="8"/>
      <c r="AA418" s="8"/>
      <c r="AB418" s="8"/>
      <c r="AC418" s="8"/>
    </row>
    <row r="419" spans="1:29" ht="29">
      <c r="A419" t="s">
        <v>677</v>
      </c>
      <c r="B419" s="3" t="s">
        <v>2185</v>
      </c>
      <c r="C419" s="3" t="s">
        <v>2186</v>
      </c>
      <c r="G419" s="8" t="s">
        <v>25</v>
      </c>
      <c r="H419" s="8"/>
      <c r="I419" s="8">
        <v>1</v>
      </c>
      <c r="J419" s="8">
        <v>3</v>
      </c>
      <c r="K419" s="8" t="s">
        <v>3326</v>
      </c>
      <c r="L419" s="8" t="s">
        <v>3311</v>
      </c>
      <c r="M419" s="8"/>
      <c r="N419" s="9"/>
      <c r="O419" s="8"/>
      <c r="P419" s="8">
        <v>743</v>
      </c>
      <c r="Q419" s="8"/>
      <c r="R419" s="8" t="s">
        <v>3624</v>
      </c>
      <c r="S419" s="8" t="s">
        <v>3624</v>
      </c>
      <c r="T419" s="8"/>
      <c r="U419" s="8"/>
      <c r="V419" s="8"/>
      <c r="W419" s="8"/>
      <c r="X419" s="8"/>
      <c r="Y419" s="8"/>
      <c r="Z419" s="8"/>
      <c r="AA419" s="8"/>
      <c r="AB419" s="8"/>
      <c r="AC419" s="8"/>
    </row>
    <row r="420" spans="1:29" ht="29">
      <c r="A420" t="s">
        <v>680</v>
      </c>
      <c r="B420" s="3" t="s">
        <v>2189</v>
      </c>
      <c r="C420" s="3" t="s">
        <v>2190</v>
      </c>
      <c r="G420" s="8" t="s">
        <v>3352</v>
      </c>
      <c r="H420" s="8"/>
      <c r="I420" s="8"/>
      <c r="J420" s="8"/>
      <c r="K420" s="8"/>
      <c r="L420" s="8"/>
      <c r="M420" s="8"/>
      <c r="N420" s="9"/>
      <c r="O420" s="8"/>
      <c r="P420" s="8"/>
      <c r="Q420" s="8"/>
      <c r="R420" s="8" t="s">
        <v>3624</v>
      </c>
      <c r="S420" s="8" t="s">
        <v>3624</v>
      </c>
      <c r="T420" s="8"/>
      <c r="U420" s="8"/>
      <c r="V420" s="8"/>
      <c r="W420" s="8"/>
      <c r="X420" s="8"/>
      <c r="Y420" s="8"/>
      <c r="Z420" s="8"/>
      <c r="AA420" s="8"/>
      <c r="AB420" s="8"/>
      <c r="AC420" s="8"/>
    </row>
    <row r="421" spans="1:29" ht="29">
      <c r="A421" t="s">
        <v>680</v>
      </c>
      <c r="B421" s="3" t="s">
        <v>2191</v>
      </c>
      <c r="C421" s="3" t="s">
        <v>2188</v>
      </c>
      <c r="G421" s="8" t="s">
        <v>25</v>
      </c>
      <c r="H421" s="8"/>
      <c r="I421" s="8">
        <v>1</v>
      </c>
      <c r="J421" s="8">
        <v>3</v>
      </c>
      <c r="K421" s="8" t="s">
        <v>3319</v>
      </c>
      <c r="L421" s="8" t="s">
        <v>3311</v>
      </c>
      <c r="M421" s="8"/>
      <c r="N421" s="9"/>
      <c r="O421" s="8"/>
      <c r="P421" s="8">
        <v>1701</v>
      </c>
      <c r="Q421" s="8"/>
      <c r="R421" s="8" t="s">
        <v>3624</v>
      </c>
      <c r="S421" s="8" t="s">
        <v>3624</v>
      </c>
      <c r="T421" s="8"/>
      <c r="U421" s="8"/>
      <c r="V421" s="8"/>
      <c r="W421" s="8"/>
      <c r="X421" s="8"/>
      <c r="Y421" s="8"/>
      <c r="Z421" s="8"/>
      <c r="AA421" s="8"/>
      <c r="AB421" s="8"/>
      <c r="AC421" s="8"/>
    </row>
    <row r="422" spans="1:29">
      <c r="A422" t="s">
        <v>683</v>
      </c>
      <c r="B422" s="3" t="s">
        <v>2193</v>
      </c>
      <c r="C422" s="3" t="s">
        <v>2192</v>
      </c>
      <c r="G422" s="8" t="s">
        <v>24</v>
      </c>
      <c r="H422" s="8"/>
      <c r="I422" s="8">
        <v>1</v>
      </c>
      <c r="J422" s="8">
        <v>2</v>
      </c>
      <c r="K422" s="8" t="s">
        <v>3310</v>
      </c>
      <c r="L422" s="8" t="s">
        <v>3351</v>
      </c>
      <c r="M422" s="8"/>
      <c r="N422" s="9"/>
      <c r="O422" s="8"/>
      <c r="P422" s="8">
        <v>2475</v>
      </c>
      <c r="Q422" s="8"/>
      <c r="R422" s="8" t="s">
        <v>3624</v>
      </c>
      <c r="S422" s="8" t="s">
        <v>3624</v>
      </c>
      <c r="T422" s="8"/>
      <c r="U422" s="8"/>
      <c r="V422" s="8"/>
      <c r="W422" s="8"/>
      <c r="X422" s="8"/>
      <c r="Y422" s="8"/>
      <c r="Z422" s="8"/>
      <c r="AA422" s="8"/>
      <c r="AB422" s="8"/>
      <c r="AC422" s="8"/>
    </row>
    <row r="423" spans="1:29" ht="29">
      <c r="A423" t="s">
        <v>684</v>
      </c>
      <c r="B423" s="3" t="s">
        <v>2194</v>
      </c>
      <c r="C423" s="3" t="s">
        <v>2196</v>
      </c>
      <c r="G423" s="8" t="s">
        <v>26</v>
      </c>
      <c r="H423" s="8"/>
      <c r="I423" s="8"/>
      <c r="J423" s="8"/>
      <c r="K423" s="8"/>
      <c r="L423" s="8"/>
      <c r="M423" s="8"/>
      <c r="N423" s="9"/>
      <c r="O423" s="8"/>
      <c r="P423" s="8"/>
      <c r="Q423" s="8"/>
      <c r="R423" s="8" t="s">
        <v>3624</v>
      </c>
      <c r="S423" s="8" t="s">
        <v>3624</v>
      </c>
      <c r="T423" s="8"/>
      <c r="U423" s="8"/>
      <c r="V423" s="8"/>
      <c r="W423" s="8"/>
      <c r="X423" s="8"/>
      <c r="Y423" s="8"/>
      <c r="Z423" s="8"/>
      <c r="AA423" s="8"/>
      <c r="AB423" s="8"/>
      <c r="AC423" s="8"/>
    </row>
    <row r="424" spans="1:29" ht="29">
      <c r="A424" t="s">
        <v>684</v>
      </c>
      <c r="B424" s="3" t="s">
        <v>2195</v>
      </c>
      <c r="C424" s="3" t="s">
        <v>2197</v>
      </c>
      <c r="G424" s="8" t="s">
        <v>3352</v>
      </c>
      <c r="H424" s="8"/>
      <c r="I424" s="8"/>
      <c r="J424" s="8"/>
      <c r="K424" s="8"/>
      <c r="L424" s="8"/>
      <c r="M424" s="8"/>
      <c r="N424" s="9"/>
      <c r="O424" s="8"/>
      <c r="P424" s="8"/>
      <c r="Q424" s="8"/>
      <c r="R424" s="8" t="s">
        <v>3624</v>
      </c>
      <c r="S424" s="8" t="s">
        <v>3624</v>
      </c>
      <c r="T424" s="8"/>
      <c r="U424" s="8"/>
      <c r="V424" s="8"/>
      <c r="W424" s="8"/>
      <c r="X424" s="8"/>
      <c r="Y424" s="8"/>
      <c r="Z424" s="8"/>
      <c r="AA424" s="8"/>
      <c r="AB424" s="8"/>
      <c r="AC424" s="8"/>
    </row>
    <row r="425" spans="1:29">
      <c r="A425" t="s">
        <v>684</v>
      </c>
      <c r="B425" s="3" t="s">
        <v>2201</v>
      </c>
      <c r="C425" s="3" t="s">
        <v>2200</v>
      </c>
      <c r="G425" s="8" t="s">
        <v>25</v>
      </c>
      <c r="H425" s="8"/>
      <c r="I425" s="8">
        <v>1</v>
      </c>
      <c r="J425" s="8">
        <v>3</v>
      </c>
      <c r="K425" s="8" t="s">
        <v>3310</v>
      </c>
      <c r="L425" s="8" t="s">
        <v>3311</v>
      </c>
      <c r="M425" s="8"/>
      <c r="N425" s="9"/>
      <c r="O425" s="8"/>
      <c r="P425" s="8">
        <v>2475</v>
      </c>
      <c r="Q425" s="8"/>
      <c r="R425" s="8" t="s">
        <v>3624</v>
      </c>
      <c r="S425" s="8" t="s">
        <v>3624</v>
      </c>
      <c r="T425" s="8"/>
      <c r="U425" s="8"/>
      <c r="V425" s="8"/>
      <c r="W425" s="8"/>
      <c r="X425" s="8"/>
      <c r="Y425" s="8"/>
      <c r="Z425" s="8"/>
      <c r="AA425" s="8"/>
      <c r="AB425" s="8"/>
      <c r="AC425" s="8"/>
    </row>
    <row r="426" spans="1:29" ht="29">
      <c r="A426" t="s">
        <v>684</v>
      </c>
      <c r="B426" s="3" t="s">
        <v>2202</v>
      </c>
      <c r="C426" s="3" t="s">
        <v>2203</v>
      </c>
      <c r="G426" s="8" t="s">
        <v>3352</v>
      </c>
      <c r="H426" s="8"/>
      <c r="I426" s="8"/>
      <c r="J426" s="8"/>
      <c r="K426" s="8"/>
      <c r="L426" s="8"/>
      <c r="M426" s="8"/>
      <c r="N426" s="9"/>
      <c r="O426" s="8"/>
      <c r="P426" s="8"/>
      <c r="Q426" s="8"/>
      <c r="R426" s="8" t="s">
        <v>3624</v>
      </c>
      <c r="S426" s="8" t="s">
        <v>3624</v>
      </c>
      <c r="T426" s="8"/>
      <c r="U426" s="8"/>
      <c r="V426" s="8"/>
      <c r="W426" s="8"/>
      <c r="X426" s="8"/>
      <c r="Y426" s="8"/>
      <c r="Z426" s="8"/>
      <c r="AA426" s="8"/>
      <c r="AB426" s="8"/>
      <c r="AC426" s="8"/>
    </row>
    <row r="427" spans="1:29">
      <c r="A427" t="s">
        <v>689</v>
      </c>
      <c r="B427" s="3" t="s">
        <v>2212</v>
      </c>
      <c r="C427" s="3" t="s">
        <v>2213</v>
      </c>
      <c r="G427" s="8" t="s">
        <v>25</v>
      </c>
      <c r="H427" s="8"/>
      <c r="I427" s="8">
        <v>1</v>
      </c>
      <c r="J427" s="8">
        <v>1</v>
      </c>
      <c r="K427" s="8" t="s">
        <v>3304</v>
      </c>
      <c r="L427" s="8" t="s">
        <v>3351</v>
      </c>
      <c r="M427" s="8"/>
      <c r="N427" s="9"/>
      <c r="O427" s="8"/>
      <c r="P427" s="8">
        <v>5</v>
      </c>
      <c r="Q427" s="8"/>
      <c r="R427" s="8" t="s">
        <v>3624</v>
      </c>
      <c r="S427" s="8" t="s">
        <v>3624</v>
      </c>
      <c r="T427" s="8"/>
      <c r="U427" s="8"/>
      <c r="V427" s="8"/>
      <c r="W427" s="8"/>
      <c r="X427" s="8"/>
      <c r="Y427" s="8"/>
      <c r="Z427" s="8"/>
      <c r="AA427" s="8"/>
      <c r="AB427" s="8"/>
      <c r="AC427" s="8"/>
    </row>
    <row r="428" spans="1:29">
      <c r="A428" t="s">
        <v>691</v>
      </c>
      <c r="B428" s="3" t="s">
        <v>2214</v>
      </c>
      <c r="C428" s="3" t="s">
        <v>2217</v>
      </c>
      <c r="F428" t="s">
        <v>19</v>
      </c>
      <c r="G428" s="8" t="s">
        <v>24</v>
      </c>
      <c r="H428" s="8"/>
      <c r="I428" s="8">
        <v>1</v>
      </c>
      <c r="J428" s="8">
        <v>1</v>
      </c>
      <c r="K428" s="8" t="s">
        <v>3304</v>
      </c>
      <c r="L428" s="8" t="s">
        <v>3351</v>
      </c>
      <c r="M428" s="8"/>
      <c r="N428" s="9"/>
      <c r="O428" s="8"/>
      <c r="P428" s="8">
        <v>5</v>
      </c>
      <c r="Q428" s="8"/>
      <c r="R428" s="8" t="s">
        <v>3624</v>
      </c>
      <c r="S428" s="8" t="s">
        <v>3624</v>
      </c>
      <c r="T428" s="8"/>
      <c r="U428" s="8"/>
      <c r="V428" s="8"/>
      <c r="W428" s="8"/>
      <c r="X428" s="8"/>
      <c r="Y428" s="8"/>
      <c r="Z428" s="8"/>
      <c r="AA428" s="8"/>
      <c r="AB428" s="8"/>
      <c r="AC428" s="8"/>
    </row>
    <row r="429" spans="1:29" ht="29">
      <c r="A429" t="s">
        <v>692</v>
      </c>
      <c r="B429" s="3" t="s">
        <v>2218</v>
      </c>
      <c r="C429" s="3" t="s">
        <v>2219</v>
      </c>
      <c r="G429" s="8" t="s">
        <v>3350</v>
      </c>
      <c r="H429" s="8"/>
      <c r="I429" s="8"/>
      <c r="J429" s="8"/>
      <c r="K429" s="8"/>
      <c r="L429" s="8"/>
      <c r="M429" s="8"/>
      <c r="N429" s="9"/>
      <c r="O429" s="8"/>
      <c r="P429" s="8"/>
      <c r="Q429" s="8">
        <v>249</v>
      </c>
      <c r="R429" s="8">
        <v>31</v>
      </c>
      <c r="S429" s="8">
        <v>280</v>
      </c>
      <c r="T429" s="8"/>
      <c r="U429" s="8"/>
      <c r="V429" s="8"/>
      <c r="W429" s="8"/>
      <c r="X429" s="8"/>
      <c r="Y429" s="8"/>
      <c r="Z429" s="8"/>
      <c r="AA429" s="8"/>
      <c r="AB429" s="8"/>
      <c r="AC429" s="8"/>
    </row>
    <row r="430" spans="1:29">
      <c r="A430" t="s">
        <v>695</v>
      </c>
      <c r="B430" s="3" t="s">
        <v>2223</v>
      </c>
      <c r="C430" s="3" t="s">
        <v>2222</v>
      </c>
      <c r="G430" s="8" t="s">
        <v>25</v>
      </c>
      <c r="H430" s="8"/>
      <c r="I430" s="8">
        <v>1</v>
      </c>
      <c r="J430" s="8">
        <v>3</v>
      </c>
      <c r="K430" s="8" t="s">
        <v>3326</v>
      </c>
      <c r="L430" s="8" t="s">
        <v>3311</v>
      </c>
      <c r="M430" s="8"/>
      <c r="N430" s="9"/>
      <c r="O430" s="8"/>
      <c r="P430" s="8">
        <v>743</v>
      </c>
      <c r="Q430" s="8"/>
      <c r="R430" s="8" t="s">
        <v>3624</v>
      </c>
      <c r="S430" s="8" t="s">
        <v>3624</v>
      </c>
      <c r="T430" s="8"/>
      <c r="U430" s="8"/>
      <c r="V430" s="8"/>
      <c r="W430" s="8"/>
      <c r="X430" s="8"/>
      <c r="Y430" s="8"/>
      <c r="Z430" s="8"/>
      <c r="AA430" s="8"/>
      <c r="AB430" s="8"/>
      <c r="AC430" s="8"/>
    </row>
    <row r="431" spans="1:29">
      <c r="A431" t="s">
        <v>696</v>
      </c>
      <c r="B431" s="3" t="s">
        <v>2225</v>
      </c>
      <c r="C431" s="3" t="s">
        <v>2224</v>
      </c>
      <c r="G431" s="8" t="s">
        <v>25</v>
      </c>
      <c r="H431" s="8"/>
      <c r="I431" s="8">
        <v>1</v>
      </c>
      <c r="J431" s="8">
        <v>3</v>
      </c>
      <c r="K431" s="8" t="s">
        <v>3310</v>
      </c>
      <c r="L431" s="8" t="s">
        <v>3311</v>
      </c>
      <c r="M431" s="8"/>
      <c r="N431" s="9"/>
      <c r="O431" s="8"/>
      <c r="P431" s="8">
        <v>2475</v>
      </c>
      <c r="Q431" s="8"/>
      <c r="R431" s="8" t="s">
        <v>3624</v>
      </c>
      <c r="S431" s="8" t="s">
        <v>3624</v>
      </c>
      <c r="T431" s="8"/>
      <c r="U431" s="8"/>
      <c r="V431" s="8"/>
      <c r="W431" s="8"/>
      <c r="X431" s="8"/>
      <c r="Y431" s="8"/>
      <c r="Z431" s="8"/>
      <c r="AA431" s="8"/>
      <c r="AB431" s="8"/>
      <c r="AC431" s="8"/>
    </row>
    <row r="432" spans="1:29">
      <c r="A432" t="s">
        <v>697</v>
      </c>
      <c r="B432" s="3" t="s">
        <v>2226</v>
      </c>
      <c r="C432" s="3" t="s">
        <v>2227</v>
      </c>
      <c r="G432" s="8" t="s">
        <v>3352</v>
      </c>
      <c r="H432" s="8"/>
      <c r="I432" s="8"/>
      <c r="J432" s="8"/>
      <c r="K432" s="8"/>
      <c r="L432" s="8"/>
      <c r="M432" s="8"/>
      <c r="N432" s="9"/>
      <c r="O432" s="8"/>
      <c r="P432" s="8"/>
      <c r="Q432" s="8"/>
      <c r="R432" s="8" t="s">
        <v>3624</v>
      </c>
      <c r="S432" s="8" t="s">
        <v>3624</v>
      </c>
      <c r="T432" s="8"/>
      <c r="U432" s="8"/>
      <c r="V432" s="8"/>
      <c r="W432" s="8"/>
      <c r="X432" s="8"/>
      <c r="Y432" s="8"/>
      <c r="Z432" s="8"/>
      <c r="AA432" s="8"/>
      <c r="AB432" s="8"/>
      <c r="AC432" s="8"/>
    </row>
    <row r="433" spans="1:29">
      <c r="A433" t="s">
        <v>704</v>
      </c>
      <c r="B433" s="3" t="s">
        <v>2228</v>
      </c>
      <c r="C433" s="3" t="s">
        <v>2229</v>
      </c>
      <c r="G433" s="8" t="s">
        <v>24</v>
      </c>
      <c r="H433" s="8"/>
      <c r="I433" s="8">
        <v>1</v>
      </c>
      <c r="J433" s="8">
        <v>2</v>
      </c>
      <c r="K433" s="8" t="s">
        <v>3319</v>
      </c>
      <c r="L433" s="8" t="s">
        <v>3351</v>
      </c>
      <c r="M433" s="8"/>
      <c r="N433" s="9"/>
      <c r="O433" s="8"/>
      <c r="P433" s="8">
        <v>171</v>
      </c>
      <c r="Q433" s="8"/>
      <c r="R433" s="8" t="s">
        <v>3624</v>
      </c>
      <c r="S433" s="8" t="s">
        <v>3624</v>
      </c>
      <c r="T433" s="8"/>
      <c r="U433" s="8"/>
      <c r="V433" s="8"/>
      <c r="W433" s="8"/>
      <c r="X433" s="8"/>
      <c r="Y433" s="8"/>
      <c r="Z433" s="8"/>
      <c r="AA433" s="8"/>
      <c r="AB433" s="8"/>
      <c r="AC433" s="8"/>
    </row>
    <row r="434" spans="1:29">
      <c r="A434" t="s">
        <v>707</v>
      </c>
      <c r="B434" s="3" t="s">
        <v>2231</v>
      </c>
      <c r="C434" s="3" t="s">
        <v>2232</v>
      </c>
      <c r="G434" s="8" t="s">
        <v>3352</v>
      </c>
      <c r="H434" s="8"/>
      <c r="I434" s="8"/>
      <c r="J434" s="8"/>
      <c r="K434" s="8"/>
      <c r="L434" s="8"/>
      <c r="M434" s="8"/>
      <c r="N434" s="9"/>
      <c r="O434" s="8"/>
      <c r="P434" s="8"/>
      <c r="Q434" s="8"/>
      <c r="R434" s="8" t="s">
        <v>3624</v>
      </c>
      <c r="S434" s="8" t="s">
        <v>3624</v>
      </c>
      <c r="T434" s="8"/>
      <c r="U434" s="8"/>
      <c r="V434" s="8"/>
      <c r="W434" s="8"/>
      <c r="X434" s="8"/>
      <c r="Y434" s="8"/>
      <c r="Z434" s="8"/>
      <c r="AA434" s="8"/>
      <c r="AB434" s="8"/>
      <c r="AC434" s="8"/>
    </row>
    <row r="435" spans="1:29" ht="29">
      <c r="A435" t="s">
        <v>708</v>
      </c>
      <c r="B435" s="3" t="s">
        <v>2234</v>
      </c>
      <c r="C435" s="3" t="s">
        <v>2233</v>
      </c>
      <c r="G435" s="8" t="s">
        <v>25</v>
      </c>
      <c r="H435" s="8"/>
      <c r="I435" s="8">
        <v>1</v>
      </c>
      <c r="J435" s="8">
        <v>2</v>
      </c>
      <c r="K435" s="8" t="s">
        <v>3310</v>
      </c>
      <c r="L435" s="8" t="s">
        <v>3351</v>
      </c>
      <c r="M435" s="8"/>
      <c r="N435" s="9"/>
      <c r="O435" s="8"/>
      <c r="P435" s="8">
        <v>2475</v>
      </c>
      <c r="Q435" s="8"/>
      <c r="R435" s="8" t="s">
        <v>3624</v>
      </c>
      <c r="S435" s="8" t="s">
        <v>3624</v>
      </c>
      <c r="T435" s="8"/>
      <c r="U435" s="8"/>
      <c r="V435" s="8"/>
      <c r="W435" s="8"/>
      <c r="X435" s="8"/>
      <c r="Y435" s="8"/>
      <c r="Z435" s="8"/>
      <c r="AA435" s="8"/>
      <c r="AB435" s="8"/>
      <c r="AC435" s="8"/>
    </row>
    <row r="436" spans="1:29">
      <c r="A436" t="s">
        <v>708</v>
      </c>
      <c r="B436" s="3" t="s">
        <v>1334</v>
      </c>
      <c r="C436" s="3" t="s">
        <v>2235</v>
      </c>
      <c r="G436" s="8" t="s">
        <v>3350</v>
      </c>
      <c r="H436" s="8"/>
      <c r="I436" s="8"/>
      <c r="J436" s="8"/>
      <c r="K436" s="8"/>
      <c r="L436" s="8"/>
      <c r="M436" s="8"/>
      <c r="N436" s="9"/>
      <c r="O436" s="8"/>
      <c r="P436" s="8"/>
      <c r="Q436" s="8">
        <v>-431</v>
      </c>
      <c r="R436" s="8">
        <v>743</v>
      </c>
      <c r="S436" s="8">
        <v>312</v>
      </c>
      <c r="T436" s="8"/>
      <c r="U436" s="8"/>
      <c r="V436" s="8"/>
      <c r="W436" s="8"/>
      <c r="X436" s="8"/>
      <c r="Y436" s="8"/>
      <c r="Z436" s="8"/>
      <c r="AA436" s="8"/>
      <c r="AB436" s="8"/>
      <c r="AC436" s="8"/>
    </row>
    <row r="437" spans="1:29">
      <c r="A437" t="s">
        <v>711</v>
      </c>
      <c r="B437" s="3" t="s">
        <v>2236</v>
      </c>
      <c r="C437" s="3" t="s">
        <v>3721</v>
      </c>
      <c r="G437" s="8" t="s">
        <v>25</v>
      </c>
      <c r="H437" s="8"/>
      <c r="I437" s="8">
        <v>1</v>
      </c>
      <c r="J437" s="8">
        <v>3</v>
      </c>
      <c r="K437" s="8" t="s">
        <v>3319</v>
      </c>
      <c r="L437" s="8" t="s">
        <v>3311</v>
      </c>
      <c r="M437" s="8"/>
      <c r="N437" s="9"/>
      <c r="O437" s="8"/>
      <c r="P437" s="8">
        <v>1701</v>
      </c>
      <c r="Q437" s="8"/>
      <c r="R437" s="8" t="s">
        <v>3624</v>
      </c>
      <c r="S437" s="8" t="s">
        <v>3624</v>
      </c>
      <c r="T437" s="8"/>
      <c r="U437" s="8"/>
      <c r="V437" s="8"/>
      <c r="W437" s="8"/>
      <c r="X437" s="8"/>
      <c r="Y437" s="8"/>
      <c r="Z437" s="8"/>
      <c r="AA437" s="8"/>
      <c r="AB437" s="8"/>
      <c r="AC437" s="8"/>
    </row>
    <row r="438" spans="1:29">
      <c r="A438" t="s">
        <v>711</v>
      </c>
      <c r="B438" s="3" t="s">
        <v>712</v>
      </c>
      <c r="C438" s="3" t="s">
        <v>713</v>
      </c>
      <c r="G438" s="8" t="s">
        <v>3352</v>
      </c>
      <c r="H438" s="8"/>
      <c r="I438" s="8"/>
      <c r="J438" s="8"/>
      <c r="K438" s="8"/>
      <c r="L438" s="8"/>
      <c r="M438" s="8"/>
      <c r="N438" s="9"/>
      <c r="O438" s="8"/>
      <c r="P438" s="8"/>
      <c r="Q438" s="8"/>
      <c r="R438" s="8" t="s">
        <v>3624</v>
      </c>
      <c r="S438" s="8" t="s">
        <v>3624</v>
      </c>
      <c r="T438" s="8"/>
      <c r="U438" s="8"/>
      <c r="V438" s="8"/>
      <c r="W438" s="8"/>
      <c r="X438" s="8"/>
      <c r="Y438" s="8"/>
      <c r="Z438" s="8"/>
      <c r="AA438" s="8"/>
      <c r="AB438" s="8"/>
      <c r="AC438" s="8"/>
    </row>
    <row r="439" spans="1:29">
      <c r="A439" t="s">
        <v>718</v>
      </c>
      <c r="B439" s="3" t="s">
        <v>2241</v>
      </c>
      <c r="C439" s="3" t="s">
        <v>2240</v>
      </c>
      <c r="G439" s="8" t="s">
        <v>25</v>
      </c>
      <c r="H439" s="8"/>
      <c r="I439" s="8">
        <v>1</v>
      </c>
      <c r="J439" s="8">
        <v>3</v>
      </c>
      <c r="K439" s="8" t="s">
        <v>3310</v>
      </c>
      <c r="L439" s="8" t="s">
        <v>3311</v>
      </c>
      <c r="M439" s="8"/>
      <c r="N439" s="9"/>
      <c r="O439" s="8"/>
      <c r="P439" s="8">
        <v>2475</v>
      </c>
      <c r="Q439" s="8"/>
      <c r="R439" s="8" t="s">
        <v>3624</v>
      </c>
      <c r="S439" s="8" t="s">
        <v>3624</v>
      </c>
      <c r="T439" s="8"/>
      <c r="U439" s="8"/>
      <c r="V439" s="8"/>
      <c r="W439" s="8"/>
      <c r="X439" s="8"/>
      <c r="Y439" s="8"/>
      <c r="Z439" s="8"/>
      <c r="AA439" s="8"/>
      <c r="AB439" s="8"/>
      <c r="AC439" s="8"/>
    </row>
    <row r="440" spans="1:29" ht="29">
      <c r="A440" t="s">
        <v>722</v>
      </c>
      <c r="B440" s="3" t="s">
        <v>2245</v>
      </c>
      <c r="C440" s="3" t="s">
        <v>2244</v>
      </c>
      <c r="G440" s="8" t="s">
        <v>25</v>
      </c>
      <c r="H440" s="8"/>
      <c r="I440" s="8">
        <v>1</v>
      </c>
      <c r="J440" s="8">
        <v>3</v>
      </c>
      <c r="K440" s="8" t="s">
        <v>3310</v>
      </c>
      <c r="L440" s="8" t="s">
        <v>3311</v>
      </c>
      <c r="M440" s="8"/>
      <c r="N440" s="9"/>
      <c r="O440" s="8"/>
      <c r="P440" s="8">
        <v>2475</v>
      </c>
      <c r="Q440" s="8"/>
      <c r="R440" s="8" t="s">
        <v>3624</v>
      </c>
      <c r="S440" s="8" t="s">
        <v>3624</v>
      </c>
      <c r="T440" s="8"/>
      <c r="U440" s="8"/>
      <c r="V440" s="8"/>
      <c r="W440" s="8"/>
      <c r="X440" s="8"/>
      <c r="Y440" s="8"/>
      <c r="Z440" s="8"/>
      <c r="AA440" s="8"/>
      <c r="AB440" s="8"/>
      <c r="AC440" s="8"/>
    </row>
    <row r="441" spans="1:29" ht="29">
      <c r="A441" t="s">
        <v>722</v>
      </c>
      <c r="B441" s="3" t="s">
        <v>2246</v>
      </c>
      <c r="C441" s="3" t="s">
        <v>2244</v>
      </c>
      <c r="G441" s="8" t="s">
        <v>26</v>
      </c>
      <c r="H441" s="8"/>
      <c r="I441" s="8"/>
      <c r="J441" s="8"/>
      <c r="K441" s="8"/>
      <c r="L441" s="8"/>
      <c r="M441" s="8"/>
      <c r="N441" s="9"/>
      <c r="O441" s="8"/>
      <c r="P441" s="8"/>
      <c r="Q441" s="8"/>
      <c r="R441" s="8" t="s">
        <v>3624</v>
      </c>
      <c r="S441" s="8" t="s">
        <v>3624</v>
      </c>
      <c r="T441" s="8"/>
      <c r="U441" s="8"/>
      <c r="V441" s="8"/>
      <c r="W441" s="8"/>
      <c r="X441" s="8"/>
      <c r="Y441" s="8"/>
      <c r="Z441" s="8"/>
      <c r="AA441" s="8"/>
      <c r="AB441" s="8"/>
      <c r="AC441" s="8"/>
    </row>
    <row r="442" spans="1:29">
      <c r="A442" t="s">
        <v>722</v>
      </c>
      <c r="B442" s="3" t="s">
        <v>2247</v>
      </c>
      <c r="C442" s="3" t="s">
        <v>2248</v>
      </c>
      <c r="G442" s="8" t="s">
        <v>3352</v>
      </c>
      <c r="H442" s="8"/>
      <c r="I442" s="8"/>
      <c r="J442" s="8"/>
      <c r="K442" s="8"/>
      <c r="L442" s="8"/>
      <c r="M442" s="8"/>
      <c r="N442" s="9"/>
      <c r="O442" s="8"/>
      <c r="P442" s="8"/>
      <c r="Q442" s="8"/>
      <c r="R442" s="8" t="s">
        <v>3624</v>
      </c>
      <c r="S442" s="8" t="s">
        <v>3624</v>
      </c>
      <c r="T442" s="8"/>
      <c r="U442" s="8"/>
      <c r="V442" s="8"/>
      <c r="W442" s="8"/>
      <c r="X442" s="8"/>
      <c r="Y442" s="8"/>
      <c r="Z442" s="8"/>
      <c r="AA442" s="8"/>
      <c r="AB442" s="8"/>
      <c r="AC442" s="8"/>
    </row>
    <row r="443" spans="1:29" ht="43.5">
      <c r="A443" t="s">
        <v>723</v>
      </c>
      <c r="B443" s="3" t="s">
        <v>2251</v>
      </c>
      <c r="C443" s="3" t="s">
        <v>2252</v>
      </c>
      <c r="G443" s="8" t="s">
        <v>26</v>
      </c>
      <c r="H443" s="8"/>
      <c r="I443" s="8"/>
      <c r="J443" s="8"/>
      <c r="K443" s="8"/>
      <c r="L443" s="8"/>
      <c r="M443" s="8"/>
      <c r="N443" s="9"/>
      <c r="O443" s="8"/>
      <c r="P443" s="8"/>
      <c r="Q443" s="8"/>
      <c r="R443" s="8" t="s">
        <v>3624</v>
      </c>
      <c r="S443" s="8" t="s">
        <v>3624</v>
      </c>
      <c r="T443" s="8"/>
      <c r="U443" s="8"/>
      <c r="V443" s="8"/>
      <c r="W443" s="8"/>
      <c r="X443" s="8"/>
      <c r="Y443" s="8"/>
      <c r="Z443" s="8"/>
      <c r="AA443" s="8"/>
      <c r="AB443" s="8"/>
      <c r="AC443" s="8"/>
    </row>
    <row r="444" spans="1:29" ht="43.5">
      <c r="A444" t="s">
        <v>724</v>
      </c>
      <c r="B444" s="3" t="s">
        <v>2253</v>
      </c>
      <c r="C444" s="3" t="s">
        <v>2254</v>
      </c>
      <c r="G444" s="8" t="s">
        <v>26</v>
      </c>
      <c r="H444" s="8"/>
      <c r="I444" s="8"/>
      <c r="J444" s="8"/>
      <c r="K444" s="8"/>
      <c r="L444" s="8"/>
      <c r="M444" s="8"/>
      <c r="N444" s="9"/>
      <c r="O444" s="8"/>
      <c r="P444" s="8"/>
      <c r="Q444" s="8"/>
      <c r="R444" s="8" t="s">
        <v>3624</v>
      </c>
      <c r="S444" s="8" t="s">
        <v>3624</v>
      </c>
      <c r="T444" s="8"/>
      <c r="U444" s="8"/>
      <c r="V444" s="8"/>
      <c r="W444" s="8"/>
      <c r="X444" s="8"/>
      <c r="Y444" s="8"/>
      <c r="Z444" s="8"/>
      <c r="AA444" s="8"/>
      <c r="AB444" s="8"/>
      <c r="AC444" s="8"/>
    </row>
    <row r="445" spans="1:29" ht="43.5">
      <c r="A445" t="s">
        <v>725</v>
      </c>
      <c r="B445" s="3" t="s">
        <v>2257</v>
      </c>
      <c r="C445" s="3" t="s">
        <v>2256</v>
      </c>
      <c r="G445" s="8" t="s">
        <v>25</v>
      </c>
      <c r="H445" s="8"/>
      <c r="I445" s="8">
        <v>1</v>
      </c>
      <c r="J445" s="8">
        <v>5</v>
      </c>
      <c r="K445" s="8" t="s">
        <v>3304</v>
      </c>
      <c r="L445" s="8" t="s">
        <v>3311</v>
      </c>
      <c r="M445" s="8"/>
      <c r="N445" s="9"/>
      <c r="O445" s="8"/>
      <c r="P445" s="8">
        <v>15</v>
      </c>
      <c r="Q445" s="8"/>
      <c r="R445" s="8" t="s">
        <v>3624</v>
      </c>
      <c r="S445" s="8" t="s">
        <v>3624</v>
      </c>
      <c r="T445" s="8"/>
      <c r="U445" s="8"/>
      <c r="V445" s="8"/>
      <c r="W445" s="8"/>
      <c r="X445" s="8"/>
      <c r="Y445" s="8"/>
      <c r="Z445" s="8"/>
      <c r="AA445" s="8"/>
      <c r="AB445" s="8"/>
      <c r="AC445" s="8" t="s">
        <v>19</v>
      </c>
    </row>
    <row r="446" spans="1:29" ht="43.5">
      <c r="A446" t="s">
        <v>725</v>
      </c>
      <c r="B446" s="3" t="s">
        <v>2258</v>
      </c>
      <c r="C446" s="3" t="s">
        <v>2259</v>
      </c>
      <c r="G446" s="8" t="s">
        <v>26</v>
      </c>
      <c r="H446" s="8"/>
      <c r="I446" s="8"/>
      <c r="J446" s="8"/>
      <c r="K446" s="8"/>
      <c r="L446" s="8"/>
      <c r="M446" s="8"/>
      <c r="N446" s="9"/>
      <c r="O446" s="8"/>
      <c r="P446" s="8"/>
      <c r="Q446" s="8"/>
      <c r="R446" s="8" t="s">
        <v>3624</v>
      </c>
      <c r="S446" s="8" t="s">
        <v>3624</v>
      </c>
      <c r="T446" s="8"/>
      <c r="U446" s="8"/>
      <c r="V446" s="8"/>
      <c r="W446" s="8"/>
      <c r="X446" s="8"/>
      <c r="Y446" s="8"/>
      <c r="Z446" s="8"/>
      <c r="AA446" s="8"/>
      <c r="AB446" s="8"/>
      <c r="AC446" s="8"/>
    </row>
    <row r="447" spans="1:29" ht="43.5">
      <c r="A447" t="s">
        <v>725</v>
      </c>
      <c r="B447" s="3" t="s">
        <v>2255</v>
      </c>
      <c r="C447" s="3" t="s">
        <v>2260</v>
      </c>
      <c r="G447" s="8" t="s">
        <v>24</v>
      </c>
      <c r="H447" s="8"/>
      <c r="I447" s="8">
        <v>1</v>
      </c>
      <c r="J447" s="8">
        <v>3</v>
      </c>
      <c r="K447" s="8" t="s">
        <v>3319</v>
      </c>
      <c r="L447" s="8" t="s">
        <v>3311</v>
      </c>
      <c r="M447" s="8"/>
      <c r="N447" s="9"/>
      <c r="O447" s="8"/>
      <c r="P447" s="8">
        <v>1701</v>
      </c>
      <c r="Q447" s="8"/>
      <c r="R447" s="8" t="s">
        <v>3624</v>
      </c>
      <c r="S447" s="8" t="s">
        <v>3624</v>
      </c>
      <c r="T447" s="8"/>
      <c r="U447" s="8"/>
      <c r="V447" s="8"/>
      <c r="W447" s="8"/>
      <c r="X447" s="8"/>
      <c r="Y447" s="8"/>
      <c r="Z447" s="8"/>
      <c r="AA447" s="8"/>
      <c r="AB447" s="8"/>
      <c r="AC447" s="8"/>
    </row>
    <row r="448" spans="1:29" ht="72.5">
      <c r="A448" t="s">
        <v>727</v>
      </c>
      <c r="B448" s="3" t="s">
        <v>2262</v>
      </c>
      <c r="C448" s="3" t="s">
        <v>2263</v>
      </c>
      <c r="G448" s="8" t="s">
        <v>26</v>
      </c>
      <c r="H448" s="8"/>
      <c r="I448" s="8"/>
      <c r="J448" s="8"/>
      <c r="K448" s="8"/>
      <c r="L448" s="8"/>
      <c r="M448" s="8"/>
      <c r="N448" s="9"/>
      <c r="O448" s="8"/>
      <c r="P448" s="8"/>
      <c r="Q448" s="8"/>
      <c r="R448" s="8" t="s">
        <v>3624</v>
      </c>
      <c r="S448" s="8" t="s">
        <v>3624</v>
      </c>
      <c r="T448" s="8"/>
      <c r="U448" s="8"/>
      <c r="V448" s="8"/>
      <c r="W448" s="8"/>
      <c r="X448" s="8"/>
      <c r="Y448" s="8"/>
      <c r="Z448" s="8"/>
      <c r="AA448" s="8"/>
      <c r="AB448" s="8"/>
      <c r="AC448" s="8"/>
    </row>
    <row r="449" spans="1:29" ht="72.5">
      <c r="A449" t="s">
        <v>727</v>
      </c>
      <c r="B449" s="3" t="s">
        <v>2267</v>
      </c>
      <c r="C449" s="3" t="s">
        <v>2266</v>
      </c>
      <c r="G449" s="8" t="s">
        <v>3353</v>
      </c>
      <c r="H449" s="8"/>
      <c r="I449" s="8"/>
      <c r="J449" s="8"/>
      <c r="K449" s="8"/>
      <c r="L449" s="8"/>
      <c r="M449" s="8"/>
      <c r="N449" s="9"/>
      <c r="O449" s="8"/>
      <c r="P449" s="8"/>
      <c r="Q449" s="8">
        <v>-2180</v>
      </c>
      <c r="R449" s="8">
        <v>2475</v>
      </c>
      <c r="S449" s="8">
        <v>295</v>
      </c>
      <c r="T449" s="8"/>
      <c r="U449" s="8"/>
      <c r="V449" s="8"/>
      <c r="W449" s="8"/>
      <c r="X449" s="8"/>
      <c r="Y449" s="8"/>
      <c r="Z449" s="8"/>
      <c r="AA449" s="8"/>
      <c r="AB449" s="8"/>
      <c r="AC449" s="8"/>
    </row>
    <row r="450" spans="1:29" ht="72.5">
      <c r="A450" t="s">
        <v>727</v>
      </c>
      <c r="B450" s="3" t="s">
        <v>2261</v>
      </c>
      <c r="C450" s="3" t="s">
        <v>2268</v>
      </c>
      <c r="G450" s="8" t="s">
        <v>24</v>
      </c>
      <c r="H450" s="8"/>
      <c r="I450" s="8">
        <v>1</v>
      </c>
      <c r="J450" s="8">
        <v>3</v>
      </c>
      <c r="K450" s="8" t="s">
        <v>3319</v>
      </c>
      <c r="L450" s="8" t="s">
        <v>3311</v>
      </c>
      <c r="M450" s="8"/>
      <c r="N450" s="9"/>
      <c r="O450" s="8"/>
      <c r="P450" s="8">
        <v>1701</v>
      </c>
      <c r="Q450" s="8"/>
      <c r="R450" s="8" t="s">
        <v>3624</v>
      </c>
      <c r="S450" s="8" t="s">
        <v>3624</v>
      </c>
      <c r="T450" s="8"/>
      <c r="U450" s="8"/>
      <c r="V450" s="8"/>
      <c r="W450" s="8"/>
      <c r="X450" s="8"/>
      <c r="Y450" s="8"/>
      <c r="Z450" s="8"/>
      <c r="AA450" s="8"/>
      <c r="AB450" s="8"/>
      <c r="AC450" s="8"/>
    </row>
    <row r="451" spans="1:29" ht="29">
      <c r="A451" t="s">
        <v>727</v>
      </c>
      <c r="B451" s="3" t="s">
        <v>2269</v>
      </c>
      <c r="C451" s="3" t="s">
        <v>2270</v>
      </c>
      <c r="G451" s="8" t="s">
        <v>3352</v>
      </c>
      <c r="H451" s="8"/>
      <c r="I451" s="8"/>
      <c r="J451" s="8"/>
      <c r="K451" s="8"/>
      <c r="L451" s="8"/>
      <c r="M451" s="8"/>
      <c r="N451" s="9"/>
      <c r="O451" s="8"/>
      <c r="P451" s="8"/>
      <c r="Q451" s="8">
        <v>1</v>
      </c>
      <c r="R451" s="8">
        <v>2</v>
      </c>
      <c r="S451" s="8">
        <v>3</v>
      </c>
      <c r="T451" s="8"/>
      <c r="U451" s="8"/>
      <c r="V451" s="8"/>
      <c r="W451" s="8"/>
      <c r="X451" s="8"/>
      <c r="Y451" s="8"/>
      <c r="Z451" s="8"/>
      <c r="AA451" s="8"/>
      <c r="AB451" s="8"/>
      <c r="AC451" s="8"/>
    </row>
    <row r="452" spans="1:29" ht="29">
      <c r="A452" t="s">
        <v>727</v>
      </c>
      <c r="B452" s="3" t="s">
        <v>2278</v>
      </c>
      <c r="C452" s="3" t="s">
        <v>2277</v>
      </c>
      <c r="G452" s="8" t="s">
        <v>3352</v>
      </c>
      <c r="H452" s="8"/>
      <c r="I452" s="8"/>
      <c r="J452" s="8"/>
      <c r="K452" s="8"/>
      <c r="L452" s="8"/>
      <c r="M452" s="8"/>
      <c r="N452" s="9"/>
      <c r="O452" s="8"/>
      <c r="P452" s="8"/>
      <c r="Q452" s="8"/>
      <c r="R452" s="8" t="s">
        <v>3624</v>
      </c>
      <c r="S452" s="8" t="s">
        <v>3624</v>
      </c>
      <c r="T452" s="8"/>
      <c r="U452" s="8"/>
      <c r="V452" s="8"/>
      <c r="W452" s="8"/>
      <c r="X452" s="8"/>
      <c r="Y452" s="8"/>
      <c r="Z452" s="8"/>
      <c r="AA452" s="8"/>
      <c r="AB452" s="8"/>
      <c r="AC452" s="8"/>
    </row>
    <row r="453" spans="1:29" ht="29">
      <c r="A453" t="s">
        <v>728</v>
      </c>
      <c r="B453" s="3" t="s">
        <v>2282</v>
      </c>
      <c r="C453" s="3" t="s">
        <v>2281</v>
      </c>
      <c r="G453" s="8" t="s">
        <v>26</v>
      </c>
      <c r="H453" s="8"/>
      <c r="I453" s="8"/>
      <c r="J453" s="8"/>
      <c r="K453" s="8"/>
      <c r="L453" s="8"/>
      <c r="M453" s="8"/>
      <c r="N453" s="9"/>
      <c r="O453" s="8"/>
      <c r="P453" s="8"/>
      <c r="Q453" s="8"/>
      <c r="R453" s="8" t="s">
        <v>3624</v>
      </c>
      <c r="S453" s="8" t="s">
        <v>3624</v>
      </c>
      <c r="T453" s="8"/>
      <c r="U453" s="8"/>
      <c r="V453" s="8"/>
      <c r="W453" s="8"/>
      <c r="X453" s="8"/>
      <c r="Y453" s="8"/>
      <c r="Z453" s="8"/>
      <c r="AA453" s="8"/>
      <c r="AB453" s="8"/>
      <c r="AC453" s="8"/>
    </row>
    <row r="454" spans="1:29">
      <c r="A454" t="s">
        <v>730</v>
      </c>
      <c r="B454" s="3" t="s">
        <v>2284</v>
      </c>
      <c r="C454" s="3" t="s">
        <v>2283</v>
      </c>
      <c r="G454" s="8" t="s">
        <v>3352</v>
      </c>
      <c r="H454" s="8"/>
      <c r="I454" s="8"/>
      <c r="J454" s="8"/>
      <c r="K454" s="8"/>
      <c r="L454" s="8"/>
      <c r="M454" s="8"/>
      <c r="N454" s="9"/>
      <c r="O454" s="8"/>
      <c r="P454" s="8"/>
      <c r="Q454" s="8"/>
      <c r="R454" s="8" t="s">
        <v>3624</v>
      </c>
      <c r="S454" s="8" t="s">
        <v>3624</v>
      </c>
      <c r="T454" s="8"/>
      <c r="U454" s="8"/>
      <c r="V454" s="8"/>
      <c r="W454" s="8"/>
      <c r="X454" s="8"/>
      <c r="Y454" s="8"/>
      <c r="Z454" s="8"/>
      <c r="AA454" s="8"/>
      <c r="AB454" s="8"/>
      <c r="AC454" s="8"/>
    </row>
    <row r="455" spans="1:29" ht="72.5">
      <c r="A455" t="s">
        <v>731</v>
      </c>
      <c r="B455" s="3" t="s">
        <v>2286</v>
      </c>
      <c r="C455" s="3" t="s">
        <v>2285</v>
      </c>
      <c r="G455" s="8" t="s">
        <v>25</v>
      </c>
      <c r="H455" s="8"/>
      <c r="I455" s="8">
        <v>8</v>
      </c>
      <c r="J455" s="8">
        <v>45</v>
      </c>
      <c r="K455" s="8"/>
      <c r="L455" s="8" t="s">
        <v>3305</v>
      </c>
      <c r="M455" s="8" t="s">
        <v>3414</v>
      </c>
      <c r="N455" s="9" t="s">
        <v>3360</v>
      </c>
      <c r="O455" s="8"/>
      <c r="P455" s="8">
        <v>1</v>
      </c>
      <c r="Q455" s="8"/>
      <c r="R455" s="8" t="s">
        <v>3624</v>
      </c>
      <c r="S455" s="8" t="s">
        <v>3624</v>
      </c>
      <c r="T455" s="8"/>
      <c r="U455" s="8"/>
      <c r="V455" s="8"/>
      <c r="W455" s="8"/>
      <c r="X455" s="8"/>
      <c r="Y455" s="8"/>
      <c r="Z455" s="8"/>
      <c r="AA455" s="8"/>
      <c r="AB455" s="8"/>
      <c r="AC455" s="8"/>
    </row>
    <row r="456" spans="1:29" ht="29">
      <c r="A456" t="s">
        <v>733</v>
      </c>
      <c r="B456" s="3" t="s">
        <v>2290</v>
      </c>
      <c r="C456" s="3" t="s">
        <v>2287</v>
      </c>
      <c r="G456" s="8" t="s">
        <v>25</v>
      </c>
      <c r="H456" s="8"/>
      <c r="I456" s="8">
        <v>1</v>
      </c>
      <c r="J456" s="8">
        <v>3</v>
      </c>
      <c r="K456" s="8" t="s">
        <v>3310</v>
      </c>
      <c r="L456" s="8" t="s">
        <v>3305</v>
      </c>
      <c r="M456" s="8" t="s">
        <v>3403</v>
      </c>
      <c r="N456" s="9" t="s">
        <v>3404</v>
      </c>
      <c r="O456" s="8"/>
      <c r="P456" s="8">
        <v>2475</v>
      </c>
      <c r="Q456" s="8"/>
      <c r="R456" s="8" t="s">
        <v>3624</v>
      </c>
      <c r="S456" s="8" t="s">
        <v>3624</v>
      </c>
      <c r="T456" s="8"/>
      <c r="U456" s="8"/>
      <c r="V456" s="8"/>
      <c r="W456" s="8"/>
      <c r="X456" s="8"/>
      <c r="Y456" s="8"/>
      <c r="Z456" s="8"/>
      <c r="AA456" s="8"/>
      <c r="AB456" s="8"/>
      <c r="AC456" s="8"/>
    </row>
    <row r="457" spans="1:29">
      <c r="A457" t="s">
        <v>737</v>
      </c>
      <c r="B457" s="3" t="s">
        <v>2292</v>
      </c>
      <c r="C457" s="3" t="s">
        <v>2291</v>
      </c>
      <c r="G457" s="8" t="s">
        <v>25</v>
      </c>
      <c r="H457" s="8"/>
      <c r="I457" s="8">
        <v>1</v>
      </c>
      <c r="J457" s="8">
        <v>3</v>
      </c>
      <c r="K457" s="8" t="s">
        <v>3304</v>
      </c>
      <c r="L457" s="8" t="s">
        <v>3311</v>
      </c>
      <c r="M457" s="8"/>
      <c r="N457" s="9"/>
      <c r="O457" s="8"/>
      <c r="P457" s="8">
        <v>44</v>
      </c>
      <c r="Q457" s="8"/>
      <c r="R457" s="8" t="s">
        <v>3624</v>
      </c>
      <c r="S457" s="8" t="s">
        <v>3624</v>
      </c>
      <c r="T457" s="8" t="s">
        <v>3348</v>
      </c>
      <c r="U457" s="8"/>
      <c r="V457" s="8"/>
      <c r="W457" s="8"/>
      <c r="X457" s="8"/>
      <c r="Y457" s="8"/>
      <c r="Z457" s="8"/>
      <c r="AA457" s="8"/>
      <c r="AB457" s="8"/>
      <c r="AC457" s="8"/>
    </row>
    <row r="458" spans="1:29">
      <c r="A458" t="s">
        <v>741</v>
      </c>
      <c r="B458" s="3" t="s">
        <v>2295</v>
      </c>
      <c r="C458" s="3" t="s">
        <v>2296</v>
      </c>
      <c r="G458" s="8" t="s">
        <v>3352</v>
      </c>
      <c r="H458" s="8"/>
      <c r="I458" s="8"/>
      <c r="J458" s="8"/>
      <c r="K458" s="8"/>
      <c r="L458" s="8"/>
      <c r="M458" s="8"/>
      <c r="N458" s="9"/>
      <c r="O458" s="8"/>
      <c r="P458" s="8"/>
      <c r="Q458" s="8"/>
      <c r="R458" s="8" t="s">
        <v>3624</v>
      </c>
      <c r="S458" s="8" t="s">
        <v>3624</v>
      </c>
      <c r="T458" s="8"/>
      <c r="U458" s="8"/>
      <c r="V458" s="8"/>
      <c r="W458" s="8"/>
      <c r="X458" s="8"/>
      <c r="Y458" s="8"/>
      <c r="Z458" s="8"/>
      <c r="AA458" s="8"/>
      <c r="AB458" s="8"/>
      <c r="AC458" s="8"/>
    </row>
    <row r="459" spans="1:29">
      <c r="A459" t="s">
        <v>741</v>
      </c>
      <c r="B459" s="3" t="s">
        <v>2298</v>
      </c>
      <c r="C459" s="3" t="s">
        <v>2297</v>
      </c>
      <c r="G459" s="8" t="s">
        <v>3352</v>
      </c>
      <c r="H459" s="8"/>
      <c r="I459" s="8"/>
      <c r="J459" s="8"/>
      <c r="K459" s="8"/>
      <c r="L459" s="8"/>
      <c r="M459" s="8"/>
      <c r="N459" s="9"/>
      <c r="O459" s="8"/>
      <c r="P459" s="8"/>
      <c r="Q459" s="8"/>
      <c r="R459" s="8" t="s">
        <v>3624</v>
      </c>
      <c r="S459" s="8" t="s">
        <v>3624</v>
      </c>
      <c r="T459" s="8"/>
      <c r="U459" s="8"/>
      <c r="V459" s="8"/>
      <c r="W459" s="8"/>
      <c r="X459" s="8"/>
      <c r="Y459" s="8"/>
      <c r="Z459" s="8"/>
      <c r="AA459" s="8"/>
      <c r="AB459" s="8"/>
      <c r="AC459" s="8"/>
    </row>
    <row r="460" spans="1:29">
      <c r="A460" t="s">
        <v>741</v>
      </c>
      <c r="B460" s="3" t="s">
        <v>2299</v>
      </c>
      <c r="C460" s="3" t="s">
        <v>2300</v>
      </c>
      <c r="G460" s="8" t="s">
        <v>25</v>
      </c>
      <c r="H460" s="8"/>
      <c r="I460" s="8">
        <v>1</v>
      </c>
      <c r="J460" s="8">
        <v>3</v>
      </c>
      <c r="K460" s="8" t="s">
        <v>3319</v>
      </c>
      <c r="L460" s="8" t="s">
        <v>3311</v>
      </c>
      <c r="M460" s="8"/>
      <c r="N460" s="9"/>
      <c r="O460" s="8"/>
      <c r="P460" s="8">
        <v>186</v>
      </c>
      <c r="Q460" s="8"/>
      <c r="R460" s="8" t="s">
        <v>3624</v>
      </c>
      <c r="S460" s="8" t="s">
        <v>3624</v>
      </c>
      <c r="T460" s="8"/>
      <c r="U460" s="8"/>
      <c r="V460" s="8"/>
      <c r="W460" s="8"/>
      <c r="X460" s="8"/>
      <c r="Y460" s="8"/>
      <c r="Z460" s="8"/>
      <c r="AA460" s="8"/>
      <c r="AB460" s="8"/>
      <c r="AC460" s="8"/>
    </row>
    <row r="461" spans="1:29">
      <c r="A461" t="s">
        <v>742</v>
      </c>
      <c r="B461" s="3" t="s">
        <v>2302</v>
      </c>
      <c r="C461" s="3" t="s">
        <v>2301</v>
      </c>
      <c r="G461" s="8" t="s">
        <v>24</v>
      </c>
      <c r="H461" s="8"/>
      <c r="I461" s="8">
        <v>1</v>
      </c>
      <c r="J461" s="8">
        <v>1</v>
      </c>
      <c r="K461" s="8" t="s">
        <v>3310</v>
      </c>
      <c r="L461" s="8" t="s">
        <v>3351</v>
      </c>
      <c r="M461" s="8"/>
      <c r="N461" s="9"/>
      <c r="O461" s="8"/>
      <c r="P461" s="8">
        <v>2475</v>
      </c>
      <c r="Q461" s="8"/>
      <c r="R461" s="8" t="s">
        <v>3624</v>
      </c>
      <c r="S461" s="8" t="s">
        <v>3624</v>
      </c>
      <c r="T461" s="8"/>
      <c r="U461" s="8"/>
      <c r="V461" s="8"/>
      <c r="W461" s="8"/>
      <c r="X461" s="8"/>
      <c r="Y461" s="8"/>
      <c r="Z461" s="8"/>
      <c r="AA461" s="8"/>
      <c r="AB461" s="8"/>
      <c r="AC461" s="8"/>
    </row>
    <row r="462" spans="1:29">
      <c r="A462" t="s">
        <v>748</v>
      </c>
      <c r="B462" s="3" t="s">
        <v>2305</v>
      </c>
      <c r="C462" s="3" t="s">
        <v>2304</v>
      </c>
      <c r="G462" s="8" t="s">
        <v>25</v>
      </c>
      <c r="H462" s="8"/>
      <c r="I462" s="8">
        <v>1</v>
      </c>
      <c r="J462" s="8">
        <v>5</v>
      </c>
      <c r="K462" s="8" t="s">
        <v>3326</v>
      </c>
      <c r="L462" s="8" t="s">
        <v>3311</v>
      </c>
      <c r="M462" s="8"/>
      <c r="N462" s="9"/>
      <c r="O462" s="8"/>
      <c r="P462" s="8">
        <v>830</v>
      </c>
      <c r="Q462" s="8"/>
      <c r="R462" s="8" t="s">
        <v>3624</v>
      </c>
      <c r="S462" s="8" t="s">
        <v>3624</v>
      </c>
      <c r="T462" s="8"/>
      <c r="U462" s="8"/>
      <c r="V462" s="8"/>
      <c r="W462" s="8"/>
      <c r="X462" s="8"/>
      <c r="Y462" s="8"/>
      <c r="Z462" s="8"/>
      <c r="AA462" s="8"/>
      <c r="AB462" s="8"/>
      <c r="AC462" s="8"/>
    </row>
    <row r="463" spans="1:29">
      <c r="A463" t="s">
        <v>749</v>
      </c>
      <c r="B463" s="3" t="s">
        <v>2307</v>
      </c>
      <c r="C463" s="3" t="s">
        <v>2306</v>
      </c>
      <c r="G463" s="8" t="s">
        <v>3352</v>
      </c>
      <c r="H463" s="8"/>
      <c r="I463" s="8"/>
      <c r="J463" s="8"/>
      <c r="K463" s="8"/>
      <c r="L463" s="8"/>
      <c r="M463" s="8"/>
      <c r="N463" s="9"/>
      <c r="O463" s="8"/>
      <c r="P463" s="8"/>
      <c r="Q463" s="8"/>
      <c r="R463" s="8" t="s">
        <v>3624</v>
      </c>
      <c r="S463" s="8" t="s">
        <v>3624</v>
      </c>
      <c r="T463" s="8"/>
      <c r="U463" s="8"/>
      <c r="V463" s="8"/>
      <c r="W463" s="8"/>
      <c r="X463" s="8"/>
      <c r="Y463" s="8"/>
      <c r="Z463" s="8"/>
      <c r="AA463" s="8"/>
      <c r="AB463" s="8"/>
      <c r="AC463" s="8"/>
    </row>
    <row r="464" spans="1:29">
      <c r="A464" t="s">
        <v>750</v>
      </c>
      <c r="B464" s="3" t="s">
        <v>2309</v>
      </c>
      <c r="C464" s="3" t="s">
        <v>2308</v>
      </c>
      <c r="G464" s="8" t="s">
        <v>3352</v>
      </c>
      <c r="H464" s="8"/>
      <c r="I464" s="8"/>
      <c r="J464" s="8"/>
      <c r="K464" s="8"/>
      <c r="L464" s="8"/>
      <c r="M464" s="8"/>
      <c r="N464" s="9"/>
      <c r="O464" s="8"/>
      <c r="P464" s="8"/>
      <c r="Q464" s="8"/>
      <c r="R464" s="8" t="s">
        <v>3624</v>
      </c>
      <c r="S464" s="8" t="s">
        <v>3624</v>
      </c>
      <c r="T464" s="8"/>
      <c r="U464" s="8"/>
      <c r="V464" s="8"/>
      <c r="W464" s="8"/>
      <c r="X464" s="8"/>
      <c r="Y464" s="8"/>
      <c r="Z464" s="8"/>
      <c r="AA464" s="8"/>
      <c r="AB464" s="8"/>
      <c r="AC464" s="8"/>
    </row>
    <row r="465" spans="1:29" ht="43.5">
      <c r="A465" t="s">
        <v>751</v>
      </c>
      <c r="B465" s="3" t="s">
        <v>2310</v>
      </c>
      <c r="C465" s="3" t="s">
        <v>2311</v>
      </c>
      <c r="G465" s="8" t="s">
        <v>26</v>
      </c>
      <c r="H465" s="8"/>
      <c r="I465" s="8"/>
      <c r="J465" s="8"/>
      <c r="K465" s="8"/>
      <c r="L465" s="8"/>
      <c r="M465" s="8"/>
      <c r="N465" s="9"/>
      <c r="O465" s="8"/>
      <c r="P465" s="8"/>
      <c r="Q465" s="8"/>
      <c r="R465" s="8" t="s">
        <v>3624</v>
      </c>
      <c r="S465" s="8" t="s">
        <v>3624</v>
      </c>
      <c r="T465" s="8"/>
      <c r="U465" s="8"/>
      <c r="V465" s="8"/>
      <c r="W465" s="8"/>
      <c r="X465" s="8"/>
      <c r="Y465" s="8"/>
      <c r="Z465" s="8"/>
      <c r="AA465" s="8"/>
      <c r="AB465" s="8"/>
      <c r="AC465" s="8"/>
    </row>
    <row r="466" spans="1:29" ht="43.5">
      <c r="A466" t="s">
        <v>751</v>
      </c>
      <c r="B466" s="3" t="s">
        <v>2312</v>
      </c>
      <c r="C466" s="3" t="s">
        <v>2313</v>
      </c>
      <c r="G466" s="8" t="s">
        <v>3350</v>
      </c>
      <c r="H466" s="8"/>
      <c r="I466" s="8"/>
      <c r="J466" s="8"/>
      <c r="K466" s="8"/>
      <c r="L466" s="8"/>
      <c r="M466" s="8"/>
      <c r="N466" s="9"/>
      <c r="O466" s="8"/>
      <c r="P466" s="8"/>
      <c r="Q466" s="8">
        <v>111</v>
      </c>
      <c r="R466" s="8">
        <v>99</v>
      </c>
      <c r="S466" s="8">
        <v>210</v>
      </c>
      <c r="T466" s="8"/>
      <c r="U466" s="8"/>
      <c r="V466" s="8"/>
      <c r="W466" s="8"/>
      <c r="X466" s="8"/>
      <c r="Y466" s="8"/>
      <c r="Z466" s="8"/>
      <c r="AA466" s="8"/>
      <c r="AB466" s="8"/>
      <c r="AC466" s="8"/>
    </row>
    <row r="467" spans="1:29">
      <c r="A467" t="s">
        <v>754</v>
      </c>
      <c r="B467" s="3" t="s">
        <v>2315</v>
      </c>
      <c r="C467" s="3" t="s">
        <v>2314</v>
      </c>
      <c r="F467" t="s">
        <v>19</v>
      </c>
      <c r="G467" s="8" t="s">
        <v>24</v>
      </c>
      <c r="H467" s="8"/>
      <c r="I467" s="8">
        <v>1</v>
      </c>
      <c r="J467" s="8">
        <v>1</v>
      </c>
      <c r="K467" s="8" t="s">
        <v>3310</v>
      </c>
      <c r="L467" s="8" t="s">
        <v>3351</v>
      </c>
      <c r="M467" s="8"/>
      <c r="N467" s="9"/>
      <c r="O467" s="8"/>
      <c r="P467" s="8">
        <v>2475</v>
      </c>
      <c r="Q467" s="8"/>
      <c r="R467" s="8" t="s">
        <v>3624</v>
      </c>
      <c r="S467" s="8" t="s">
        <v>3624</v>
      </c>
      <c r="T467" s="8"/>
      <c r="U467" s="8"/>
      <c r="V467" s="8"/>
      <c r="W467" s="8"/>
      <c r="X467" s="8"/>
      <c r="Y467" s="8"/>
      <c r="Z467" s="8"/>
      <c r="AA467" s="8"/>
      <c r="AB467" s="8"/>
      <c r="AC467" s="8"/>
    </row>
    <row r="468" spans="1:29" ht="29">
      <c r="A468" t="s">
        <v>755</v>
      </c>
      <c r="B468" s="3" t="s">
        <v>3540</v>
      </c>
      <c r="C468" s="3" t="s">
        <v>3541</v>
      </c>
      <c r="G468" s="8" t="s">
        <v>24</v>
      </c>
      <c r="H468" s="8"/>
      <c r="I468" s="8">
        <v>1</v>
      </c>
      <c r="J468" s="8">
        <v>4</v>
      </c>
      <c r="K468" s="8" t="s">
        <v>3310</v>
      </c>
      <c r="L468" s="8" t="s">
        <v>3305</v>
      </c>
      <c r="M468" s="8" t="s">
        <v>3403</v>
      </c>
      <c r="N468" s="9" t="s">
        <v>3404</v>
      </c>
      <c r="O468" s="8"/>
      <c r="P468" s="8">
        <v>2475</v>
      </c>
      <c r="Q468" s="8"/>
      <c r="R468" s="8" t="s">
        <v>3624</v>
      </c>
      <c r="S468" s="8" t="s">
        <v>3624</v>
      </c>
      <c r="T468" s="8" t="s">
        <v>3348</v>
      </c>
      <c r="U468" s="8"/>
      <c r="V468" s="8"/>
      <c r="W468" s="8"/>
      <c r="X468" s="8"/>
      <c r="Y468" s="8"/>
      <c r="Z468" s="8"/>
      <c r="AA468" s="8"/>
      <c r="AB468" s="8"/>
      <c r="AC468" s="8"/>
    </row>
    <row r="469" spans="1:29">
      <c r="A469" t="s">
        <v>755</v>
      </c>
      <c r="B469" s="3" t="s">
        <v>2317</v>
      </c>
      <c r="C469" s="3" t="s">
        <v>2316</v>
      </c>
      <c r="G469" s="8" t="s">
        <v>25</v>
      </c>
      <c r="H469" s="8"/>
      <c r="I469" s="8">
        <v>1</v>
      </c>
      <c r="J469" s="8">
        <v>1</v>
      </c>
      <c r="K469" s="8" t="s">
        <v>3310</v>
      </c>
      <c r="L469" s="8" t="s">
        <v>3351</v>
      </c>
      <c r="M469" s="8"/>
      <c r="N469" s="9"/>
      <c r="O469" s="8"/>
      <c r="P469" s="8">
        <v>2475</v>
      </c>
      <c r="Q469" s="8"/>
      <c r="R469" s="8" t="s">
        <v>3624</v>
      </c>
      <c r="S469" s="8" t="s">
        <v>3624</v>
      </c>
      <c r="T469" s="8"/>
      <c r="U469" s="8"/>
      <c r="V469" s="8"/>
      <c r="W469" s="8"/>
      <c r="X469" s="8"/>
      <c r="Y469" s="8"/>
      <c r="Z469" s="8"/>
      <c r="AA469" s="8"/>
      <c r="AB469" s="8"/>
      <c r="AC469" s="8"/>
    </row>
    <row r="470" spans="1:29" ht="43.5">
      <c r="A470" t="s">
        <v>756</v>
      </c>
      <c r="B470" s="3" t="s">
        <v>2318</v>
      </c>
      <c r="C470" s="3" t="s">
        <v>2319</v>
      </c>
      <c r="G470" s="8" t="s">
        <v>26</v>
      </c>
      <c r="H470" s="8"/>
      <c r="I470" s="8"/>
      <c r="J470" s="8"/>
      <c r="K470" s="8"/>
      <c r="L470" s="8"/>
      <c r="M470" s="8"/>
      <c r="N470" s="9"/>
      <c r="O470" s="8"/>
      <c r="P470" s="8"/>
      <c r="Q470" s="8"/>
      <c r="R470" s="8" t="s">
        <v>3624</v>
      </c>
      <c r="S470" s="8" t="s">
        <v>3624</v>
      </c>
      <c r="T470" s="8"/>
      <c r="U470" s="8"/>
      <c r="V470" s="8"/>
      <c r="W470" s="8"/>
      <c r="X470" s="8"/>
      <c r="Y470" s="8"/>
      <c r="Z470" s="8"/>
      <c r="AA470" s="8"/>
      <c r="AB470" s="8"/>
      <c r="AC470" s="8"/>
    </row>
    <row r="471" spans="1:29" ht="43.5">
      <c r="A471" t="s">
        <v>756</v>
      </c>
      <c r="B471" s="3" t="s">
        <v>2320</v>
      </c>
      <c r="C471" s="3" t="s">
        <v>2321</v>
      </c>
      <c r="G471" s="8" t="s">
        <v>3352</v>
      </c>
      <c r="H471" s="8"/>
      <c r="I471" s="8"/>
      <c r="J471" s="8"/>
      <c r="K471" s="8"/>
      <c r="L471" s="8"/>
      <c r="M471" s="8"/>
      <c r="N471" s="9"/>
      <c r="O471" s="8"/>
      <c r="P471" s="8"/>
      <c r="Q471" s="8"/>
      <c r="R471" s="8" t="s">
        <v>3624</v>
      </c>
      <c r="S471" s="8" t="s">
        <v>3624</v>
      </c>
      <c r="T471" s="8"/>
      <c r="U471" s="8"/>
      <c r="V471" s="8"/>
      <c r="W471" s="8"/>
      <c r="X471" s="8"/>
      <c r="Y471" s="8"/>
      <c r="Z471" s="8"/>
      <c r="AA471" s="8"/>
      <c r="AB471" s="8"/>
      <c r="AC471" s="8"/>
    </row>
    <row r="472" spans="1:29" ht="29">
      <c r="A472" t="s">
        <v>757</v>
      </c>
      <c r="B472" s="3" t="s">
        <v>3543</v>
      </c>
      <c r="C472" s="3" t="s">
        <v>3544</v>
      </c>
      <c r="G472" s="8" t="s">
        <v>3350</v>
      </c>
      <c r="H472" s="8"/>
      <c r="I472" s="8"/>
      <c r="J472" s="8"/>
      <c r="K472" s="8"/>
      <c r="L472" s="8"/>
      <c r="M472" s="8"/>
      <c r="N472" s="9"/>
      <c r="O472" s="8"/>
      <c r="P472" s="8"/>
      <c r="Q472" s="8">
        <v>3</v>
      </c>
      <c r="R472" s="8">
        <v>2</v>
      </c>
      <c r="S472" s="8">
        <v>5</v>
      </c>
      <c r="T472" s="8"/>
      <c r="U472" s="8"/>
      <c r="V472" s="8"/>
      <c r="W472" s="8"/>
      <c r="X472" s="8"/>
      <c r="Y472" s="8"/>
      <c r="Z472" s="8"/>
      <c r="AA472" s="8"/>
      <c r="AB472" s="8"/>
      <c r="AC472" s="8"/>
    </row>
    <row r="473" spans="1:29" ht="29">
      <c r="A473" t="s">
        <v>758</v>
      </c>
      <c r="B473" s="3" t="s">
        <v>2325</v>
      </c>
      <c r="C473" s="3" t="s">
        <v>2326</v>
      </c>
      <c r="G473" s="8" t="s">
        <v>26</v>
      </c>
      <c r="H473" s="8"/>
      <c r="I473" s="8"/>
      <c r="J473" s="8"/>
      <c r="K473" s="8"/>
      <c r="L473" s="8"/>
      <c r="M473" s="8"/>
      <c r="N473" s="9"/>
      <c r="O473" s="8"/>
      <c r="P473" s="8"/>
      <c r="Q473" s="8"/>
      <c r="R473" s="8" t="s">
        <v>3624</v>
      </c>
      <c r="S473" s="8" t="s">
        <v>3624</v>
      </c>
      <c r="T473" s="8"/>
      <c r="U473" s="8"/>
      <c r="V473" s="8"/>
      <c r="W473" s="8"/>
      <c r="X473" s="8"/>
      <c r="Y473" s="8"/>
      <c r="Z473" s="8"/>
      <c r="AA473" s="8"/>
      <c r="AB473" s="8"/>
      <c r="AC473" s="8"/>
    </row>
    <row r="474" spans="1:29" ht="29">
      <c r="A474" t="s">
        <v>758</v>
      </c>
      <c r="B474" s="3" t="s">
        <v>2324</v>
      </c>
      <c r="C474" s="3" t="s">
        <v>2327</v>
      </c>
      <c r="G474" s="8" t="s">
        <v>24</v>
      </c>
      <c r="H474" s="8"/>
      <c r="I474" s="8">
        <v>1</v>
      </c>
      <c r="J474" s="8">
        <v>2</v>
      </c>
      <c r="K474" s="8" t="s">
        <v>3310</v>
      </c>
      <c r="L474" s="8" t="s">
        <v>3351</v>
      </c>
      <c r="M474" s="8"/>
      <c r="N474" s="9"/>
      <c r="O474" s="8"/>
      <c r="P474" s="8">
        <v>2475</v>
      </c>
      <c r="Q474" s="8"/>
      <c r="R474" s="8" t="s">
        <v>3624</v>
      </c>
      <c r="S474" s="8" t="s">
        <v>3624</v>
      </c>
      <c r="T474" s="8"/>
      <c r="U474" s="8"/>
      <c r="V474" s="8"/>
      <c r="W474" s="8"/>
      <c r="X474" s="8"/>
      <c r="Y474" s="8"/>
      <c r="Z474" s="8"/>
      <c r="AA474" s="8"/>
      <c r="AB474" s="8"/>
      <c r="AC474" s="8"/>
    </row>
    <row r="475" spans="1:29">
      <c r="A475" t="s">
        <v>759</v>
      </c>
      <c r="B475" s="3" t="s">
        <v>2329</v>
      </c>
      <c r="C475" s="3" t="s">
        <v>2328</v>
      </c>
      <c r="G475" s="8" t="s">
        <v>24</v>
      </c>
      <c r="H475" s="8"/>
      <c r="I475" s="8">
        <v>1</v>
      </c>
      <c r="J475" s="8">
        <v>4</v>
      </c>
      <c r="K475" s="8" t="s">
        <v>3356</v>
      </c>
      <c r="L475" s="8" t="s">
        <v>3311</v>
      </c>
      <c r="M475" s="8"/>
      <c r="N475" s="9"/>
      <c r="O475" s="8"/>
      <c r="P475" s="8">
        <v>295</v>
      </c>
      <c r="Q475" s="8"/>
      <c r="R475" s="8" t="s">
        <v>3624</v>
      </c>
      <c r="S475" s="8" t="s">
        <v>3624</v>
      </c>
      <c r="T475" s="8"/>
      <c r="U475" s="8"/>
      <c r="V475" s="8"/>
      <c r="W475" s="8"/>
      <c r="X475" s="8"/>
      <c r="Y475" s="8"/>
      <c r="Z475" s="8"/>
      <c r="AA475" s="8"/>
      <c r="AB475" s="8"/>
      <c r="AC475" s="8"/>
    </row>
    <row r="476" spans="1:29">
      <c r="A476" t="s">
        <v>759</v>
      </c>
      <c r="B476" s="3" t="s">
        <v>2331</v>
      </c>
      <c r="C476" s="3" t="s">
        <v>2330</v>
      </c>
      <c r="G476" s="8" t="s">
        <v>25</v>
      </c>
      <c r="H476" s="8"/>
      <c r="I476" s="8">
        <v>1</v>
      </c>
      <c r="J476" s="8">
        <v>3</v>
      </c>
      <c r="K476" s="8" t="s">
        <v>3310</v>
      </c>
      <c r="L476" s="8" t="s">
        <v>3311</v>
      </c>
      <c r="M476" s="8"/>
      <c r="N476" s="9"/>
      <c r="O476" s="8"/>
      <c r="P476" s="8">
        <v>2475</v>
      </c>
      <c r="Q476" s="8"/>
      <c r="R476" s="8" t="s">
        <v>3624</v>
      </c>
      <c r="S476" s="8" t="s">
        <v>3624</v>
      </c>
      <c r="T476" s="8"/>
      <c r="U476" s="8"/>
      <c r="V476" s="8"/>
      <c r="W476" s="8"/>
      <c r="X476" s="8"/>
      <c r="Y476" s="8"/>
      <c r="Z476" s="8"/>
      <c r="AA476" s="8"/>
      <c r="AB476" s="8"/>
      <c r="AC476" s="8"/>
    </row>
    <row r="477" spans="1:29">
      <c r="A477" t="s">
        <v>762</v>
      </c>
      <c r="B477" s="3" t="s">
        <v>2333</v>
      </c>
      <c r="C477" s="3" t="s">
        <v>2332</v>
      </c>
      <c r="G477" s="8" t="s">
        <v>25</v>
      </c>
      <c r="H477" s="8"/>
      <c r="I477" s="8">
        <v>1</v>
      </c>
      <c r="J477" s="8">
        <v>3</v>
      </c>
      <c r="K477" s="8" t="s">
        <v>3310</v>
      </c>
      <c r="L477" s="8" t="s">
        <v>3311</v>
      </c>
      <c r="M477" s="8"/>
      <c r="N477" s="9"/>
      <c r="O477" s="8"/>
      <c r="P477" s="8">
        <v>2475</v>
      </c>
      <c r="Q477" s="8"/>
      <c r="R477" s="8" t="s">
        <v>3624</v>
      </c>
      <c r="S477" s="8" t="s">
        <v>3624</v>
      </c>
      <c r="T477" s="8"/>
      <c r="U477" s="8"/>
      <c r="V477" s="8"/>
      <c r="W477" s="8"/>
      <c r="X477" s="8"/>
      <c r="Y477" s="8"/>
      <c r="Z477" s="8"/>
      <c r="AA477" s="8"/>
      <c r="AB477" s="8"/>
      <c r="AC477" s="8"/>
    </row>
    <row r="478" spans="1:29">
      <c r="A478" t="s">
        <v>763</v>
      </c>
      <c r="B478" s="3" t="s">
        <v>764</v>
      </c>
      <c r="C478" s="3" t="s">
        <v>765</v>
      </c>
      <c r="G478" s="8" t="s">
        <v>3350</v>
      </c>
      <c r="H478" s="8"/>
      <c r="I478" s="8"/>
      <c r="J478" s="8"/>
      <c r="K478" s="8"/>
      <c r="L478" s="8"/>
      <c r="M478" s="8"/>
      <c r="N478" s="9"/>
      <c r="O478" s="8"/>
      <c r="P478" s="8"/>
      <c r="Q478" s="8">
        <v>1</v>
      </c>
      <c r="R478" s="8">
        <v>0</v>
      </c>
      <c r="S478" s="8">
        <v>1</v>
      </c>
      <c r="T478" s="8"/>
      <c r="U478" s="8"/>
      <c r="V478" s="8"/>
      <c r="W478" s="8"/>
      <c r="X478" s="8"/>
      <c r="Y478" s="8"/>
      <c r="Z478" s="8"/>
      <c r="AA478" s="8"/>
      <c r="AB478" s="8"/>
      <c r="AC478" s="8"/>
    </row>
    <row r="479" spans="1:29">
      <c r="A479" t="s">
        <v>766</v>
      </c>
      <c r="B479" s="3" t="s">
        <v>767</v>
      </c>
      <c r="C479" s="3" t="s">
        <v>768</v>
      </c>
      <c r="G479" s="8" t="s">
        <v>3352</v>
      </c>
      <c r="H479" s="8"/>
      <c r="I479" s="8"/>
      <c r="J479" s="8"/>
      <c r="K479" s="8"/>
      <c r="L479" s="8"/>
      <c r="M479" s="8"/>
      <c r="N479" s="9"/>
      <c r="O479" s="8"/>
      <c r="P479" s="8"/>
      <c r="Q479" s="8"/>
      <c r="R479" s="8" t="s">
        <v>3624</v>
      </c>
      <c r="S479" s="8" t="s">
        <v>3624</v>
      </c>
      <c r="T479" s="8"/>
      <c r="U479" s="8"/>
      <c r="V479" s="8"/>
      <c r="W479" s="8"/>
      <c r="X479" s="8"/>
      <c r="Y479" s="8"/>
      <c r="Z479" s="8"/>
      <c r="AA479" s="8"/>
      <c r="AB479" s="8"/>
      <c r="AC479" s="8"/>
    </row>
    <row r="480" spans="1:29">
      <c r="A480" t="s">
        <v>774</v>
      </c>
      <c r="B480" s="3" t="s">
        <v>726</v>
      </c>
      <c r="C480" s="3" t="s">
        <v>775</v>
      </c>
      <c r="F480" t="s">
        <v>19</v>
      </c>
      <c r="G480" s="8" t="s">
        <v>3350</v>
      </c>
      <c r="H480" s="8"/>
      <c r="I480" s="8"/>
      <c r="J480" s="8"/>
      <c r="K480" s="8"/>
      <c r="L480" s="8"/>
      <c r="M480" s="8"/>
      <c r="N480" s="9"/>
      <c r="O480" s="8"/>
      <c r="P480" s="8"/>
      <c r="Q480" s="8">
        <v>-24</v>
      </c>
      <c r="R480" s="8">
        <v>24</v>
      </c>
      <c r="S480" s="8">
        <v>0</v>
      </c>
      <c r="T480" s="8"/>
      <c r="U480" s="8"/>
      <c r="V480" s="8"/>
      <c r="W480" s="8"/>
      <c r="X480" s="8"/>
      <c r="Y480" s="8"/>
      <c r="Z480" s="8"/>
      <c r="AA480" s="8"/>
      <c r="AB480" s="8"/>
      <c r="AC480" s="8"/>
    </row>
    <row r="481" spans="1:29" ht="29">
      <c r="A481" t="s">
        <v>776</v>
      </c>
      <c r="B481" s="3" t="s">
        <v>2341</v>
      </c>
      <c r="C481" s="3" t="s">
        <v>2342</v>
      </c>
      <c r="G481" s="8" t="s">
        <v>3352</v>
      </c>
      <c r="H481" s="8"/>
      <c r="I481" s="8"/>
      <c r="J481" s="8"/>
      <c r="K481" s="8"/>
      <c r="L481" s="8"/>
      <c r="M481" s="8"/>
      <c r="N481" s="9"/>
      <c r="O481" s="8"/>
      <c r="P481" s="8"/>
      <c r="Q481" s="8"/>
      <c r="R481" s="8" t="s">
        <v>3624</v>
      </c>
      <c r="S481" s="8" t="s">
        <v>3624</v>
      </c>
      <c r="T481" s="8"/>
      <c r="U481" s="8"/>
      <c r="V481" s="8"/>
      <c r="W481" s="8"/>
      <c r="X481" s="8"/>
      <c r="Y481" s="8"/>
      <c r="Z481" s="8"/>
      <c r="AA481" s="8"/>
      <c r="AB481" s="8"/>
      <c r="AC481" s="8"/>
    </row>
    <row r="482" spans="1:29" ht="29">
      <c r="A482" t="s">
        <v>776</v>
      </c>
      <c r="B482" s="3" t="s">
        <v>2343</v>
      </c>
      <c r="C482" s="3" t="s">
        <v>2340</v>
      </c>
      <c r="G482" s="8" t="s">
        <v>25</v>
      </c>
      <c r="H482" s="8"/>
      <c r="I482" s="8">
        <v>1</v>
      </c>
      <c r="J482" s="8">
        <v>3</v>
      </c>
      <c r="K482" s="8" t="s">
        <v>3310</v>
      </c>
      <c r="L482" s="8" t="s">
        <v>3311</v>
      </c>
      <c r="M482" s="8"/>
      <c r="N482" s="9"/>
      <c r="O482" s="8"/>
      <c r="P482" s="8">
        <v>2475</v>
      </c>
      <c r="Q482" s="8"/>
      <c r="R482" s="8" t="s">
        <v>3624</v>
      </c>
      <c r="S482" s="8" t="s">
        <v>3624</v>
      </c>
      <c r="T482" s="8"/>
      <c r="U482" s="8"/>
      <c r="V482" s="8"/>
      <c r="W482" s="8"/>
      <c r="X482" s="8"/>
      <c r="Y482" s="8"/>
      <c r="Z482" s="8"/>
      <c r="AA482" s="8"/>
      <c r="AB482" s="8"/>
      <c r="AC482" s="8"/>
    </row>
    <row r="483" spans="1:29">
      <c r="A483" t="s">
        <v>778</v>
      </c>
      <c r="B483" s="3" t="s">
        <v>2351</v>
      </c>
      <c r="C483" s="3" t="s">
        <v>2348</v>
      </c>
      <c r="G483" s="8" t="s">
        <v>25</v>
      </c>
      <c r="H483" s="8"/>
      <c r="I483" s="8">
        <v>1</v>
      </c>
      <c r="J483" s="8">
        <v>1</v>
      </c>
      <c r="K483" s="8" t="s">
        <v>3310</v>
      </c>
      <c r="L483" s="8" t="s">
        <v>3351</v>
      </c>
      <c r="M483" s="8"/>
      <c r="N483" s="9"/>
      <c r="O483" s="8"/>
      <c r="P483" s="8">
        <v>2475</v>
      </c>
      <c r="Q483" s="8"/>
      <c r="R483" s="8" t="s">
        <v>3624</v>
      </c>
      <c r="S483" s="8" t="s">
        <v>3624</v>
      </c>
      <c r="T483" s="8"/>
      <c r="U483" s="8"/>
      <c r="V483" s="8"/>
      <c r="W483" s="8"/>
      <c r="X483" s="8"/>
      <c r="Y483" s="8"/>
      <c r="Z483" s="8"/>
      <c r="AA483" s="8"/>
      <c r="AB483" s="8"/>
      <c r="AC483" s="8"/>
    </row>
    <row r="484" spans="1:29" ht="29">
      <c r="A484" t="s">
        <v>778</v>
      </c>
      <c r="B484" s="3" t="s">
        <v>2353</v>
      </c>
      <c r="C484" s="3" t="s">
        <v>2352</v>
      </c>
      <c r="G484" s="8" t="s">
        <v>26</v>
      </c>
      <c r="H484" s="8"/>
      <c r="I484" s="8"/>
      <c r="J484" s="8"/>
      <c r="K484" s="8"/>
      <c r="L484" s="8"/>
      <c r="M484" s="8"/>
      <c r="N484" s="9"/>
      <c r="O484" s="8"/>
      <c r="P484" s="8"/>
      <c r="Q484" s="8"/>
      <c r="R484" s="8" t="s">
        <v>3624</v>
      </c>
      <c r="S484" s="8" t="s">
        <v>3624</v>
      </c>
      <c r="T484" s="8"/>
      <c r="U484" s="8"/>
      <c r="V484" s="8"/>
      <c r="W484" s="8"/>
      <c r="X484" s="8"/>
      <c r="Y484" s="8"/>
      <c r="Z484" s="8"/>
      <c r="AA484" s="8"/>
      <c r="AB484" s="8"/>
      <c r="AC484" s="8"/>
    </row>
    <row r="485" spans="1:29">
      <c r="A485" t="s">
        <v>778</v>
      </c>
      <c r="B485" s="3" t="s">
        <v>2355</v>
      </c>
      <c r="C485" s="3" t="s">
        <v>2354</v>
      </c>
      <c r="G485" s="8" t="s">
        <v>25</v>
      </c>
      <c r="H485" s="8"/>
      <c r="I485" s="8">
        <v>1</v>
      </c>
      <c r="J485" s="8">
        <v>2</v>
      </c>
      <c r="K485" s="8" t="s">
        <v>3310</v>
      </c>
      <c r="L485" s="8" t="s">
        <v>3351</v>
      </c>
      <c r="M485" s="8"/>
      <c r="N485" s="9"/>
      <c r="O485" s="8"/>
      <c r="P485" s="8">
        <v>2475</v>
      </c>
      <c r="Q485" s="8"/>
      <c r="R485" s="8" t="s">
        <v>3624</v>
      </c>
      <c r="S485" s="8" t="s">
        <v>3624</v>
      </c>
      <c r="T485" s="8"/>
      <c r="U485" s="8"/>
      <c r="V485" s="8"/>
      <c r="W485" s="8"/>
      <c r="X485" s="8"/>
      <c r="Y485" s="8"/>
      <c r="Z485" s="8"/>
      <c r="AA485" s="8"/>
      <c r="AB485" s="8"/>
      <c r="AC485" s="8"/>
    </row>
    <row r="486" spans="1:29">
      <c r="A486" t="s">
        <v>778</v>
      </c>
      <c r="B486" s="3" t="s">
        <v>2356</v>
      </c>
      <c r="C486" s="3" t="s">
        <v>2354</v>
      </c>
      <c r="G486" s="8" t="s">
        <v>25</v>
      </c>
      <c r="H486" s="8"/>
      <c r="I486" s="8">
        <v>1</v>
      </c>
      <c r="J486" s="8">
        <v>2</v>
      </c>
      <c r="K486" s="8" t="s">
        <v>3310</v>
      </c>
      <c r="L486" s="8" t="s">
        <v>3351</v>
      </c>
      <c r="M486" s="8"/>
      <c r="N486" s="9"/>
      <c r="O486" s="8"/>
      <c r="P486" s="8">
        <v>2475</v>
      </c>
      <c r="Q486" s="8"/>
      <c r="R486" s="8" t="s">
        <v>3624</v>
      </c>
      <c r="S486" s="8" t="s">
        <v>3624</v>
      </c>
      <c r="T486" s="8"/>
      <c r="U486" s="8"/>
      <c r="V486" s="8"/>
      <c r="W486" s="8"/>
      <c r="X486" s="8"/>
      <c r="Y486" s="8"/>
      <c r="Z486" s="8"/>
      <c r="AA486" s="8"/>
      <c r="AB486" s="8"/>
      <c r="AC486" s="8"/>
    </row>
    <row r="487" spans="1:29">
      <c r="A487" t="s">
        <v>779</v>
      </c>
      <c r="B487" s="3" t="s">
        <v>2357</v>
      </c>
      <c r="C487" s="3" t="s">
        <v>2358</v>
      </c>
      <c r="G487" s="8" t="s">
        <v>3352</v>
      </c>
      <c r="H487" s="8"/>
      <c r="I487" s="8"/>
      <c r="J487" s="8"/>
      <c r="K487" s="8"/>
      <c r="L487" s="8"/>
      <c r="M487" s="8"/>
      <c r="N487" s="9"/>
      <c r="O487" s="8"/>
      <c r="P487" s="8"/>
      <c r="Q487" s="8"/>
      <c r="R487" s="8" t="s">
        <v>3624</v>
      </c>
      <c r="S487" s="8" t="s">
        <v>3624</v>
      </c>
      <c r="T487" s="8"/>
      <c r="U487" s="8"/>
      <c r="V487" s="8"/>
      <c r="W487" s="8"/>
      <c r="X487" s="8"/>
      <c r="Y487" s="8"/>
      <c r="Z487" s="8"/>
      <c r="AA487" s="8"/>
      <c r="AB487" s="8"/>
      <c r="AC487" s="8"/>
    </row>
    <row r="488" spans="1:29" ht="29">
      <c r="A488" t="s">
        <v>780</v>
      </c>
      <c r="B488" s="3" t="s">
        <v>2362</v>
      </c>
      <c r="C488" s="3" t="s">
        <v>2361</v>
      </c>
      <c r="G488" s="8" t="s">
        <v>25</v>
      </c>
      <c r="H488" s="8"/>
      <c r="I488" s="8">
        <v>1</v>
      </c>
      <c r="J488" s="8">
        <v>4</v>
      </c>
      <c r="K488" s="8" t="s">
        <v>3310</v>
      </c>
      <c r="L488" s="8" t="s">
        <v>3311</v>
      </c>
      <c r="M488" s="8"/>
      <c r="N488" s="9"/>
      <c r="O488" s="8"/>
      <c r="P488" s="8">
        <v>2475</v>
      </c>
      <c r="Q488" s="8"/>
      <c r="R488" s="8" t="s">
        <v>3624</v>
      </c>
      <c r="S488" s="8" t="s">
        <v>3624</v>
      </c>
      <c r="T488" s="8"/>
      <c r="U488" s="8"/>
      <c r="V488" s="8"/>
      <c r="W488" s="8"/>
      <c r="X488" s="8"/>
      <c r="Y488" s="8"/>
      <c r="Z488" s="8"/>
      <c r="AA488" s="8"/>
      <c r="AB488" s="8"/>
      <c r="AC488" s="8"/>
    </row>
    <row r="489" spans="1:29">
      <c r="A489" t="s">
        <v>780</v>
      </c>
      <c r="B489" s="3" t="s">
        <v>2365</v>
      </c>
      <c r="C489" s="3" t="s">
        <v>2366</v>
      </c>
      <c r="G489" s="8" t="s">
        <v>3352</v>
      </c>
      <c r="H489" s="8"/>
      <c r="I489" s="8"/>
      <c r="J489" s="8"/>
      <c r="K489" s="8"/>
      <c r="L489" s="8"/>
      <c r="M489" s="8"/>
      <c r="N489" s="9"/>
      <c r="O489" s="8"/>
      <c r="P489" s="8"/>
      <c r="Q489" s="8"/>
      <c r="R489" s="8" t="s">
        <v>3624</v>
      </c>
      <c r="S489" s="8" t="s">
        <v>3624</v>
      </c>
      <c r="T489" s="8"/>
      <c r="U489" s="8"/>
      <c r="V489" s="8"/>
      <c r="W489" s="8"/>
      <c r="X489" s="8"/>
      <c r="Y489" s="8"/>
      <c r="Z489" s="8"/>
      <c r="AA489" s="8"/>
      <c r="AB489" s="8"/>
      <c r="AC489" s="8"/>
    </row>
    <row r="490" spans="1:29">
      <c r="A490" t="s">
        <v>781</v>
      </c>
      <c r="B490" s="3" t="s">
        <v>2370</v>
      </c>
      <c r="C490" s="3" t="s">
        <v>2369</v>
      </c>
      <c r="G490" s="8" t="s">
        <v>24</v>
      </c>
      <c r="H490" s="8"/>
      <c r="I490" s="8">
        <v>1</v>
      </c>
      <c r="J490" s="8">
        <v>4</v>
      </c>
      <c r="K490" s="8" t="s">
        <v>3310</v>
      </c>
      <c r="L490" s="8" t="s">
        <v>3305</v>
      </c>
      <c r="M490" s="8" t="s">
        <v>3359</v>
      </c>
      <c r="N490" s="9" t="s">
        <v>3404</v>
      </c>
      <c r="O490" s="8"/>
      <c r="P490" s="8">
        <v>2475</v>
      </c>
      <c r="Q490" s="8"/>
      <c r="R490" s="8" t="s">
        <v>3624</v>
      </c>
      <c r="S490" s="8" t="s">
        <v>3624</v>
      </c>
      <c r="T490" s="8"/>
      <c r="U490" s="8"/>
      <c r="V490" s="8"/>
      <c r="W490" s="8"/>
      <c r="X490" s="8"/>
      <c r="Y490" s="8"/>
      <c r="Z490" s="8"/>
      <c r="AA490" s="8"/>
      <c r="AB490" s="8"/>
      <c r="AC490" s="8"/>
    </row>
    <row r="491" spans="1:29">
      <c r="A491" t="s">
        <v>782</v>
      </c>
      <c r="B491" s="3" t="s">
        <v>2372</v>
      </c>
      <c r="C491" s="3" t="s">
        <v>2371</v>
      </c>
      <c r="G491" s="8" t="s">
        <v>25</v>
      </c>
      <c r="H491" s="8"/>
      <c r="I491" s="8">
        <v>1</v>
      </c>
      <c r="J491" s="8">
        <v>1</v>
      </c>
      <c r="K491" s="8" t="s">
        <v>3310</v>
      </c>
      <c r="L491" s="8" t="s">
        <v>3351</v>
      </c>
      <c r="M491" s="8"/>
      <c r="N491" s="9"/>
      <c r="O491" s="8"/>
      <c r="P491" s="8">
        <v>2475</v>
      </c>
      <c r="Q491" s="8"/>
      <c r="R491" s="8" t="s">
        <v>3624</v>
      </c>
      <c r="S491" s="8" t="s">
        <v>3624</v>
      </c>
      <c r="T491" s="8"/>
      <c r="U491" s="8"/>
      <c r="V491" s="8"/>
      <c r="W491" s="8"/>
      <c r="X491" s="8"/>
      <c r="Y491" s="8"/>
      <c r="Z491" s="8"/>
      <c r="AA491" s="8"/>
      <c r="AB491" s="8"/>
      <c r="AC491" s="8"/>
    </row>
    <row r="492" spans="1:29">
      <c r="A492" t="s">
        <v>782</v>
      </c>
      <c r="B492" s="3" t="s">
        <v>3689</v>
      </c>
      <c r="C492" s="3" t="s">
        <v>2373</v>
      </c>
      <c r="G492" s="8" t="s">
        <v>3352</v>
      </c>
      <c r="H492" s="8"/>
      <c r="I492" s="8"/>
      <c r="J492" s="8"/>
      <c r="K492" s="8"/>
      <c r="L492" s="8"/>
      <c r="M492" s="8"/>
      <c r="N492" s="9"/>
      <c r="O492" s="8"/>
      <c r="P492" s="8"/>
      <c r="Q492" s="8"/>
      <c r="R492" s="8" t="s">
        <v>3624</v>
      </c>
      <c r="S492" s="8" t="s">
        <v>3624</v>
      </c>
      <c r="T492" s="8"/>
      <c r="U492" s="8"/>
      <c r="V492" s="8"/>
      <c r="W492" s="8"/>
      <c r="X492" s="8"/>
      <c r="Y492" s="8"/>
      <c r="Z492" s="8"/>
      <c r="AA492" s="8"/>
      <c r="AB492" s="8"/>
      <c r="AC492" s="8"/>
    </row>
    <row r="493" spans="1:29">
      <c r="A493" t="s">
        <v>789</v>
      </c>
      <c r="B493" s="3" t="s">
        <v>2377</v>
      </c>
      <c r="C493" s="3" t="s">
        <v>2376</v>
      </c>
      <c r="G493" s="8" t="s">
        <v>25</v>
      </c>
      <c r="H493" s="8"/>
      <c r="I493" s="8">
        <v>1</v>
      </c>
      <c r="J493" s="8">
        <v>3</v>
      </c>
      <c r="K493" s="8" t="s">
        <v>3310</v>
      </c>
      <c r="L493" s="8" t="s">
        <v>3311</v>
      </c>
      <c r="M493" s="8"/>
      <c r="N493" s="9"/>
      <c r="O493" s="8"/>
      <c r="P493" s="8">
        <v>2475</v>
      </c>
      <c r="Q493" s="8"/>
      <c r="R493" s="8" t="s">
        <v>3624</v>
      </c>
      <c r="S493" s="8" t="s">
        <v>3624</v>
      </c>
      <c r="T493" s="8"/>
      <c r="U493" s="8"/>
      <c r="V493" s="8"/>
      <c r="W493" s="8"/>
      <c r="X493" s="8"/>
      <c r="Y493" s="8"/>
      <c r="Z493" s="8"/>
      <c r="AA493" s="8"/>
      <c r="AB493" s="8"/>
      <c r="AC493" s="8"/>
    </row>
    <row r="494" spans="1:29">
      <c r="A494" t="s">
        <v>793</v>
      </c>
      <c r="B494" s="3" t="s">
        <v>2378</v>
      </c>
      <c r="C494" s="3" t="s">
        <v>2379</v>
      </c>
      <c r="G494" s="8" t="s">
        <v>25</v>
      </c>
      <c r="H494" s="8"/>
      <c r="I494" s="8">
        <v>1</v>
      </c>
      <c r="J494" s="8">
        <v>3</v>
      </c>
      <c r="K494" s="8" t="s">
        <v>3310</v>
      </c>
      <c r="L494" s="8" t="s">
        <v>3305</v>
      </c>
      <c r="M494" s="8" t="s">
        <v>3359</v>
      </c>
      <c r="N494" s="9" t="s">
        <v>3404</v>
      </c>
      <c r="O494" s="8" t="s">
        <v>3306</v>
      </c>
      <c r="P494" s="8">
        <v>2475</v>
      </c>
      <c r="Q494" s="8"/>
      <c r="R494" s="8" t="s">
        <v>3624</v>
      </c>
      <c r="S494" s="8" t="s">
        <v>3624</v>
      </c>
      <c r="T494" s="8"/>
      <c r="U494" s="8"/>
      <c r="V494" s="8"/>
      <c r="W494" s="8"/>
      <c r="X494" s="8"/>
      <c r="Y494" s="8"/>
      <c r="Z494" s="8"/>
      <c r="AA494" s="8"/>
      <c r="AB494" s="8"/>
      <c r="AC494" s="8"/>
    </row>
    <row r="495" spans="1:29">
      <c r="A495" t="s">
        <v>795</v>
      </c>
      <c r="B495" s="3" t="s">
        <v>2380</v>
      </c>
      <c r="C495" s="3" t="s">
        <v>2381</v>
      </c>
      <c r="G495" s="8" t="s">
        <v>25</v>
      </c>
      <c r="H495" s="8"/>
      <c r="I495" s="8">
        <v>1</v>
      </c>
      <c r="J495" s="8">
        <v>3</v>
      </c>
      <c r="K495" s="8" t="s">
        <v>3310</v>
      </c>
      <c r="L495" s="8" t="s">
        <v>3311</v>
      </c>
      <c r="M495" s="8"/>
      <c r="N495" s="9"/>
      <c r="O495" s="8"/>
      <c r="P495" s="8">
        <v>2475</v>
      </c>
      <c r="Q495" s="8"/>
      <c r="R495" s="8" t="s">
        <v>3624</v>
      </c>
      <c r="S495" s="8" t="s">
        <v>3624</v>
      </c>
      <c r="T495" s="8"/>
      <c r="U495" s="8"/>
      <c r="V495" s="8"/>
      <c r="W495" s="8"/>
      <c r="X495" s="8"/>
      <c r="Y495" s="8"/>
      <c r="Z495" s="8"/>
      <c r="AA495" s="8"/>
      <c r="AB495" s="8"/>
      <c r="AC495" s="8"/>
    </row>
    <row r="496" spans="1:29">
      <c r="A496" t="s">
        <v>796</v>
      </c>
      <c r="B496" s="3" t="s">
        <v>797</v>
      </c>
      <c r="C496" s="3" t="s">
        <v>798</v>
      </c>
      <c r="F496" t="s">
        <v>19</v>
      </c>
      <c r="G496" s="8" t="s">
        <v>3352</v>
      </c>
      <c r="H496" s="8"/>
      <c r="I496" s="8"/>
      <c r="J496" s="8"/>
      <c r="K496" s="8"/>
      <c r="L496" s="8"/>
      <c r="M496" s="8"/>
      <c r="N496" s="9"/>
      <c r="O496" s="8"/>
      <c r="P496" s="8"/>
      <c r="Q496" s="8"/>
      <c r="R496" s="8" t="s">
        <v>3624</v>
      </c>
      <c r="S496" s="8" t="s">
        <v>3624</v>
      </c>
      <c r="T496" s="8"/>
      <c r="U496" s="8"/>
      <c r="V496" s="8"/>
      <c r="W496" s="8"/>
      <c r="X496" s="8"/>
      <c r="Y496" s="8"/>
      <c r="Z496" s="8"/>
      <c r="AA496" s="8"/>
      <c r="AB496" s="8"/>
      <c r="AC496" s="8"/>
    </row>
    <row r="497" spans="1:29" ht="29">
      <c r="A497" t="s">
        <v>796</v>
      </c>
      <c r="B497" s="3" t="s">
        <v>2383</v>
      </c>
      <c r="C497" s="3" t="s">
        <v>2382</v>
      </c>
      <c r="G497" s="8" t="s">
        <v>26</v>
      </c>
      <c r="H497" s="8"/>
      <c r="I497" s="8"/>
      <c r="J497" s="8"/>
      <c r="K497" s="8"/>
      <c r="L497" s="8"/>
      <c r="M497" s="8"/>
      <c r="N497" s="9"/>
      <c r="O497" s="8"/>
      <c r="P497" s="8"/>
      <c r="Q497" s="8"/>
      <c r="R497" s="8" t="s">
        <v>3624</v>
      </c>
      <c r="S497" s="8" t="s">
        <v>3624</v>
      </c>
      <c r="T497" s="8"/>
      <c r="U497" s="8"/>
      <c r="V497" s="8"/>
      <c r="W497" s="8"/>
      <c r="X497" s="8"/>
      <c r="Y497" s="8"/>
      <c r="Z497" s="8"/>
      <c r="AA497" s="8"/>
      <c r="AB497" s="8"/>
      <c r="AC497" s="8"/>
    </row>
    <row r="498" spans="1:29" ht="29">
      <c r="A498" t="s">
        <v>799</v>
      </c>
      <c r="B498" s="3" t="s">
        <v>2386</v>
      </c>
      <c r="C498" s="3" t="s">
        <v>2387</v>
      </c>
      <c r="G498" s="8" t="s">
        <v>24</v>
      </c>
      <c r="H498" s="8"/>
      <c r="I498" s="8">
        <v>1</v>
      </c>
      <c r="J498" s="8">
        <v>3</v>
      </c>
      <c r="K498" s="8" t="s">
        <v>3310</v>
      </c>
      <c r="L498" s="8" t="s">
        <v>3311</v>
      </c>
      <c r="M498" s="8"/>
      <c r="N498" s="9"/>
      <c r="O498" s="8"/>
      <c r="P498" s="8">
        <v>2475</v>
      </c>
      <c r="Q498" s="8"/>
      <c r="R498" s="8" t="s">
        <v>3624</v>
      </c>
      <c r="S498" s="8" t="s">
        <v>3624</v>
      </c>
      <c r="T498" s="8"/>
      <c r="U498" s="8"/>
      <c r="V498" s="8"/>
      <c r="W498" s="8"/>
      <c r="X498" s="8"/>
      <c r="Y498" s="8"/>
      <c r="Z498" s="8"/>
      <c r="AA498" s="8"/>
      <c r="AB498" s="8"/>
      <c r="AC498" s="8"/>
    </row>
    <row r="499" spans="1:29" ht="29">
      <c r="A499" t="s">
        <v>799</v>
      </c>
      <c r="B499" s="3" t="s">
        <v>2386</v>
      </c>
      <c r="C499" s="3" t="s">
        <v>2388</v>
      </c>
      <c r="G499" s="8" t="s">
        <v>24</v>
      </c>
      <c r="H499" s="8"/>
      <c r="I499" s="8">
        <v>1</v>
      </c>
      <c r="J499" s="8">
        <v>3</v>
      </c>
      <c r="K499" s="8" t="s">
        <v>3310</v>
      </c>
      <c r="L499" s="8" t="s">
        <v>3311</v>
      </c>
      <c r="M499" s="8"/>
      <c r="N499" s="9"/>
      <c r="O499" s="8"/>
      <c r="P499" s="8">
        <v>2475</v>
      </c>
      <c r="Q499" s="8"/>
      <c r="R499" s="8" t="s">
        <v>3624</v>
      </c>
      <c r="S499" s="8" t="s">
        <v>3624</v>
      </c>
      <c r="T499" s="8"/>
      <c r="U499" s="8"/>
      <c r="V499" s="8"/>
      <c r="W499" s="8"/>
      <c r="X499" s="8"/>
      <c r="Y499" s="8"/>
      <c r="Z499" s="8"/>
      <c r="AA499" s="8"/>
      <c r="AB499" s="8"/>
      <c r="AC499" s="8"/>
    </row>
    <row r="500" spans="1:29" ht="29">
      <c r="A500" t="s">
        <v>799</v>
      </c>
      <c r="B500" s="3" t="s">
        <v>2390</v>
      </c>
      <c r="C500" s="3" t="s">
        <v>2389</v>
      </c>
      <c r="G500" s="8" t="s">
        <v>26</v>
      </c>
      <c r="H500" s="8"/>
      <c r="I500" s="8"/>
      <c r="J500" s="8"/>
      <c r="K500" s="8"/>
      <c r="L500" s="8"/>
      <c r="M500" s="8"/>
      <c r="N500" s="9"/>
      <c r="O500" s="8"/>
      <c r="P500" s="8"/>
      <c r="Q500" s="8"/>
      <c r="R500" s="8" t="s">
        <v>3624</v>
      </c>
      <c r="S500" s="8" t="s">
        <v>3624</v>
      </c>
      <c r="T500" s="8"/>
      <c r="U500" s="8"/>
      <c r="V500" s="8"/>
      <c r="W500" s="8"/>
      <c r="X500" s="8"/>
      <c r="Y500" s="8"/>
      <c r="Z500" s="8"/>
      <c r="AA500" s="8"/>
      <c r="AB500" s="8"/>
      <c r="AC500" s="8"/>
    </row>
    <row r="501" spans="1:29">
      <c r="A501" t="s">
        <v>802</v>
      </c>
      <c r="B501" s="3" t="s">
        <v>2391</v>
      </c>
      <c r="C501" s="3" t="s">
        <v>2392</v>
      </c>
      <c r="G501" s="8" t="s">
        <v>3352</v>
      </c>
      <c r="H501" s="8"/>
      <c r="I501" s="8"/>
      <c r="J501" s="8"/>
      <c r="K501" s="8"/>
      <c r="L501" s="8"/>
      <c r="M501" s="8"/>
      <c r="N501" s="9"/>
      <c r="O501" s="8"/>
      <c r="P501" s="8"/>
      <c r="Q501" s="8"/>
      <c r="R501" s="8" t="s">
        <v>3624</v>
      </c>
      <c r="S501" s="8" t="s">
        <v>3624</v>
      </c>
      <c r="T501" s="8"/>
      <c r="U501" s="8"/>
      <c r="V501" s="8"/>
      <c r="W501" s="8"/>
      <c r="X501" s="8"/>
      <c r="Y501" s="8"/>
      <c r="Z501" s="8"/>
      <c r="AA501" s="8"/>
      <c r="AB501" s="8"/>
      <c r="AC501" s="8"/>
    </row>
    <row r="502" spans="1:29">
      <c r="A502" t="s">
        <v>803</v>
      </c>
      <c r="B502" s="3" t="s">
        <v>2394</v>
      </c>
      <c r="C502" s="3" t="s">
        <v>2393</v>
      </c>
      <c r="G502" s="8" t="s">
        <v>3350</v>
      </c>
      <c r="H502" s="8"/>
      <c r="I502" s="8"/>
      <c r="J502" s="8"/>
      <c r="K502" s="8"/>
      <c r="L502" s="8"/>
      <c r="M502" s="8"/>
      <c r="N502" s="9"/>
      <c r="O502" s="8"/>
      <c r="P502" s="8"/>
      <c r="Q502" s="8">
        <v>48</v>
      </c>
      <c r="R502" s="8">
        <v>31</v>
      </c>
      <c r="S502" s="8">
        <v>79</v>
      </c>
      <c r="T502" s="8"/>
      <c r="U502" s="8"/>
      <c r="V502" s="8"/>
      <c r="W502" s="8"/>
      <c r="X502" s="8"/>
      <c r="Y502" s="8"/>
      <c r="Z502" s="8"/>
      <c r="AA502" s="8"/>
      <c r="AB502" s="8"/>
      <c r="AC502" s="8"/>
    </row>
    <row r="503" spans="1:29">
      <c r="A503" t="s">
        <v>808</v>
      </c>
      <c r="B503" s="3" t="s">
        <v>2395</v>
      </c>
      <c r="C503" s="3" t="s">
        <v>2396</v>
      </c>
      <c r="F503" t="s">
        <v>19</v>
      </c>
      <c r="G503" s="8" t="s">
        <v>25</v>
      </c>
      <c r="H503" s="8"/>
      <c r="I503" s="8">
        <v>1</v>
      </c>
      <c r="J503" s="8">
        <v>2</v>
      </c>
      <c r="K503" s="8" t="s">
        <v>3310</v>
      </c>
      <c r="L503" s="8" t="s">
        <v>3351</v>
      </c>
      <c r="M503" s="8"/>
      <c r="N503" s="9"/>
      <c r="O503" s="8"/>
      <c r="P503" s="8">
        <v>2475</v>
      </c>
      <c r="Q503" s="8"/>
      <c r="R503" s="8" t="s">
        <v>3624</v>
      </c>
      <c r="S503" s="8" t="s">
        <v>3624</v>
      </c>
      <c r="T503" s="8"/>
      <c r="U503" s="8"/>
      <c r="V503" s="8"/>
      <c r="W503" s="8"/>
      <c r="X503" s="8"/>
      <c r="Y503" s="8"/>
      <c r="Z503" s="8"/>
      <c r="AA503" s="8"/>
      <c r="AB503" s="8"/>
      <c r="AC503" s="8"/>
    </row>
    <row r="504" spans="1:29">
      <c r="A504" t="s">
        <v>808</v>
      </c>
      <c r="B504" s="3" t="s">
        <v>2397</v>
      </c>
      <c r="C504" s="3" t="s">
        <v>2398</v>
      </c>
      <c r="G504" s="8" t="s">
        <v>3352</v>
      </c>
      <c r="H504" s="8"/>
      <c r="I504" s="8"/>
      <c r="J504" s="8"/>
      <c r="K504" s="8"/>
      <c r="L504" s="8"/>
      <c r="M504" s="8"/>
      <c r="N504" s="9"/>
      <c r="O504" s="8"/>
      <c r="P504" s="8"/>
      <c r="Q504" s="8"/>
      <c r="R504" s="8" t="s">
        <v>3624</v>
      </c>
      <c r="S504" s="8" t="s">
        <v>3624</v>
      </c>
      <c r="T504" s="8"/>
      <c r="U504" s="8"/>
      <c r="V504" s="8"/>
      <c r="W504" s="8"/>
      <c r="X504" s="8"/>
      <c r="Y504" s="8"/>
      <c r="Z504" s="8"/>
      <c r="AA504" s="8"/>
      <c r="AB504" s="8"/>
      <c r="AC504" s="8"/>
    </row>
    <row r="505" spans="1:29" ht="29">
      <c r="A505" t="s">
        <v>813</v>
      </c>
      <c r="B505" s="3" t="s">
        <v>2400</v>
      </c>
      <c r="C505" s="3" t="s">
        <v>2399</v>
      </c>
      <c r="G505" s="8" t="s">
        <v>3352</v>
      </c>
      <c r="H505" s="8"/>
      <c r="I505" s="8"/>
      <c r="J505" s="8"/>
      <c r="K505" s="8"/>
      <c r="L505" s="8"/>
      <c r="M505" s="8"/>
      <c r="N505" s="9"/>
      <c r="O505" s="8"/>
      <c r="P505" s="8"/>
      <c r="Q505" s="8"/>
      <c r="R505" s="8" t="s">
        <v>3624</v>
      </c>
      <c r="S505" s="8" t="s">
        <v>3624</v>
      </c>
      <c r="T505" s="8"/>
      <c r="U505" s="8"/>
      <c r="V505" s="8"/>
      <c r="W505" s="8"/>
      <c r="X505" s="8"/>
      <c r="Y505" s="8"/>
      <c r="Z505" s="8"/>
      <c r="AA505" s="8"/>
      <c r="AB505" s="8"/>
      <c r="AC505" s="8"/>
    </row>
    <row r="506" spans="1:29" ht="29">
      <c r="A506" t="s">
        <v>813</v>
      </c>
      <c r="B506" s="3" t="s">
        <v>2401</v>
      </c>
      <c r="C506" s="3" t="s">
        <v>2402</v>
      </c>
      <c r="G506" s="8" t="s">
        <v>26</v>
      </c>
      <c r="H506" s="8"/>
      <c r="I506" s="8"/>
      <c r="J506" s="8"/>
      <c r="K506" s="8"/>
      <c r="L506" s="8"/>
      <c r="M506" s="8"/>
      <c r="N506" s="9"/>
      <c r="O506" s="8"/>
      <c r="P506" s="8"/>
      <c r="Q506" s="8"/>
      <c r="R506" s="8" t="s">
        <v>3624</v>
      </c>
      <c r="S506" s="8" t="s">
        <v>3624</v>
      </c>
      <c r="T506" s="8"/>
      <c r="U506" s="8"/>
      <c r="V506" s="8"/>
      <c r="W506" s="8"/>
      <c r="X506" s="8"/>
      <c r="Y506" s="8"/>
      <c r="Z506" s="8"/>
      <c r="AA506" s="8"/>
      <c r="AB506" s="8"/>
      <c r="AC506" s="8"/>
    </row>
    <row r="507" spans="1:29">
      <c r="A507" t="s">
        <v>814</v>
      </c>
      <c r="B507" s="3" t="s">
        <v>2407</v>
      </c>
      <c r="C507" s="3" t="s">
        <v>2408</v>
      </c>
      <c r="G507" s="8" t="s">
        <v>3350</v>
      </c>
      <c r="H507" s="8"/>
      <c r="I507" s="8"/>
      <c r="J507" s="8"/>
      <c r="K507" s="8"/>
      <c r="L507" s="8"/>
      <c r="M507" s="8"/>
      <c r="N507" s="9"/>
      <c r="O507" s="8"/>
      <c r="P507" s="8"/>
      <c r="Q507" s="8">
        <v>27</v>
      </c>
      <c r="R507" s="8">
        <v>3</v>
      </c>
      <c r="S507" s="8">
        <v>30</v>
      </c>
      <c r="T507" s="8"/>
      <c r="U507" s="8"/>
      <c r="V507" s="8"/>
      <c r="W507" s="8"/>
      <c r="X507" s="8"/>
      <c r="Y507" s="8"/>
      <c r="Z507" s="8"/>
      <c r="AA507" s="8"/>
      <c r="AB507" s="8"/>
      <c r="AC507" s="8"/>
    </row>
    <row r="508" spans="1:29">
      <c r="A508" t="s">
        <v>817</v>
      </c>
      <c r="B508" s="3" t="s">
        <v>2409</v>
      </c>
      <c r="C508" s="3" t="s">
        <v>2410</v>
      </c>
      <c r="G508" s="8" t="s">
        <v>3350</v>
      </c>
      <c r="H508" s="8"/>
      <c r="I508" s="8"/>
      <c r="J508" s="8"/>
      <c r="K508" s="8"/>
      <c r="L508" s="8"/>
      <c r="M508" s="8"/>
      <c r="N508" s="9"/>
      <c r="O508" s="8"/>
      <c r="P508" s="8"/>
      <c r="Q508" s="8">
        <v>813</v>
      </c>
      <c r="R508" s="8">
        <v>17</v>
      </c>
      <c r="S508" s="8">
        <v>830</v>
      </c>
      <c r="T508" s="8"/>
      <c r="U508" s="8"/>
      <c r="V508" s="8"/>
      <c r="W508" s="8"/>
      <c r="X508" s="8"/>
      <c r="Y508" s="8"/>
      <c r="Z508" s="8"/>
      <c r="AA508" s="8"/>
      <c r="AB508" s="8"/>
      <c r="AC508" s="8"/>
    </row>
    <row r="509" spans="1:29">
      <c r="A509" t="s">
        <v>817</v>
      </c>
      <c r="B509" s="3" t="s">
        <v>2411</v>
      </c>
      <c r="C509" s="3" t="s">
        <v>2412</v>
      </c>
      <c r="F509" t="s">
        <v>19</v>
      </c>
      <c r="G509" s="8" t="s">
        <v>3352</v>
      </c>
      <c r="H509" s="8"/>
      <c r="I509" s="8"/>
      <c r="J509" s="8"/>
      <c r="K509" s="8"/>
      <c r="L509" s="8"/>
      <c r="M509" s="8"/>
      <c r="N509" s="9"/>
      <c r="O509" s="8"/>
      <c r="P509" s="8"/>
      <c r="Q509" s="8"/>
      <c r="R509" s="8" t="s">
        <v>3624</v>
      </c>
      <c r="S509" s="8" t="s">
        <v>3624</v>
      </c>
      <c r="T509" s="8"/>
      <c r="U509" s="8"/>
      <c r="V509" s="8"/>
      <c r="W509" s="8"/>
      <c r="X509" s="8"/>
      <c r="Y509" s="8"/>
      <c r="Z509" s="8"/>
      <c r="AA509" s="8"/>
      <c r="AB509" s="8"/>
      <c r="AC509" s="8"/>
    </row>
    <row r="510" spans="1:29" ht="29">
      <c r="A510" t="s">
        <v>818</v>
      </c>
      <c r="B510" s="3" t="s">
        <v>2414</v>
      </c>
      <c r="C510" s="3" t="s">
        <v>2413</v>
      </c>
      <c r="G510" s="8" t="s">
        <v>24</v>
      </c>
      <c r="H510" s="8"/>
      <c r="I510" s="8">
        <v>1</v>
      </c>
      <c r="J510" s="8">
        <v>5</v>
      </c>
      <c r="K510" s="8" t="s">
        <v>3326</v>
      </c>
      <c r="L510" s="8" t="s">
        <v>3305</v>
      </c>
      <c r="M510" s="8" t="s">
        <v>3359</v>
      </c>
      <c r="N510" s="9" t="s">
        <v>3404</v>
      </c>
      <c r="O510" s="8"/>
      <c r="P510" s="8">
        <v>830</v>
      </c>
      <c r="Q510" s="8"/>
      <c r="R510" s="8" t="s">
        <v>3624</v>
      </c>
      <c r="S510" s="8" t="s">
        <v>3624</v>
      </c>
      <c r="T510" s="8"/>
      <c r="U510" s="8"/>
      <c r="V510" s="8"/>
      <c r="W510" s="8"/>
      <c r="X510" s="8"/>
      <c r="Y510" s="8"/>
      <c r="Z510" s="8"/>
      <c r="AA510" s="8"/>
      <c r="AB510" s="8"/>
      <c r="AC510" s="8"/>
    </row>
    <row r="511" spans="1:29" ht="29">
      <c r="A511" t="s">
        <v>819</v>
      </c>
      <c r="B511" s="3" t="s">
        <v>3546</v>
      </c>
      <c r="C511" s="3" t="s">
        <v>3547</v>
      </c>
      <c r="G511" s="8" t="s">
        <v>25</v>
      </c>
      <c r="H511" s="8"/>
      <c r="I511" s="8">
        <v>1</v>
      </c>
      <c r="J511" s="8">
        <v>3</v>
      </c>
      <c r="K511" s="8" t="s">
        <v>3310</v>
      </c>
      <c r="L511" s="8" t="s">
        <v>3311</v>
      </c>
      <c r="M511" s="8"/>
      <c r="N511" s="9"/>
      <c r="O511" s="8"/>
      <c r="P511" s="8">
        <v>2475</v>
      </c>
      <c r="Q511" s="8"/>
      <c r="R511" s="8" t="s">
        <v>3624</v>
      </c>
      <c r="S511" s="8" t="s">
        <v>3624</v>
      </c>
      <c r="T511" s="8" t="s">
        <v>3348</v>
      </c>
      <c r="U511" s="8"/>
      <c r="V511" s="8"/>
      <c r="W511" s="8"/>
      <c r="X511" s="8"/>
      <c r="Y511" s="8"/>
      <c r="Z511" s="8"/>
      <c r="AA511" s="8"/>
      <c r="AB511" s="8"/>
      <c r="AC511" s="8"/>
    </row>
    <row r="512" spans="1:29">
      <c r="A512" t="s">
        <v>819</v>
      </c>
      <c r="B512" s="3" t="s">
        <v>820</v>
      </c>
      <c r="C512" s="3" t="s">
        <v>821</v>
      </c>
      <c r="G512" s="8" t="s">
        <v>3352</v>
      </c>
      <c r="H512" s="8"/>
      <c r="I512" s="8"/>
      <c r="J512" s="8"/>
      <c r="K512" s="8"/>
      <c r="L512" s="8"/>
      <c r="M512" s="8"/>
      <c r="N512" s="9"/>
      <c r="O512" s="8"/>
      <c r="P512" s="8"/>
      <c r="Q512" s="8"/>
      <c r="R512" s="8" t="s">
        <v>3624</v>
      </c>
      <c r="S512" s="8" t="s">
        <v>3624</v>
      </c>
      <c r="T512" s="8"/>
      <c r="U512" s="8"/>
      <c r="V512" s="8"/>
      <c r="W512" s="8"/>
      <c r="X512" s="8"/>
      <c r="Y512" s="8"/>
      <c r="Z512" s="8"/>
      <c r="AA512" s="8"/>
      <c r="AB512" s="8"/>
      <c r="AC512" s="8"/>
    </row>
    <row r="513" spans="1:29">
      <c r="A513" t="s">
        <v>824</v>
      </c>
      <c r="B513" s="3" t="s">
        <v>2417</v>
      </c>
      <c r="C513" s="3" t="s">
        <v>2418</v>
      </c>
      <c r="G513" s="8" t="s">
        <v>25</v>
      </c>
      <c r="H513" s="8"/>
      <c r="I513" s="8">
        <v>1</v>
      </c>
      <c r="J513" s="8">
        <v>3</v>
      </c>
      <c r="K513" s="8" t="s">
        <v>3310</v>
      </c>
      <c r="L513" s="8" t="s">
        <v>3311</v>
      </c>
      <c r="M513" s="8"/>
      <c r="N513" s="9"/>
      <c r="O513" s="8"/>
      <c r="P513" s="8">
        <v>2475</v>
      </c>
      <c r="Q513" s="8"/>
      <c r="R513" s="8" t="s">
        <v>3624</v>
      </c>
      <c r="S513" s="8" t="s">
        <v>3624</v>
      </c>
      <c r="T513" s="8"/>
      <c r="U513" s="8"/>
      <c r="V513" s="8"/>
      <c r="W513" s="8"/>
      <c r="X513" s="8"/>
      <c r="Y513" s="8"/>
      <c r="Z513" s="8"/>
      <c r="AA513" s="8"/>
      <c r="AB513" s="8"/>
      <c r="AC513" s="8"/>
    </row>
    <row r="514" spans="1:29">
      <c r="A514" t="s">
        <v>828</v>
      </c>
      <c r="B514" s="3" t="s">
        <v>829</v>
      </c>
      <c r="C514" s="3" t="s">
        <v>830</v>
      </c>
      <c r="G514" s="8" t="s">
        <v>3352</v>
      </c>
      <c r="H514" s="8"/>
      <c r="I514" s="8"/>
      <c r="J514" s="8"/>
      <c r="K514" s="8"/>
      <c r="L514" s="8"/>
      <c r="M514" s="8"/>
      <c r="N514" s="9"/>
      <c r="O514" s="8"/>
      <c r="P514" s="8"/>
      <c r="Q514" s="8"/>
      <c r="R514" s="8" t="s">
        <v>3624</v>
      </c>
      <c r="S514" s="8" t="s">
        <v>3624</v>
      </c>
      <c r="T514" s="8"/>
      <c r="U514" s="8"/>
      <c r="V514" s="8"/>
      <c r="W514" s="8"/>
      <c r="X514" s="8"/>
      <c r="Y514" s="8"/>
      <c r="Z514" s="8"/>
      <c r="AA514" s="8"/>
      <c r="AB514" s="8"/>
      <c r="AC514" s="8"/>
    </row>
    <row r="515" spans="1:29">
      <c r="A515" t="s">
        <v>834</v>
      </c>
      <c r="B515" s="3" t="s">
        <v>2420</v>
      </c>
      <c r="C515" s="3" t="s">
        <v>2419</v>
      </c>
      <c r="G515" s="8" t="s">
        <v>24</v>
      </c>
      <c r="H515" s="8"/>
      <c r="I515" s="8">
        <v>1</v>
      </c>
      <c r="J515" s="8">
        <v>2</v>
      </c>
      <c r="K515" s="8" t="s">
        <v>3355</v>
      </c>
      <c r="L515" s="8" t="s">
        <v>3351</v>
      </c>
      <c r="M515" s="8"/>
      <c r="N515" s="9"/>
      <c r="O515" s="8"/>
      <c r="P515" s="8">
        <v>124</v>
      </c>
      <c r="Q515" s="8"/>
      <c r="R515" s="8" t="s">
        <v>3624</v>
      </c>
      <c r="S515" s="8" t="s">
        <v>3624</v>
      </c>
      <c r="T515" s="8"/>
      <c r="U515" s="8"/>
      <c r="V515" s="8"/>
      <c r="W515" s="8"/>
      <c r="X515" s="8"/>
      <c r="Y515" s="8"/>
      <c r="Z515" s="8"/>
      <c r="AA515" s="8"/>
      <c r="AB515" s="8"/>
      <c r="AC515" s="8"/>
    </row>
    <row r="516" spans="1:29" ht="29">
      <c r="A516" t="s">
        <v>834</v>
      </c>
      <c r="B516" s="3" t="s">
        <v>2421</v>
      </c>
      <c r="C516" s="3" t="s">
        <v>2422</v>
      </c>
      <c r="G516" s="8" t="s">
        <v>3350</v>
      </c>
      <c r="H516" s="8"/>
      <c r="I516" s="8"/>
      <c r="J516" s="8"/>
      <c r="K516" s="8"/>
      <c r="L516" s="8"/>
      <c r="M516" s="8"/>
      <c r="N516" s="9"/>
      <c r="O516" s="8"/>
      <c r="P516" s="8"/>
      <c r="Q516" s="8">
        <v>-3</v>
      </c>
      <c r="R516" s="8">
        <v>10</v>
      </c>
      <c r="S516" s="8">
        <v>7</v>
      </c>
      <c r="T516" s="8"/>
      <c r="U516" s="8"/>
      <c r="V516" s="8"/>
      <c r="W516" s="8"/>
      <c r="X516" s="8"/>
      <c r="Y516" s="8"/>
      <c r="Z516" s="8"/>
      <c r="AA516" s="8"/>
      <c r="AB516" s="8"/>
      <c r="AC516" s="8"/>
    </row>
    <row r="517" spans="1:29">
      <c r="A517" t="s">
        <v>834</v>
      </c>
      <c r="B517" s="3" t="s">
        <v>2423</v>
      </c>
      <c r="C517" s="3" t="s">
        <v>3722</v>
      </c>
      <c r="G517" s="8" t="s">
        <v>3350</v>
      </c>
      <c r="H517" s="8"/>
      <c r="I517" s="8"/>
      <c r="J517" s="8"/>
      <c r="K517" s="8"/>
      <c r="L517" s="8"/>
      <c r="M517" s="8"/>
      <c r="N517" s="9"/>
      <c r="O517" s="8"/>
      <c r="P517" s="8"/>
      <c r="Q517" s="8">
        <v>0</v>
      </c>
      <c r="R517" s="8">
        <v>0</v>
      </c>
      <c r="S517" s="8">
        <v>0</v>
      </c>
      <c r="T517" s="8"/>
      <c r="U517" s="8"/>
      <c r="V517" s="8"/>
      <c r="W517" s="8"/>
      <c r="X517" s="8"/>
      <c r="Y517" s="8"/>
      <c r="Z517" s="8"/>
      <c r="AA517" s="8"/>
      <c r="AB517" s="8"/>
      <c r="AC517" s="8"/>
    </row>
    <row r="518" spans="1:29">
      <c r="A518" t="s">
        <v>835</v>
      </c>
      <c r="B518" s="3" t="s">
        <v>2424</v>
      </c>
      <c r="C518" s="3" t="s">
        <v>2425</v>
      </c>
      <c r="G518" s="8" t="s">
        <v>24</v>
      </c>
      <c r="H518" s="8"/>
      <c r="I518" s="8">
        <v>1</v>
      </c>
      <c r="J518" s="8">
        <v>2</v>
      </c>
      <c r="K518" s="8" t="s">
        <v>3319</v>
      </c>
      <c r="L518" s="8" t="s">
        <v>3351</v>
      </c>
      <c r="M518" s="8"/>
      <c r="N518" s="9"/>
      <c r="O518" s="8"/>
      <c r="P518" s="8">
        <v>171</v>
      </c>
      <c r="Q518" s="8"/>
      <c r="R518" s="8" t="s">
        <v>3624</v>
      </c>
      <c r="S518" s="8" t="s">
        <v>3624</v>
      </c>
      <c r="T518" s="8"/>
      <c r="U518" s="8"/>
      <c r="V518" s="8"/>
      <c r="W518" s="8"/>
      <c r="X518" s="8"/>
      <c r="Y518" s="8"/>
      <c r="Z518" s="8"/>
      <c r="AA518" s="8"/>
      <c r="AB518" s="8"/>
      <c r="AC518" s="8"/>
    </row>
    <row r="519" spans="1:29">
      <c r="A519" t="s">
        <v>835</v>
      </c>
      <c r="B519" s="3" t="s">
        <v>2427</v>
      </c>
      <c r="C519" s="3" t="s">
        <v>2426</v>
      </c>
      <c r="G519" s="8" t="s">
        <v>3350</v>
      </c>
      <c r="H519" s="8"/>
      <c r="I519" s="8"/>
      <c r="J519" s="8"/>
      <c r="K519" s="8"/>
      <c r="L519" s="8"/>
      <c r="M519" s="8"/>
      <c r="N519" s="9"/>
      <c r="O519" s="8"/>
      <c r="P519" s="8"/>
      <c r="Q519" s="8">
        <v>-20</v>
      </c>
      <c r="R519" s="8">
        <v>63</v>
      </c>
      <c r="S519" s="8">
        <v>43</v>
      </c>
      <c r="T519" s="8"/>
      <c r="U519" s="8"/>
      <c r="V519" s="8"/>
      <c r="W519" s="8"/>
      <c r="X519" s="8"/>
      <c r="Y519" s="8"/>
      <c r="Z519" s="8"/>
      <c r="AA519" s="8"/>
      <c r="AB519" s="8"/>
      <c r="AC519" s="8"/>
    </row>
    <row r="520" spans="1:29">
      <c r="A520" t="s">
        <v>835</v>
      </c>
      <c r="B520" s="3" t="s">
        <v>2429</v>
      </c>
      <c r="C520" s="3" t="s">
        <v>2428</v>
      </c>
      <c r="G520" s="8" t="s">
        <v>25</v>
      </c>
      <c r="H520" s="8"/>
      <c r="I520" s="8">
        <v>1</v>
      </c>
      <c r="J520" s="8">
        <v>3</v>
      </c>
      <c r="K520" s="8" t="s">
        <v>3326</v>
      </c>
      <c r="L520" s="8" t="s">
        <v>3351</v>
      </c>
      <c r="M520" s="8"/>
      <c r="N520" s="9"/>
      <c r="O520" s="8"/>
      <c r="P520" s="8">
        <v>743</v>
      </c>
      <c r="Q520" s="8"/>
      <c r="R520" s="8" t="s">
        <v>3624</v>
      </c>
      <c r="S520" s="8" t="s">
        <v>3624</v>
      </c>
      <c r="T520" s="8"/>
      <c r="U520" s="8"/>
      <c r="V520" s="8"/>
      <c r="W520" s="8"/>
      <c r="X520" s="8"/>
      <c r="Y520" s="8"/>
      <c r="Z520" s="8"/>
      <c r="AA520" s="8"/>
      <c r="AB520" s="8"/>
      <c r="AC520" s="8"/>
    </row>
    <row r="521" spans="1:29">
      <c r="A521" t="s">
        <v>838</v>
      </c>
      <c r="B521" s="3" t="s">
        <v>2431</v>
      </c>
      <c r="C521" s="3" t="s">
        <v>2430</v>
      </c>
      <c r="G521" s="8" t="s">
        <v>24</v>
      </c>
      <c r="H521" s="8"/>
      <c r="I521" s="8">
        <v>1</v>
      </c>
      <c r="J521" s="8">
        <v>2</v>
      </c>
      <c r="K521" s="8" t="s">
        <v>3319</v>
      </c>
      <c r="L521" s="8" t="s">
        <v>3351</v>
      </c>
      <c r="M521" s="8"/>
      <c r="N521" s="9"/>
      <c r="O521" s="8"/>
      <c r="P521" s="8">
        <v>171</v>
      </c>
      <c r="Q521" s="8"/>
      <c r="R521" s="8" t="s">
        <v>3624</v>
      </c>
      <c r="S521" s="8" t="s">
        <v>3624</v>
      </c>
      <c r="T521" s="8"/>
      <c r="U521" s="8"/>
      <c r="V521" s="8"/>
      <c r="W521" s="8"/>
      <c r="X521" s="8"/>
      <c r="Y521" s="8"/>
      <c r="Z521" s="8"/>
      <c r="AA521" s="8"/>
      <c r="AB521" s="8"/>
      <c r="AC521" s="8"/>
    </row>
    <row r="522" spans="1:29" ht="29">
      <c r="A522" t="s">
        <v>839</v>
      </c>
      <c r="B522" s="3" t="s">
        <v>2433</v>
      </c>
      <c r="C522" s="3" t="s">
        <v>2434</v>
      </c>
      <c r="G522" s="8" t="s">
        <v>3352</v>
      </c>
      <c r="H522" s="8"/>
      <c r="I522" s="8"/>
      <c r="J522" s="8"/>
      <c r="K522" s="8"/>
      <c r="L522" s="8"/>
      <c r="M522" s="8"/>
      <c r="N522" s="9"/>
      <c r="O522" s="8"/>
      <c r="P522" s="8"/>
      <c r="Q522" s="8"/>
      <c r="R522" s="8" t="s">
        <v>3624</v>
      </c>
      <c r="S522" s="8" t="s">
        <v>3624</v>
      </c>
      <c r="T522" s="8"/>
      <c r="U522" s="8"/>
      <c r="V522" s="8"/>
      <c r="W522" s="8"/>
      <c r="X522" s="8"/>
      <c r="Y522" s="8"/>
      <c r="Z522" s="8"/>
      <c r="AA522" s="8"/>
      <c r="AB522" s="8"/>
      <c r="AC522" s="8"/>
    </row>
    <row r="523" spans="1:29" ht="29">
      <c r="A523" t="s">
        <v>839</v>
      </c>
      <c r="B523" s="3" t="s">
        <v>2435</v>
      </c>
      <c r="C523" s="3" t="s">
        <v>2432</v>
      </c>
      <c r="G523" s="8" t="s">
        <v>25</v>
      </c>
      <c r="H523" s="8"/>
      <c r="I523" s="8">
        <v>2</v>
      </c>
      <c r="J523" s="8">
        <v>8</v>
      </c>
      <c r="K523" s="8"/>
      <c r="L523" s="8" t="s">
        <v>3311</v>
      </c>
      <c r="M523" s="8"/>
      <c r="N523" s="9"/>
      <c r="O523" s="8"/>
      <c r="P523" s="8">
        <v>115</v>
      </c>
      <c r="Q523" s="8"/>
      <c r="R523" s="8" t="s">
        <v>3624</v>
      </c>
      <c r="S523" s="8" t="s">
        <v>3624</v>
      </c>
      <c r="T523" s="8"/>
      <c r="U523" s="8"/>
      <c r="V523" s="8"/>
      <c r="W523" s="8"/>
      <c r="X523" s="8"/>
      <c r="Y523" s="8"/>
      <c r="Z523" s="8"/>
      <c r="AA523" s="8"/>
      <c r="AB523" s="8"/>
      <c r="AC523" s="8"/>
    </row>
    <row r="524" spans="1:29" ht="29">
      <c r="A524" t="s">
        <v>839</v>
      </c>
      <c r="B524" s="3" t="s">
        <v>2436</v>
      </c>
      <c r="C524" s="3" t="s">
        <v>2437</v>
      </c>
      <c r="G524" s="8" t="s">
        <v>3352</v>
      </c>
      <c r="H524" s="8"/>
      <c r="I524" s="8"/>
      <c r="J524" s="8"/>
      <c r="K524" s="8"/>
      <c r="L524" s="8"/>
      <c r="M524" s="8"/>
      <c r="N524" s="9"/>
      <c r="O524" s="8"/>
      <c r="P524" s="8"/>
      <c r="Q524" s="8"/>
      <c r="R524" s="8" t="s">
        <v>3624</v>
      </c>
      <c r="S524" s="8" t="s">
        <v>3624</v>
      </c>
      <c r="T524" s="8"/>
      <c r="U524" s="8"/>
      <c r="V524" s="8"/>
      <c r="W524" s="8"/>
      <c r="X524" s="8"/>
      <c r="Y524" s="8"/>
      <c r="Z524" s="8"/>
      <c r="AA524" s="8"/>
      <c r="AB524" s="8"/>
      <c r="AC524" s="8"/>
    </row>
    <row r="525" spans="1:29" ht="43.5">
      <c r="A525" t="s">
        <v>839</v>
      </c>
      <c r="B525" s="3" t="s">
        <v>2439</v>
      </c>
      <c r="C525" s="3" t="s">
        <v>2438</v>
      </c>
      <c r="G525" s="8" t="s">
        <v>25</v>
      </c>
      <c r="H525" s="8"/>
      <c r="I525" s="8">
        <v>6</v>
      </c>
      <c r="J525" s="8">
        <v>20</v>
      </c>
      <c r="K525" s="8"/>
      <c r="L525" s="8" t="s">
        <v>3311</v>
      </c>
      <c r="M525" s="8"/>
      <c r="N525" s="9"/>
      <c r="O525" s="8"/>
      <c r="P525" s="8">
        <v>12</v>
      </c>
      <c r="Q525" s="8"/>
      <c r="R525" s="8" t="s">
        <v>3624</v>
      </c>
      <c r="S525" s="8" t="s">
        <v>3624</v>
      </c>
      <c r="T525" s="8"/>
      <c r="U525" s="8"/>
      <c r="V525" s="8"/>
      <c r="W525" s="8"/>
      <c r="X525" s="8"/>
      <c r="Y525" s="8"/>
      <c r="Z525" s="8"/>
      <c r="AA525" s="8"/>
      <c r="AB525" s="8"/>
      <c r="AC525" s="8"/>
    </row>
    <row r="526" spans="1:29" ht="29">
      <c r="A526" t="s">
        <v>840</v>
      </c>
      <c r="B526" s="3" t="s">
        <v>2441</v>
      </c>
      <c r="C526" s="3" t="s">
        <v>2440</v>
      </c>
      <c r="G526" s="8" t="s">
        <v>3350</v>
      </c>
      <c r="H526" s="8"/>
      <c r="I526" s="8"/>
      <c r="J526" s="8"/>
      <c r="K526" s="8"/>
      <c r="L526" s="8"/>
      <c r="M526" s="8"/>
      <c r="N526" s="9"/>
      <c r="O526" s="8"/>
      <c r="P526" s="8"/>
      <c r="Q526" s="8">
        <v>11</v>
      </c>
      <c r="R526" s="8">
        <v>1</v>
      </c>
      <c r="S526" s="8">
        <v>12</v>
      </c>
      <c r="T526" s="8"/>
      <c r="U526" s="8"/>
      <c r="V526" s="8"/>
      <c r="W526" s="8"/>
      <c r="X526" s="8"/>
      <c r="Y526" s="8"/>
      <c r="Z526" s="8"/>
      <c r="AA526" s="8"/>
      <c r="AB526" s="8"/>
      <c r="AC526" s="8"/>
    </row>
    <row r="527" spans="1:29">
      <c r="A527" t="s">
        <v>840</v>
      </c>
      <c r="B527" s="3" t="s">
        <v>2443</v>
      </c>
      <c r="C527" s="3" t="s">
        <v>2442</v>
      </c>
      <c r="G527" s="8" t="s">
        <v>3350</v>
      </c>
      <c r="H527" s="8"/>
      <c r="I527" s="8"/>
      <c r="J527" s="8"/>
      <c r="K527" s="8"/>
      <c r="L527" s="8"/>
      <c r="M527" s="8"/>
      <c r="N527" s="9"/>
      <c r="O527" s="8"/>
      <c r="P527" s="8"/>
      <c r="Q527" s="8">
        <v>-5</v>
      </c>
      <c r="R527" s="8">
        <v>5</v>
      </c>
      <c r="S527" s="8">
        <v>0</v>
      </c>
      <c r="T527" s="8"/>
      <c r="U527" s="8"/>
      <c r="V527" s="8"/>
      <c r="W527" s="8"/>
      <c r="X527" s="8"/>
      <c r="Y527" s="8"/>
      <c r="Z527" s="8"/>
      <c r="AA527" s="8"/>
      <c r="AB527" s="8"/>
      <c r="AC527" s="8"/>
    </row>
    <row r="528" spans="1:29">
      <c r="A528" t="s">
        <v>841</v>
      </c>
      <c r="B528" s="3" t="s">
        <v>2446</v>
      </c>
      <c r="C528" s="3" t="s">
        <v>2447</v>
      </c>
      <c r="G528" s="8" t="s">
        <v>3352</v>
      </c>
      <c r="H528" s="8"/>
      <c r="I528" s="8"/>
      <c r="J528" s="8"/>
      <c r="K528" s="8"/>
      <c r="L528" s="8"/>
      <c r="M528" s="8"/>
      <c r="N528" s="9"/>
      <c r="O528" s="8"/>
      <c r="P528" s="8"/>
      <c r="Q528" s="8"/>
      <c r="R528" s="8" t="s">
        <v>3624</v>
      </c>
      <c r="S528" s="8" t="s">
        <v>3624</v>
      </c>
      <c r="T528" s="8"/>
      <c r="U528" s="8"/>
      <c r="V528" s="8"/>
      <c r="W528" s="8"/>
      <c r="X528" s="8"/>
      <c r="Y528" s="8"/>
      <c r="Z528" s="8"/>
      <c r="AA528" s="8"/>
      <c r="AB528" s="8"/>
      <c r="AC528" s="8"/>
    </row>
    <row r="529" spans="1:29" ht="29">
      <c r="A529" t="s">
        <v>843</v>
      </c>
      <c r="B529" s="3" t="s">
        <v>2449</v>
      </c>
      <c r="C529" s="3" t="s">
        <v>2448</v>
      </c>
      <c r="G529" s="8" t="s">
        <v>24</v>
      </c>
      <c r="H529" s="8"/>
      <c r="I529" s="8">
        <v>1</v>
      </c>
      <c r="J529" s="8">
        <v>2</v>
      </c>
      <c r="K529" s="8" t="s">
        <v>3310</v>
      </c>
      <c r="L529" s="8" t="s">
        <v>3351</v>
      </c>
      <c r="M529" s="8"/>
      <c r="N529" s="9"/>
      <c r="O529" s="8" t="s">
        <v>3306</v>
      </c>
      <c r="P529" s="8">
        <v>2475</v>
      </c>
      <c r="Q529" s="8"/>
      <c r="R529" s="8" t="s">
        <v>3624</v>
      </c>
      <c r="S529" s="8" t="s">
        <v>3624</v>
      </c>
      <c r="T529" s="8"/>
      <c r="U529" s="8"/>
      <c r="V529" s="8"/>
      <c r="W529" s="8"/>
      <c r="X529" s="8"/>
      <c r="Y529" s="8"/>
      <c r="Z529" s="8"/>
      <c r="AA529" s="8"/>
      <c r="AB529" s="8"/>
      <c r="AC529" s="8"/>
    </row>
    <row r="530" spans="1:29">
      <c r="A530" t="s">
        <v>843</v>
      </c>
      <c r="B530" s="3" t="s">
        <v>844</v>
      </c>
      <c r="C530" s="3" t="s">
        <v>845</v>
      </c>
      <c r="G530" s="8" t="s">
        <v>3352</v>
      </c>
      <c r="H530" s="8"/>
      <c r="I530" s="8"/>
      <c r="J530" s="8"/>
      <c r="K530" s="8"/>
      <c r="L530" s="8"/>
      <c r="M530" s="8"/>
      <c r="N530" s="9"/>
      <c r="O530" s="8"/>
      <c r="P530" s="8"/>
      <c r="Q530" s="8"/>
      <c r="R530" s="8" t="s">
        <v>3624</v>
      </c>
      <c r="S530" s="8" t="s">
        <v>3624</v>
      </c>
      <c r="T530" s="8"/>
      <c r="U530" s="8"/>
      <c r="V530" s="8"/>
      <c r="W530" s="8"/>
      <c r="X530" s="8"/>
      <c r="Y530" s="8"/>
      <c r="Z530" s="8"/>
      <c r="AA530" s="8"/>
      <c r="AB530" s="8"/>
      <c r="AC530" s="8"/>
    </row>
    <row r="531" spans="1:29">
      <c r="A531" t="s">
        <v>850</v>
      </c>
      <c r="B531" s="3" t="s">
        <v>2453</v>
      </c>
      <c r="C531" s="3" t="s">
        <v>2452</v>
      </c>
      <c r="G531" s="8" t="s">
        <v>25</v>
      </c>
      <c r="H531" s="8"/>
      <c r="I531" s="8">
        <v>1</v>
      </c>
      <c r="J531" s="8">
        <v>2</v>
      </c>
      <c r="K531" s="8" t="s">
        <v>3319</v>
      </c>
      <c r="L531" s="8" t="s">
        <v>3351</v>
      </c>
      <c r="M531" s="8"/>
      <c r="N531" s="9"/>
      <c r="O531" s="8"/>
      <c r="P531" s="8">
        <v>171</v>
      </c>
      <c r="Q531" s="8"/>
      <c r="R531" s="8" t="s">
        <v>3624</v>
      </c>
      <c r="S531" s="8" t="s">
        <v>3624</v>
      </c>
      <c r="T531" s="8"/>
      <c r="U531" s="8"/>
      <c r="V531" s="8"/>
      <c r="W531" s="8"/>
      <c r="X531" s="8"/>
      <c r="Y531" s="8"/>
      <c r="Z531" s="8"/>
      <c r="AA531" s="8"/>
      <c r="AB531" s="8"/>
      <c r="AC531" s="8"/>
    </row>
    <row r="532" spans="1:29">
      <c r="A532" t="s">
        <v>851</v>
      </c>
      <c r="B532" s="3" t="s">
        <v>852</v>
      </c>
      <c r="C532" s="3" t="s">
        <v>853</v>
      </c>
      <c r="G532" s="8" t="s">
        <v>3353</v>
      </c>
      <c r="H532" s="8"/>
      <c r="I532" s="8"/>
      <c r="J532" s="8"/>
      <c r="K532" s="8"/>
      <c r="L532" s="8"/>
      <c r="M532" s="8"/>
      <c r="N532" s="9"/>
      <c r="O532" s="8"/>
      <c r="P532" s="8"/>
      <c r="Q532" s="8">
        <v>5</v>
      </c>
      <c r="R532" s="8">
        <v>4</v>
      </c>
      <c r="S532" s="8">
        <v>9</v>
      </c>
      <c r="T532" s="8"/>
      <c r="U532" s="8"/>
      <c r="V532" s="8"/>
      <c r="W532" s="8"/>
      <c r="X532" s="8"/>
      <c r="Y532" s="8"/>
      <c r="Z532" s="8"/>
      <c r="AA532" s="8"/>
      <c r="AB532" s="8"/>
      <c r="AC532" s="8"/>
    </row>
    <row r="533" spans="1:29">
      <c r="A533" t="s">
        <v>854</v>
      </c>
      <c r="B533" s="3" t="s">
        <v>2454</v>
      </c>
      <c r="C533" s="3" t="s">
        <v>2455</v>
      </c>
      <c r="G533" s="8" t="s">
        <v>24</v>
      </c>
      <c r="H533" s="8"/>
      <c r="I533" s="8">
        <v>1</v>
      </c>
      <c r="J533" s="8">
        <v>3</v>
      </c>
      <c r="K533" s="8" t="s">
        <v>3310</v>
      </c>
      <c r="L533" s="8" t="s">
        <v>3311</v>
      </c>
      <c r="M533" s="8"/>
      <c r="N533" s="9"/>
      <c r="O533" s="8"/>
      <c r="P533" s="8">
        <v>2475</v>
      </c>
      <c r="Q533" s="8"/>
      <c r="R533" s="8" t="s">
        <v>3624</v>
      </c>
      <c r="S533" s="8" t="s">
        <v>3624</v>
      </c>
      <c r="T533" s="8"/>
      <c r="U533" s="8"/>
      <c r="V533" s="8"/>
      <c r="W533" s="8"/>
      <c r="X533" s="8"/>
      <c r="Y533" s="8"/>
      <c r="Z533" s="8"/>
      <c r="AA533" s="8"/>
      <c r="AB533" s="8"/>
      <c r="AC533" s="8"/>
    </row>
    <row r="534" spans="1:29">
      <c r="A534" t="s">
        <v>854</v>
      </c>
      <c r="B534" s="3" t="s">
        <v>2457</v>
      </c>
      <c r="C534" s="3" t="s">
        <v>2456</v>
      </c>
      <c r="G534" s="8" t="s">
        <v>3350</v>
      </c>
      <c r="H534" s="8"/>
      <c r="I534" s="8"/>
      <c r="J534" s="8"/>
      <c r="K534" s="8"/>
      <c r="L534" s="8"/>
      <c r="M534" s="8"/>
      <c r="N534" s="9"/>
      <c r="O534" s="8"/>
      <c r="P534" s="8"/>
      <c r="Q534" s="8">
        <v>-118</v>
      </c>
      <c r="R534" s="8">
        <v>250</v>
      </c>
      <c r="S534" s="8">
        <v>132</v>
      </c>
      <c r="T534" s="8"/>
      <c r="U534" s="8"/>
      <c r="V534" s="8"/>
      <c r="W534" s="8"/>
      <c r="X534" s="8"/>
      <c r="Y534" s="8"/>
      <c r="Z534" s="8"/>
      <c r="AA534" s="8"/>
      <c r="AB534" s="8"/>
      <c r="AC534" s="8"/>
    </row>
    <row r="535" spans="1:29" ht="43.5">
      <c r="A535" t="s">
        <v>856</v>
      </c>
      <c r="B535" s="3" t="s">
        <v>2463</v>
      </c>
      <c r="C535" s="3" t="s">
        <v>2462</v>
      </c>
      <c r="G535" s="8" t="s">
        <v>25</v>
      </c>
      <c r="H535" s="8"/>
      <c r="I535" s="8">
        <v>1</v>
      </c>
      <c r="J535" s="8">
        <v>7</v>
      </c>
      <c r="K535" s="8" t="s">
        <v>3304</v>
      </c>
      <c r="L535" s="8" t="s">
        <v>3311</v>
      </c>
      <c r="M535" s="8"/>
      <c r="N535" s="9"/>
      <c r="O535" s="8"/>
      <c r="P535" s="8">
        <v>13</v>
      </c>
      <c r="Q535" s="8"/>
      <c r="R535" s="8" t="s">
        <v>3624</v>
      </c>
      <c r="S535" s="8" t="s">
        <v>3624</v>
      </c>
      <c r="T535" s="8"/>
      <c r="U535" s="8"/>
      <c r="V535" s="8"/>
      <c r="W535" s="8"/>
      <c r="X535" s="8"/>
      <c r="Y535" s="8"/>
      <c r="Z535" s="8"/>
      <c r="AA535" s="8"/>
      <c r="AB535" s="8"/>
      <c r="AC535" s="8"/>
    </row>
    <row r="536" spans="1:29" ht="43.5">
      <c r="A536" t="s">
        <v>856</v>
      </c>
      <c r="B536" s="3" t="s">
        <v>2464</v>
      </c>
      <c r="C536" s="3" t="s">
        <v>2462</v>
      </c>
      <c r="G536" s="8" t="s">
        <v>25</v>
      </c>
      <c r="H536" s="8"/>
      <c r="I536" s="8">
        <v>1</v>
      </c>
      <c r="J536" s="8">
        <v>3</v>
      </c>
      <c r="K536" s="8" t="s">
        <v>3310</v>
      </c>
      <c r="L536" s="8" t="s">
        <v>3311</v>
      </c>
      <c r="M536" s="8"/>
      <c r="N536" s="9"/>
      <c r="O536" s="8"/>
      <c r="P536" s="8">
        <v>2475</v>
      </c>
      <c r="Q536" s="8"/>
      <c r="R536" s="8" t="s">
        <v>3624</v>
      </c>
      <c r="S536" s="8" t="s">
        <v>3624</v>
      </c>
      <c r="T536" s="8"/>
      <c r="U536" s="8"/>
      <c r="V536" s="8"/>
      <c r="W536" s="8"/>
      <c r="X536" s="8"/>
      <c r="Y536" s="8"/>
      <c r="Z536" s="8"/>
      <c r="AA536" s="8"/>
      <c r="AB536" s="8"/>
      <c r="AC536" s="8"/>
    </row>
    <row r="537" spans="1:29">
      <c r="A537" t="s">
        <v>857</v>
      </c>
      <c r="B537" s="3" t="s">
        <v>2465</v>
      </c>
      <c r="C537" s="3" t="s">
        <v>2466</v>
      </c>
      <c r="G537" s="8" t="s">
        <v>3352</v>
      </c>
      <c r="H537" s="8"/>
      <c r="I537" s="8"/>
      <c r="J537" s="8"/>
      <c r="K537" s="8"/>
      <c r="L537" s="8"/>
      <c r="M537" s="8"/>
      <c r="N537" s="9"/>
      <c r="O537" s="8"/>
      <c r="P537" s="8"/>
      <c r="Q537" s="8"/>
      <c r="R537" s="8" t="s">
        <v>3624</v>
      </c>
      <c r="S537" s="8" t="s">
        <v>3624</v>
      </c>
      <c r="T537" s="8"/>
      <c r="U537" s="8"/>
      <c r="V537" s="8"/>
      <c r="W537" s="8"/>
      <c r="X537" s="8"/>
      <c r="Y537" s="8"/>
      <c r="Z537" s="8"/>
      <c r="AA537" s="8"/>
      <c r="AB537" s="8"/>
      <c r="AC537" s="8"/>
    </row>
    <row r="538" spans="1:29">
      <c r="A538" t="s">
        <v>858</v>
      </c>
      <c r="B538" s="3" t="s">
        <v>2467</v>
      </c>
      <c r="C538" s="3" t="s">
        <v>2468</v>
      </c>
      <c r="G538" s="8" t="s">
        <v>3352</v>
      </c>
      <c r="H538" s="8"/>
      <c r="I538" s="8"/>
      <c r="J538" s="8"/>
      <c r="K538" s="8"/>
      <c r="L538" s="8"/>
      <c r="M538" s="8"/>
      <c r="N538" s="9"/>
      <c r="O538" s="8"/>
      <c r="P538" s="8"/>
      <c r="Q538" s="8"/>
      <c r="R538" s="8" t="s">
        <v>3624</v>
      </c>
      <c r="S538" s="8" t="s">
        <v>3624</v>
      </c>
      <c r="T538" s="8"/>
      <c r="U538" s="8"/>
      <c r="V538" s="8"/>
      <c r="W538" s="8"/>
      <c r="X538" s="8"/>
      <c r="Y538" s="8"/>
      <c r="Z538" s="8"/>
      <c r="AA538" s="8"/>
      <c r="AB538" s="8"/>
      <c r="AC538" s="8"/>
    </row>
    <row r="539" spans="1:29">
      <c r="A539" t="s">
        <v>859</v>
      </c>
      <c r="B539" s="3" t="s">
        <v>2469</v>
      </c>
      <c r="C539" s="3" t="s">
        <v>2472</v>
      </c>
      <c r="G539" s="8" t="s">
        <v>24</v>
      </c>
      <c r="H539" s="8"/>
      <c r="I539" s="8">
        <v>1</v>
      </c>
      <c r="J539" s="8">
        <v>1</v>
      </c>
      <c r="K539" s="8" t="s">
        <v>3310</v>
      </c>
      <c r="L539" s="8" t="s">
        <v>3351</v>
      </c>
      <c r="M539" s="8"/>
      <c r="N539" s="9"/>
      <c r="O539" s="8"/>
      <c r="P539" s="8">
        <v>2475</v>
      </c>
      <c r="Q539" s="8"/>
      <c r="R539" s="8" t="s">
        <v>3624</v>
      </c>
      <c r="S539" s="8" t="s">
        <v>3624</v>
      </c>
      <c r="T539" s="8"/>
      <c r="U539" s="8"/>
      <c r="V539" s="8"/>
      <c r="W539" s="8"/>
      <c r="X539" s="8"/>
      <c r="Y539" s="8"/>
      <c r="Z539" s="8"/>
      <c r="AA539" s="8"/>
      <c r="AB539" s="8"/>
      <c r="AC539" s="8"/>
    </row>
    <row r="540" spans="1:29">
      <c r="A540" t="s">
        <v>859</v>
      </c>
      <c r="B540" s="3" t="s">
        <v>2476</v>
      </c>
      <c r="C540" s="3" t="s">
        <v>2475</v>
      </c>
      <c r="G540" s="8" t="s">
        <v>3350</v>
      </c>
      <c r="H540" s="8"/>
      <c r="I540" s="8"/>
      <c r="J540" s="8"/>
      <c r="K540" s="8"/>
      <c r="L540" s="8"/>
      <c r="M540" s="8"/>
      <c r="N540" s="9"/>
      <c r="O540" s="8"/>
      <c r="P540" s="8"/>
      <c r="Q540" s="8">
        <v>813</v>
      </c>
      <c r="R540" s="8">
        <v>17</v>
      </c>
      <c r="S540" s="8">
        <v>830</v>
      </c>
      <c r="T540" s="8"/>
      <c r="U540" s="8"/>
      <c r="V540" s="8"/>
      <c r="W540" s="8"/>
      <c r="X540" s="8"/>
      <c r="Y540" s="8"/>
      <c r="Z540" s="8"/>
      <c r="AA540" s="8"/>
      <c r="AB540" s="8"/>
      <c r="AC540" s="8"/>
    </row>
    <row r="541" spans="1:29">
      <c r="A541" t="s">
        <v>861</v>
      </c>
      <c r="B541" s="3" t="s">
        <v>2479</v>
      </c>
      <c r="C541" s="3" t="s">
        <v>2478</v>
      </c>
      <c r="G541" s="8" t="s">
        <v>24</v>
      </c>
      <c r="H541" s="8"/>
      <c r="I541" s="8">
        <v>1</v>
      </c>
      <c r="J541" s="8">
        <v>3</v>
      </c>
      <c r="K541" s="8" t="s">
        <v>3319</v>
      </c>
      <c r="L541" s="8" t="s">
        <v>3311</v>
      </c>
      <c r="M541" s="8"/>
      <c r="N541" s="9"/>
      <c r="O541" s="8"/>
      <c r="P541" s="8">
        <v>1701</v>
      </c>
      <c r="Q541" s="8"/>
      <c r="R541" s="8" t="s">
        <v>3624</v>
      </c>
      <c r="S541" s="8" t="s">
        <v>3624</v>
      </c>
      <c r="T541" s="8"/>
      <c r="U541" s="8"/>
      <c r="V541" s="8"/>
      <c r="W541" s="8"/>
      <c r="X541" s="8"/>
      <c r="Y541" s="8"/>
      <c r="Z541" s="8"/>
      <c r="AA541" s="8"/>
      <c r="AB541" s="8"/>
      <c r="AC541" s="8"/>
    </row>
    <row r="542" spans="1:29">
      <c r="A542" t="s">
        <v>862</v>
      </c>
      <c r="B542" s="3" t="s">
        <v>2480</v>
      </c>
      <c r="C542" s="3" t="s">
        <v>2481</v>
      </c>
      <c r="G542" s="8" t="s">
        <v>25</v>
      </c>
      <c r="H542" s="8"/>
      <c r="I542" s="8">
        <v>1</v>
      </c>
      <c r="J542" s="8">
        <v>1</v>
      </c>
      <c r="K542" s="8" t="s">
        <v>3310</v>
      </c>
      <c r="L542" s="8" t="s">
        <v>3351</v>
      </c>
      <c r="M542" s="8"/>
      <c r="N542" s="9"/>
      <c r="O542" s="8"/>
      <c r="P542" s="8">
        <v>2475</v>
      </c>
      <c r="Q542" s="8"/>
      <c r="R542" s="8" t="s">
        <v>3624</v>
      </c>
      <c r="S542" s="8" t="s">
        <v>3624</v>
      </c>
      <c r="T542" s="8"/>
      <c r="U542" s="8"/>
      <c r="V542" s="8"/>
      <c r="W542" s="8"/>
      <c r="X542" s="8"/>
      <c r="Y542" s="8"/>
      <c r="Z542" s="8"/>
      <c r="AA542" s="8"/>
      <c r="AB542" s="8"/>
      <c r="AC542" s="8"/>
    </row>
    <row r="543" spans="1:29">
      <c r="A543" t="s">
        <v>863</v>
      </c>
      <c r="B543" s="3" t="s">
        <v>2483</v>
      </c>
      <c r="C543" s="3" t="s">
        <v>2482</v>
      </c>
      <c r="G543" s="8" t="s">
        <v>25</v>
      </c>
      <c r="H543" s="8"/>
      <c r="I543" s="8">
        <v>1</v>
      </c>
      <c r="J543" s="8">
        <v>1</v>
      </c>
      <c r="K543" s="8" t="s">
        <v>3310</v>
      </c>
      <c r="L543" s="8" t="s">
        <v>3351</v>
      </c>
      <c r="M543" s="8"/>
      <c r="N543" s="9"/>
      <c r="O543" s="8"/>
      <c r="P543" s="8">
        <v>2475</v>
      </c>
      <c r="Q543" s="8"/>
      <c r="R543" s="8" t="s">
        <v>3624</v>
      </c>
      <c r="S543" s="8" t="s">
        <v>3624</v>
      </c>
      <c r="T543" s="8"/>
      <c r="U543" s="8"/>
      <c r="V543" s="8"/>
      <c r="W543" s="8"/>
      <c r="X543" s="8"/>
      <c r="Y543" s="8"/>
      <c r="Z543" s="8"/>
      <c r="AA543" s="8"/>
      <c r="AB543" s="8"/>
      <c r="AC543" s="8"/>
    </row>
    <row r="544" spans="1:29">
      <c r="A544" t="s">
        <v>866</v>
      </c>
      <c r="B544" s="3" t="s">
        <v>2485</v>
      </c>
      <c r="C544" s="3" t="s">
        <v>2484</v>
      </c>
      <c r="G544" s="8" t="s">
        <v>25</v>
      </c>
      <c r="H544" s="8"/>
      <c r="I544" s="8">
        <v>1</v>
      </c>
      <c r="J544" s="8">
        <v>2</v>
      </c>
      <c r="K544" s="8" t="s">
        <v>3356</v>
      </c>
      <c r="L544" s="8" t="s">
        <v>3351</v>
      </c>
      <c r="M544" s="8"/>
      <c r="N544" s="9"/>
      <c r="O544" s="8"/>
      <c r="P544" s="8">
        <v>295</v>
      </c>
      <c r="Q544" s="8"/>
      <c r="R544" s="8" t="s">
        <v>3624</v>
      </c>
      <c r="S544" s="8" t="s">
        <v>3624</v>
      </c>
      <c r="T544" s="8"/>
      <c r="U544" s="8"/>
      <c r="V544" s="8"/>
      <c r="W544" s="8"/>
      <c r="X544" s="8"/>
      <c r="Y544" s="8"/>
      <c r="Z544" s="8"/>
      <c r="AA544" s="8"/>
      <c r="AB544" s="8"/>
      <c r="AC544" s="8"/>
    </row>
    <row r="545" spans="1:29">
      <c r="A545" t="s">
        <v>869</v>
      </c>
      <c r="B545" s="3" t="s">
        <v>110</v>
      </c>
      <c r="C545" s="3" t="s">
        <v>870</v>
      </c>
      <c r="G545" s="8" t="s">
        <v>3352</v>
      </c>
      <c r="H545" s="8"/>
      <c r="I545" s="8"/>
      <c r="J545" s="8"/>
      <c r="K545" s="8"/>
      <c r="L545" s="8"/>
      <c r="M545" s="8"/>
      <c r="N545" s="9"/>
      <c r="O545" s="8"/>
      <c r="P545" s="8"/>
      <c r="Q545" s="8"/>
      <c r="R545" s="8" t="s">
        <v>3624</v>
      </c>
      <c r="S545" s="8" t="s">
        <v>3624</v>
      </c>
      <c r="T545" s="8"/>
      <c r="U545" s="8"/>
      <c r="V545" s="8"/>
      <c r="W545" s="8"/>
      <c r="X545" s="8"/>
      <c r="Y545" s="8"/>
      <c r="Z545" s="8"/>
      <c r="AA545" s="8"/>
      <c r="AB545" s="8"/>
      <c r="AC545" s="8"/>
    </row>
    <row r="546" spans="1:29">
      <c r="A546" t="s">
        <v>869</v>
      </c>
      <c r="B546" s="3" t="s">
        <v>2487</v>
      </c>
      <c r="C546" s="3" t="s">
        <v>2486</v>
      </c>
      <c r="G546" s="8" t="s">
        <v>25</v>
      </c>
      <c r="H546" s="8"/>
      <c r="I546" s="8">
        <v>1</v>
      </c>
      <c r="J546" s="8">
        <v>3</v>
      </c>
      <c r="K546" s="8" t="s">
        <v>3328</v>
      </c>
      <c r="L546" s="8" t="s">
        <v>3311</v>
      </c>
      <c r="M546" s="8"/>
      <c r="N546" s="9"/>
      <c r="O546" s="8"/>
      <c r="P546" s="8">
        <v>210</v>
      </c>
      <c r="Q546" s="8"/>
      <c r="R546" s="8" t="s">
        <v>3624</v>
      </c>
      <c r="S546" s="8" t="s">
        <v>3624</v>
      </c>
      <c r="T546" s="8"/>
      <c r="U546" s="8"/>
      <c r="V546" s="8"/>
      <c r="W546" s="8"/>
      <c r="X546" s="8"/>
      <c r="Y546" s="8"/>
      <c r="Z546" s="8"/>
      <c r="AA546" s="8"/>
      <c r="AB546" s="8"/>
      <c r="AC546" s="8"/>
    </row>
    <row r="547" spans="1:29" ht="29">
      <c r="A547" t="s">
        <v>871</v>
      </c>
      <c r="B547" s="3" t="s">
        <v>2488</v>
      </c>
      <c r="C547" s="3" t="s">
        <v>2489</v>
      </c>
      <c r="G547" s="8" t="s">
        <v>24</v>
      </c>
      <c r="H547" s="8"/>
      <c r="I547" s="8">
        <v>1</v>
      </c>
      <c r="J547" s="8">
        <v>3</v>
      </c>
      <c r="K547" s="8" t="s">
        <v>3319</v>
      </c>
      <c r="L547" s="8" t="s">
        <v>3311</v>
      </c>
      <c r="M547" s="8"/>
      <c r="N547" s="9"/>
      <c r="O547" s="8"/>
      <c r="P547" s="8">
        <v>1701</v>
      </c>
      <c r="Q547" s="8"/>
      <c r="R547" s="8" t="s">
        <v>3624</v>
      </c>
      <c r="S547" s="8" t="s">
        <v>3624</v>
      </c>
      <c r="T547" s="8"/>
      <c r="U547" s="8"/>
      <c r="V547" s="8"/>
      <c r="W547" s="8"/>
      <c r="X547" s="8"/>
      <c r="Y547" s="8"/>
      <c r="Z547" s="8"/>
      <c r="AA547" s="8"/>
      <c r="AB547" s="8"/>
      <c r="AC547" s="8"/>
    </row>
    <row r="548" spans="1:29" ht="29">
      <c r="A548" t="s">
        <v>872</v>
      </c>
      <c r="B548" s="3" t="s">
        <v>2495</v>
      </c>
      <c r="C548" s="3" t="s">
        <v>2492</v>
      </c>
      <c r="G548" s="8" t="s">
        <v>25</v>
      </c>
      <c r="H548" s="8"/>
      <c r="I548" s="8">
        <v>1</v>
      </c>
      <c r="J548" s="8">
        <v>3</v>
      </c>
      <c r="K548" s="8" t="s">
        <v>3326</v>
      </c>
      <c r="L548" s="8" t="s">
        <v>3311</v>
      </c>
      <c r="M548" s="8"/>
      <c r="N548" s="9"/>
      <c r="O548" s="8"/>
      <c r="P548" s="8">
        <v>743</v>
      </c>
      <c r="Q548" s="8"/>
      <c r="R548" s="8" t="s">
        <v>3624</v>
      </c>
      <c r="S548" s="8" t="s">
        <v>3624</v>
      </c>
      <c r="T548" s="8"/>
      <c r="U548" s="8"/>
      <c r="V548" s="8"/>
      <c r="W548" s="8"/>
      <c r="X548" s="8"/>
      <c r="Y548" s="8"/>
      <c r="Z548" s="8"/>
      <c r="AA548" s="8"/>
      <c r="AB548" s="8"/>
      <c r="AC548" s="8"/>
    </row>
    <row r="549" spans="1:29">
      <c r="A549" t="s">
        <v>873</v>
      </c>
      <c r="B549" s="3" t="s">
        <v>2497</v>
      </c>
      <c r="C549" s="3" t="s">
        <v>2496</v>
      </c>
      <c r="G549" s="8" t="s">
        <v>24</v>
      </c>
      <c r="H549" s="8"/>
      <c r="I549" s="8">
        <v>1</v>
      </c>
      <c r="J549" s="8">
        <v>3</v>
      </c>
      <c r="K549" s="8" t="s">
        <v>3310</v>
      </c>
      <c r="L549" s="8" t="s">
        <v>3311</v>
      </c>
      <c r="M549" s="8"/>
      <c r="N549" s="9"/>
      <c r="O549" s="8"/>
      <c r="P549" s="8">
        <v>2475</v>
      </c>
      <c r="Q549" s="8"/>
      <c r="R549" s="8" t="s">
        <v>3624</v>
      </c>
      <c r="S549" s="8" t="s">
        <v>3624</v>
      </c>
      <c r="T549" s="8"/>
      <c r="U549" s="8"/>
      <c r="V549" s="8"/>
      <c r="W549" s="8"/>
      <c r="X549" s="8"/>
      <c r="Y549" s="8"/>
      <c r="Z549" s="8"/>
      <c r="AA549" s="8"/>
      <c r="AB549" s="8"/>
      <c r="AC549" s="8"/>
    </row>
    <row r="550" spans="1:29" ht="29">
      <c r="A550" t="s">
        <v>878</v>
      </c>
      <c r="B550" s="3" t="s">
        <v>2503</v>
      </c>
      <c r="C550" s="3" t="s">
        <v>2502</v>
      </c>
      <c r="G550" s="8" t="s">
        <v>25</v>
      </c>
      <c r="H550" s="8"/>
      <c r="I550" s="8">
        <v>4</v>
      </c>
      <c r="J550" s="8">
        <v>12</v>
      </c>
      <c r="K550" s="8"/>
      <c r="L550" s="8" t="s">
        <v>3305</v>
      </c>
      <c r="M550" s="8" t="s">
        <v>3414</v>
      </c>
      <c r="N550" s="9" t="s">
        <v>3482</v>
      </c>
      <c r="O550" s="8"/>
      <c r="P550" s="8">
        <v>54</v>
      </c>
      <c r="Q550" s="8"/>
      <c r="R550" s="8" t="s">
        <v>3624</v>
      </c>
      <c r="S550" s="8" t="s">
        <v>3624</v>
      </c>
      <c r="T550" s="8"/>
      <c r="U550" s="8"/>
      <c r="V550" s="8"/>
      <c r="W550" s="8"/>
      <c r="X550" s="8"/>
      <c r="Y550" s="8"/>
      <c r="Z550" s="8"/>
      <c r="AA550" s="8"/>
      <c r="AB550" s="8"/>
      <c r="AC550" s="8"/>
    </row>
    <row r="551" spans="1:29" ht="29">
      <c r="A551" t="s">
        <v>879</v>
      </c>
      <c r="B551" s="3" t="s">
        <v>2507</v>
      </c>
      <c r="C551" s="3" t="s">
        <v>2506</v>
      </c>
      <c r="F551" t="s">
        <v>19</v>
      </c>
      <c r="G551" s="8" t="s">
        <v>3350</v>
      </c>
      <c r="H551" s="8"/>
      <c r="I551" s="8"/>
      <c r="J551" s="8"/>
      <c r="K551" s="8"/>
      <c r="L551" s="8"/>
      <c r="M551" s="8"/>
      <c r="N551" s="9"/>
      <c r="O551" s="8"/>
      <c r="P551" s="8"/>
      <c r="Q551" s="8">
        <v>1658</v>
      </c>
      <c r="R551" s="8">
        <v>43</v>
      </c>
      <c r="S551" s="8">
        <v>1701</v>
      </c>
      <c r="T551" s="8"/>
      <c r="U551" s="8"/>
      <c r="V551" s="8"/>
      <c r="W551" s="8"/>
      <c r="X551" s="8"/>
      <c r="Y551" s="8"/>
      <c r="Z551" s="8"/>
      <c r="AA551" s="8"/>
      <c r="AB551" s="8"/>
      <c r="AC551" s="8"/>
    </row>
    <row r="552" spans="1:29">
      <c r="A552" t="s">
        <v>882</v>
      </c>
      <c r="B552" s="3" t="s">
        <v>2509</v>
      </c>
      <c r="C552" s="3" t="s">
        <v>2508</v>
      </c>
      <c r="G552" s="8" t="s">
        <v>25</v>
      </c>
      <c r="H552" s="8"/>
      <c r="I552" s="8">
        <v>1</v>
      </c>
      <c r="J552" s="8">
        <v>2</v>
      </c>
      <c r="K552" s="8" t="s">
        <v>3328</v>
      </c>
      <c r="L552" s="8" t="s">
        <v>3351</v>
      </c>
      <c r="M552" s="8"/>
      <c r="N552" s="9"/>
      <c r="O552" s="8"/>
      <c r="P552" s="8">
        <v>613</v>
      </c>
      <c r="Q552" s="8"/>
      <c r="R552" s="8" t="s">
        <v>3624</v>
      </c>
      <c r="S552" s="8" t="s">
        <v>3624</v>
      </c>
      <c r="T552" s="8"/>
      <c r="U552" s="8"/>
      <c r="V552" s="8"/>
      <c r="W552" s="8"/>
      <c r="X552" s="8"/>
      <c r="Y552" s="8"/>
      <c r="Z552" s="8"/>
      <c r="AA552" s="8"/>
      <c r="AB552" s="8"/>
      <c r="AC552" s="8"/>
    </row>
    <row r="553" spans="1:29">
      <c r="A553" t="s">
        <v>882</v>
      </c>
      <c r="B553" s="3" t="s">
        <v>885</v>
      </c>
      <c r="C553" s="3" t="s">
        <v>886</v>
      </c>
      <c r="G553" s="8" t="s">
        <v>3350</v>
      </c>
      <c r="H553" s="8"/>
      <c r="I553" s="8"/>
      <c r="J553" s="8"/>
      <c r="K553" s="8"/>
      <c r="L553" s="8"/>
      <c r="M553" s="8"/>
      <c r="N553" s="9"/>
      <c r="O553" s="8"/>
      <c r="P553" s="8"/>
      <c r="Q553" s="8">
        <v>-1</v>
      </c>
      <c r="R553" s="8">
        <v>1</v>
      </c>
      <c r="S553" s="8">
        <v>0</v>
      </c>
      <c r="T553" s="8"/>
      <c r="U553" s="8"/>
      <c r="V553" s="8"/>
      <c r="W553" s="8"/>
      <c r="X553" s="8"/>
      <c r="Y553" s="8"/>
      <c r="Z553" s="8"/>
      <c r="AA553" s="8"/>
      <c r="AB553" s="8"/>
      <c r="AC553" s="8"/>
    </row>
    <row r="554" spans="1:29" ht="58">
      <c r="A554" t="s">
        <v>887</v>
      </c>
      <c r="B554" s="3" t="s">
        <v>2514</v>
      </c>
      <c r="C554" s="3" t="s">
        <v>2513</v>
      </c>
      <c r="G554" s="8" t="s">
        <v>26</v>
      </c>
      <c r="H554" s="8"/>
      <c r="I554" s="8"/>
      <c r="J554" s="8"/>
      <c r="K554" s="8"/>
      <c r="L554" s="8"/>
      <c r="M554" s="8"/>
      <c r="N554" s="9"/>
      <c r="O554" s="8"/>
      <c r="P554" s="8"/>
      <c r="Q554" s="8"/>
      <c r="R554" s="8" t="s">
        <v>3624</v>
      </c>
      <c r="S554" s="8" t="s">
        <v>3624</v>
      </c>
      <c r="T554" s="8"/>
      <c r="U554" s="8"/>
      <c r="V554" s="8"/>
      <c r="W554" s="8"/>
      <c r="X554" s="8"/>
      <c r="Y554" s="8"/>
      <c r="Z554" s="8"/>
      <c r="AA554" s="8"/>
      <c r="AB554" s="8"/>
      <c r="AC554" s="8"/>
    </row>
    <row r="555" spans="1:29" ht="58">
      <c r="A555" t="s">
        <v>887</v>
      </c>
      <c r="B555" s="3" t="s">
        <v>2512</v>
      </c>
      <c r="C555" s="3" t="s">
        <v>2515</v>
      </c>
      <c r="G555" s="8" t="s">
        <v>24</v>
      </c>
      <c r="H555" s="8"/>
      <c r="I555" s="8">
        <v>1</v>
      </c>
      <c r="J555" s="8">
        <v>3</v>
      </c>
      <c r="K555" s="8" t="s">
        <v>3319</v>
      </c>
      <c r="L555" s="8" t="s">
        <v>3311</v>
      </c>
      <c r="M555" s="8"/>
      <c r="N555" s="9"/>
      <c r="O555" s="8"/>
      <c r="P555" s="8">
        <v>86</v>
      </c>
      <c r="Q555" s="8"/>
      <c r="R555" s="8" t="s">
        <v>3624</v>
      </c>
      <c r="S555" s="8" t="s">
        <v>3624</v>
      </c>
      <c r="T555" s="8"/>
      <c r="U555" s="8"/>
      <c r="V555" s="8"/>
      <c r="W555" s="8"/>
      <c r="X555" s="8"/>
      <c r="Y555" s="8"/>
      <c r="Z555" s="8"/>
      <c r="AA555" s="8"/>
      <c r="AB555" s="8"/>
      <c r="AC555" s="8"/>
    </row>
    <row r="556" spans="1:29" ht="29">
      <c r="A556" t="s">
        <v>887</v>
      </c>
      <c r="B556" s="3" t="s">
        <v>2517</v>
      </c>
      <c r="C556" s="3" t="s">
        <v>2516</v>
      </c>
      <c r="G556" s="8" t="s">
        <v>25</v>
      </c>
      <c r="H556" s="8"/>
      <c r="I556" s="8">
        <v>1</v>
      </c>
      <c r="J556" s="8">
        <v>9</v>
      </c>
      <c r="K556" s="8" t="s">
        <v>3356</v>
      </c>
      <c r="L556" s="8" t="s">
        <v>3311</v>
      </c>
      <c r="M556" s="8"/>
      <c r="N556" s="9"/>
      <c r="O556" s="8"/>
      <c r="P556" s="8">
        <v>18</v>
      </c>
      <c r="Q556" s="8"/>
      <c r="R556" s="8" t="s">
        <v>3624</v>
      </c>
      <c r="S556" s="8" t="s">
        <v>3624</v>
      </c>
      <c r="T556" s="8"/>
      <c r="U556" s="8"/>
      <c r="V556" s="8"/>
      <c r="W556" s="8"/>
      <c r="X556" s="8"/>
      <c r="Y556" s="8"/>
      <c r="Z556" s="8"/>
      <c r="AA556" s="8"/>
      <c r="AB556" s="8"/>
      <c r="AC556" s="8"/>
    </row>
    <row r="557" spans="1:29" ht="29">
      <c r="A557" t="s">
        <v>887</v>
      </c>
      <c r="B557" s="3" t="s">
        <v>2518</v>
      </c>
      <c r="C557" s="3" t="s">
        <v>2519</v>
      </c>
      <c r="G557" s="8" t="s">
        <v>3352</v>
      </c>
      <c r="H557" s="8"/>
      <c r="I557" s="8"/>
      <c r="J557" s="8"/>
      <c r="K557" s="8"/>
      <c r="L557" s="8"/>
      <c r="M557" s="8"/>
      <c r="N557" s="9"/>
      <c r="O557" s="8"/>
      <c r="P557" s="8"/>
      <c r="Q557" s="8"/>
      <c r="R557" s="8" t="s">
        <v>3624</v>
      </c>
      <c r="S557" s="8" t="s">
        <v>3624</v>
      </c>
      <c r="T557" s="8"/>
      <c r="U557" s="8"/>
      <c r="V557" s="8"/>
      <c r="W557" s="8"/>
      <c r="X557" s="8"/>
      <c r="Y557" s="8"/>
      <c r="Z557" s="8"/>
      <c r="AA557" s="8"/>
      <c r="AB557" s="8"/>
      <c r="AC557" s="8"/>
    </row>
    <row r="558" spans="1:29">
      <c r="A558" t="s">
        <v>893</v>
      </c>
      <c r="B558" s="3" t="s">
        <v>2522</v>
      </c>
      <c r="C558" s="3" t="s">
        <v>2521</v>
      </c>
      <c r="G558" s="8" t="s">
        <v>25</v>
      </c>
      <c r="H558" s="8"/>
      <c r="I558" s="8">
        <v>1</v>
      </c>
      <c r="J558" s="8">
        <v>3</v>
      </c>
      <c r="K558" s="8" t="s">
        <v>3310</v>
      </c>
      <c r="L558" s="8" t="s">
        <v>3311</v>
      </c>
      <c r="M558" s="8"/>
      <c r="N558" s="9"/>
      <c r="O558" s="8"/>
      <c r="P558" s="8">
        <v>2475</v>
      </c>
      <c r="Q558" s="8"/>
      <c r="R558" s="8" t="s">
        <v>3624</v>
      </c>
      <c r="S558" s="8" t="s">
        <v>3624</v>
      </c>
      <c r="T558" s="8"/>
      <c r="U558" s="8"/>
      <c r="V558" s="8"/>
      <c r="W558" s="8"/>
      <c r="X558" s="8"/>
      <c r="Y558" s="8"/>
      <c r="Z558" s="8"/>
      <c r="AA558" s="8"/>
      <c r="AB558" s="8"/>
      <c r="AC558" s="8"/>
    </row>
    <row r="559" spans="1:29">
      <c r="A559" t="s">
        <v>894</v>
      </c>
      <c r="B559" s="3" t="s">
        <v>2524</v>
      </c>
      <c r="C559" s="3" t="s">
        <v>2523</v>
      </c>
      <c r="G559" s="8" t="s">
        <v>25</v>
      </c>
      <c r="H559" s="8"/>
      <c r="I559" s="8">
        <v>1</v>
      </c>
      <c r="J559" s="8">
        <v>2</v>
      </c>
      <c r="K559" s="8" t="s">
        <v>3319</v>
      </c>
      <c r="L559" s="8" t="s">
        <v>3351</v>
      </c>
      <c r="M559" s="8"/>
      <c r="N559" s="9"/>
      <c r="O559" s="8"/>
      <c r="P559" s="8">
        <v>171</v>
      </c>
      <c r="Q559" s="8"/>
      <c r="R559" s="8" t="s">
        <v>3624</v>
      </c>
      <c r="S559" s="8" t="s">
        <v>3624</v>
      </c>
      <c r="T559" s="8"/>
      <c r="U559" s="8"/>
      <c r="V559" s="8"/>
      <c r="W559" s="8"/>
      <c r="X559" s="8"/>
      <c r="Y559" s="8"/>
      <c r="Z559" s="8"/>
      <c r="AA559" s="8"/>
      <c r="AB559" s="8"/>
      <c r="AC559" s="8"/>
    </row>
    <row r="560" spans="1:29">
      <c r="A560" t="s">
        <v>894</v>
      </c>
      <c r="B560" s="3" t="s">
        <v>2526</v>
      </c>
      <c r="C560" s="3" t="s">
        <v>2525</v>
      </c>
      <c r="G560" s="8" t="s">
        <v>25</v>
      </c>
      <c r="H560" s="8"/>
      <c r="I560" s="8">
        <v>1</v>
      </c>
      <c r="J560" s="8">
        <v>2</v>
      </c>
      <c r="K560" s="8" t="s">
        <v>3328</v>
      </c>
      <c r="L560" s="8" t="s">
        <v>3351</v>
      </c>
      <c r="M560" s="8"/>
      <c r="N560" s="9"/>
      <c r="O560" s="8"/>
      <c r="P560" s="8">
        <v>613</v>
      </c>
      <c r="Q560" s="8"/>
      <c r="R560" s="8" t="s">
        <v>3624</v>
      </c>
      <c r="S560" s="8" t="s">
        <v>3624</v>
      </c>
      <c r="T560" s="8"/>
      <c r="U560" s="8"/>
      <c r="V560" s="8"/>
      <c r="W560" s="8"/>
      <c r="X560" s="8"/>
      <c r="Y560" s="8"/>
      <c r="Z560" s="8"/>
      <c r="AA560" s="8"/>
      <c r="AB560" s="8"/>
      <c r="AC560" s="8"/>
    </row>
    <row r="561" spans="1:29">
      <c r="A561" t="s">
        <v>894</v>
      </c>
      <c r="B561" s="3" t="s">
        <v>2528</v>
      </c>
      <c r="C561" s="3" t="s">
        <v>2527</v>
      </c>
      <c r="G561" s="8" t="s">
        <v>3350</v>
      </c>
      <c r="H561" s="8"/>
      <c r="I561" s="8"/>
      <c r="J561" s="8"/>
      <c r="K561" s="8"/>
      <c r="L561" s="8"/>
      <c r="M561" s="8"/>
      <c r="N561" s="9"/>
      <c r="O561" s="8"/>
      <c r="P561" s="8"/>
      <c r="Q561" s="8">
        <v>2325</v>
      </c>
      <c r="R561" s="8">
        <v>150</v>
      </c>
      <c r="S561" s="8">
        <v>2475</v>
      </c>
      <c r="T561" s="8"/>
      <c r="U561" s="8"/>
      <c r="V561" s="8"/>
      <c r="W561" s="8"/>
      <c r="X561" s="8"/>
      <c r="Y561" s="8"/>
      <c r="Z561" s="8"/>
      <c r="AA561" s="8"/>
      <c r="AB561" s="8"/>
      <c r="AC561" s="8"/>
    </row>
    <row r="562" spans="1:29" ht="29">
      <c r="A562" t="s">
        <v>895</v>
      </c>
      <c r="B562" s="3" t="s">
        <v>2530</v>
      </c>
      <c r="C562" s="3" t="s">
        <v>2529</v>
      </c>
      <c r="G562" s="8" t="s">
        <v>25</v>
      </c>
      <c r="H562" s="8"/>
      <c r="I562" s="8">
        <v>1</v>
      </c>
      <c r="J562" s="8">
        <v>3</v>
      </c>
      <c r="K562" s="8" t="s">
        <v>3319</v>
      </c>
      <c r="L562" s="8" t="s">
        <v>3311</v>
      </c>
      <c r="M562" s="8"/>
      <c r="N562" s="9"/>
      <c r="O562" s="8"/>
      <c r="P562" s="8">
        <v>1701</v>
      </c>
      <c r="Q562" s="8"/>
      <c r="R562" s="8" t="s">
        <v>3624</v>
      </c>
      <c r="S562" s="8" t="s">
        <v>3624</v>
      </c>
      <c r="T562" s="8"/>
      <c r="U562" s="8"/>
      <c r="V562" s="8"/>
      <c r="W562" s="8"/>
      <c r="X562" s="8"/>
      <c r="Y562" s="8"/>
      <c r="Z562" s="8"/>
      <c r="AA562" s="8"/>
      <c r="AB562" s="8"/>
      <c r="AC562" s="8"/>
    </row>
    <row r="563" spans="1:29">
      <c r="A563" t="s">
        <v>896</v>
      </c>
      <c r="B563" s="3" t="s">
        <v>2531</v>
      </c>
      <c r="C563" s="3" t="s">
        <v>2532</v>
      </c>
      <c r="G563" s="8" t="s">
        <v>3350</v>
      </c>
      <c r="H563" s="8"/>
      <c r="I563" s="8"/>
      <c r="J563" s="8"/>
      <c r="K563" s="8"/>
      <c r="L563" s="8"/>
      <c r="M563" s="8"/>
      <c r="N563" s="9"/>
      <c r="O563" s="8"/>
      <c r="P563" s="8"/>
      <c r="Q563" s="8">
        <v>26</v>
      </c>
      <c r="R563" s="8">
        <v>5</v>
      </c>
      <c r="S563" s="8">
        <v>31</v>
      </c>
      <c r="T563" s="8"/>
      <c r="U563" s="8"/>
      <c r="V563" s="8"/>
      <c r="W563" s="8"/>
      <c r="X563" s="8"/>
      <c r="Y563" s="8"/>
      <c r="Z563" s="8"/>
      <c r="AA563" s="8"/>
      <c r="AB563" s="8"/>
      <c r="AC563" s="8"/>
    </row>
    <row r="564" spans="1:29">
      <c r="A564" t="s">
        <v>896</v>
      </c>
      <c r="B564" s="3" t="s">
        <v>2534</v>
      </c>
      <c r="C564" s="3" t="s">
        <v>2533</v>
      </c>
      <c r="G564" s="8" t="s">
        <v>25</v>
      </c>
      <c r="H564" s="8"/>
      <c r="I564" s="8">
        <v>1</v>
      </c>
      <c r="J564" s="8">
        <v>3</v>
      </c>
      <c r="K564" s="8" t="s">
        <v>3319</v>
      </c>
      <c r="L564" s="8" t="s">
        <v>3311</v>
      </c>
      <c r="M564" s="8"/>
      <c r="N564" s="9"/>
      <c r="O564" s="8"/>
      <c r="P564" s="8">
        <v>1701</v>
      </c>
      <c r="Q564" s="8"/>
      <c r="R564" s="8" t="s">
        <v>3624</v>
      </c>
      <c r="S564" s="8" t="s">
        <v>3624</v>
      </c>
      <c r="T564" s="8"/>
      <c r="U564" s="8"/>
      <c r="V564" s="8"/>
      <c r="W564" s="8"/>
      <c r="X564" s="8"/>
      <c r="Y564" s="8"/>
      <c r="Z564" s="8"/>
      <c r="AA564" s="8"/>
      <c r="AB564" s="8"/>
      <c r="AC564" s="8"/>
    </row>
    <row r="565" spans="1:29">
      <c r="A565" t="s">
        <v>897</v>
      </c>
      <c r="B565" s="3" t="s">
        <v>898</v>
      </c>
      <c r="C565" s="3" t="s">
        <v>899</v>
      </c>
      <c r="G565" s="8" t="s">
        <v>3352</v>
      </c>
      <c r="H565" s="8"/>
      <c r="I565" s="8"/>
      <c r="J565" s="8"/>
      <c r="K565" s="8"/>
      <c r="L565" s="8"/>
      <c r="M565" s="8"/>
      <c r="N565" s="9"/>
      <c r="O565" s="8"/>
      <c r="P565" s="8"/>
      <c r="Q565" s="8"/>
      <c r="R565" s="8" t="s">
        <v>3624</v>
      </c>
      <c r="S565" s="8" t="s">
        <v>3624</v>
      </c>
      <c r="T565" s="8"/>
      <c r="U565" s="8"/>
      <c r="V565" s="8"/>
      <c r="W565" s="8"/>
      <c r="X565" s="8"/>
      <c r="Y565" s="8"/>
      <c r="Z565" s="8"/>
      <c r="AA565" s="8"/>
      <c r="AB565" s="8"/>
      <c r="AC565" s="8"/>
    </row>
    <row r="566" spans="1:29">
      <c r="A566" t="s">
        <v>897</v>
      </c>
      <c r="B566" s="3" t="s">
        <v>2535</v>
      </c>
      <c r="C566" s="3" t="s">
        <v>2536</v>
      </c>
      <c r="G566" s="8" t="s">
        <v>25</v>
      </c>
      <c r="H566" s="8"/>
      <c r="I566" s="8">
        <v>1</v>
      </c>
      <c r="J566" s="8">
        <v>2</v>
      </c>
      <c r="K566" s="8" t="s">
        <v>3355</v>
      </c>
      <c r="L566" s="8" t="s">
        <v>3351</v>
      </c>
      <c r="M566" s="8"/>
      <c r="N566" s="9"/>
      <c r="O566" s="8"/>
      <c r="P566" s="8">
        <v>10</v>
      </c>
      <c r="Q566" s="8"/>
      <c r="R566" s="8" t="s">
        <v>3624</v>
      </c>
      <c r="S566" s="8" t="s">
        <v>3624</v>
      </c>
      <c r="T566" s="8"/>
      <c r="U566" s="8"/>
      <c r="V566" s="8"/>
      <c r="W566" s="8"/>
      <c r="X566" s="8"/>
      <c r="Y566" s="8"/>
      <c r="Z566" s="8"/>
      <c r="AA566" s="8"/>
      <c r="AB566" s="8"/>
      <c r="AC566" s="8"/>
    </row>
    <row r="567" spans="1:29">
      <c r="A567" t="s">
        <v>900</v>
      </c>
      <c r="B567" s="3" t="s">
        <v>2537</v>
      </c>
      <c r="C567" s="3" t="s">
        <v>2538</v>
      </c>
      <c r="G567" s="8" t="s">
        <v>3350</v>
      </c>
      <c r="H567" s="8"/>
      <c r="I567" s="8"/>
      <c r="J567" s="8"/>
      <c r="K567" s="8"/>
      <c r="L567" s="8"/>
      <c r="M567" s="8"/>
      <c r="N567" s="9"/>
      <c r="O567" s="8"/>
      <c r="P567" s="8"/>
      <c r="Q567" s="8">
        <v>-146</v>
      </c>
      <c r="R567" s="8">
        <v>146</v>
      </c>
      <c r="S567" s="8">
        <v>0</v>
      </c>
      <c r="T567" s="8"/>
      <c r="U567" s="8"/>
      <c r="V567" s="8"/>
      <c r="W567" s="8"/>
      <c r="X567" s="8"/>
      <c r="Y567" s="8"/>
      <c r="Z567" s="8"/>
      <c r="AA567" s="8"/>
      <c r="AB567" s="8"/>
      <c r="AC567" s="8"/>
    </row>
    <row r="568" spans="1:29">
      <c r="A568" t="s">
        <v>900</v>
      </c>
      <c r="B568" s="3" t="s">
        <v>2540</v>
      </c>
      <c r="C568" s="3" t="s">
        <v>2539</v>
      </c>
      <c r="G568" s="8" t="s">
        <v>3352</v>
      </c>
      <c r="H568" s="8"/>
      <c r="I568" s="8"/>
      <c r="J568" s="8"/>
      <c r="K568" s="8"/>
      <c r="L568" s="8"/>
      <c r="M568" s="8"/>
      <c r="N568" s="9"/>
      <c r="O568" s="8"/>
      <c r="P568" s="8"/>
      <c r="Q568" s="8"/>
      <c r="R568" s="8" t="s">
        <v>3624</v>
      </c>
      <c r="S568" s="8" t="s">
        <v>3624</v>
      </c>
      <c r="T568" s="8"/>
      <c r="U568" s="8"/>
      <c r="V568" s="8"/>
      <c r="W568" s="8"/>
      <c r="X568" s="8"/>
      <c r="Y568" s="8"/>
      <c r="Z568" s="8"/>
      <c r="AA568" s="8"/>
      <c r="AB568" s="8"/>
      <c r="AC568" s="8"/>
    </row>
    <row r="569" spans="1:29">
      <c r="A569" t="s">
        <v>901</v>
      </c>
      <c r="B569" s="3" t="s">
        <v>903</v>
      </c>
      <c r="C569" s="3" t="s">
        <v>904</v>
      </c>
      <c r="G569" s="8" t="s">
        <v>3352</v>
      </c>
      <c r="H569" s="8"/>
      <c r="I569" s="8"/>
      <c r="J569" s="8"/>
      <c r="K569" s="8"/>
      <c r="L569" s="8"/>
      <c r="M569" s="8"/>
      <c r="N569" s="9"/>
      <c r="O569" s="8"/>
      <c r="P569" s="8"/>
      <c r="Q569" s="8"/>
      <c r="R569" s="8" t="s">
        <v>3624</v>
      </c>
      <c r="S569" s="8" t="s">
        <v>3624</v>
      </c>
      <c r="T569" s="8"/>
      <c r="U569" s="8"/>
      <c r="V569" s="8"/>
      <c r="W569" s="8"/>
      <c r="X569" s="8"/>
      <c r="Y569" s="8"/>
      <c r="Z569" s="8"/>
      <c r="AA569" s="8"/>
      <c r="AB569" s="8"/>
      <c r="AC569" s="8"/>
    </row>
    <row r="570" spans="1:29">
      <c r="A570" t="s">
        <v>905</v>
      </c>
      <c r="B570" s="3" t="s">
        <v>906</v>
      </c>
      <c r="C570" s="3" t="s">
        <v>907</v>
      </c>
      <c r="G570" s="8" t="s">
        <v>3350</v>
      </c>
      <c r="H570" s="8"/>
      <c r="I570" s="8"/>
      <c r="J570" s="8"/>
      <c r="K570" s="8"/>
      <c r="L570" s="8"/>
      <c r="M570" s="8"/>
      <c r="N570" s="9"/>
      <c r="O570" s="8"/>
      <c r="P570" s="8"/>
      <c r="Q570" s="8">
        <v>-1</v>
      </c>
      <c r="R570" s="8">
        <v>1</v>
      </c>
      <c r="S570" s="8">
        <v>0</v>
      </c>
      <c r="T570" s="8"/>
      <c r="U570" s="8"/>
      <c r="V570" s="8"/>
      <c r="W570" s="8"/>
      <c r="X570" s="8"/>
      <c r="Y570" s="8"/>
      <c r="Z570" s="8"/>
      <c r="AA570" s="8"/>
      <c r="AB570" s="8"/>
      <c r="AC570" s="8"/>
    </row>
    <row r="571" spans="1:29">
      <c r="A571" t="s">
        <v>905</v>
      </c>
      <c r="B571" s="3" t="s">
        <v>2542</v>
      </c>
      <c r="C571" s="3" t="s">
        <v>2541</v>
      </c>
      <c r="G571" s="8" t="s">
        <v>25</v>
      </c>
      <c r="H571" s="8"/>
      <c r="I571" s="8">
        <v>1</v>
      </c>
      <c r="J571" s="8">
        <v>1</v>
      </c>
      <c r="K571" s="8" t="s">
        <v>3310</v>
      </c>
      <c r="L571" s="8" t="s">
        <v>3351</v>
      </c>
      <c r="M571" s="8"/>
      <c r="N571" s="9"/>
      <c r="O571" s="8"/>
      <c r="P571" s="8">
        <v>2475</v>
      </c>
      <c r="Q571" s="8"/>
      <c r="R571" s="8" t="s">
        <v>3624</v>
      </c>
      <c r="S571" s="8" t="s">
        <v>3624</v>
      </c>
      <c r="T571" s="8"/>
      <c r="U571" s="8"/>
      <c r="V571" s="8"/>
      <c r="W571" s="8"/>
      <c r="X571" s="8"/>
      <c r="Y571" s="8"/>
      <c r="Z571" s="8"/>
      <c r="AA571" s="8"/>
      <c r="AB571" s="8"/>
      <c r="AC571" s="8"/>
    </row>
    <row r="572" spans="1:29">
      <c r="A572" t="s">
        <v>905</v>
      </c>
      <c r="B572" s="3" t="s">
        <v>2544</v>
      </c>
      <c r="C572" s="3" t="s">
        <v>2543</v>
      </c>
      <c r="G572" s="8" t="s">
        <v>25</v>
      </c>
      <c r="H572" s="8"/>
      <c r="I572" s="8">
        <v>1</v>
      </c>
      <c r="J572" s="8">
        <v>1</v>
      </c>
      <c r="K572" s="8" t="s">
        <v>3310</v>
      </c>
      <c r="L572" s="8" t="s">
        <v>3351</v>
      </c>
      <c r="M572" s="8"/>
      <c r="N572" s="9"/>
      <c r="O572" s="8"/>
      <c r="P572" s="8">
        <v>2475</v>
      </c>
      <c r="Q572" s="8"/>
      <c r="R572" s="8" t="s">
        <v>3624</v>
      </c>
      <c r="S572" s="8" t="s">
        <v>3624</v>
      </c>
      <c r="T572" s="8"/>
      <c r="U572" s="8"/>
      <c r="V572" s="8"/>
      <c r="W572" s="8"/>
      <c r="X572" s="8"/>
      <c r="Y572" s="8"/>
      <c r="Z572" s="8"/>
      <c r="AA572" s="8"/>
      <c r="AB572" s="8"/>
      <c r="AC572" s="8"/>
    </row>
    <row r="573" spans="1:29">
      <c r="A573" t="s">
        <v>908</v>
      </c>
      <c r="B573" s="3" t="s">
        <v>2546</v>
      </c>
      <c r="C573" s="3" t="s">
        <v>2545</v>
      </c>
      <c r="G573" s="8" t="s">
        <v>3352</v>
      </c>
      <c r="H573" s="8"/>
      <c r="I573" s="8"/>
      <c r="J573" s="8"/>
      <c r="K573" s="8"/>
      <c r="L573" s="8"/>
      <c r="M573" s="8"/>
      <c r="N573" s="9"/>
      <c r="O573" s="8"/>
      <c r="P573" s="8"/>
      <c r="Q573" s="8"/>
      <c r="R573" s="8" t="s">
        <v>3624</v>
      </c>
      <c r="S573" s="8" t="s">
        <v>3624</v>
      </c>
      <c r="T573" s="8"/>
      <c r="U573" s="8"/>
      <c r="V573" s="8"/>
      <c r="W573" s="8"/>
      <c r="X573" s="8"/>
      <c r="Y573" s="8"/>
      <c r="Z573" s="8"/>
      <c r="AA573" s="8"/>
      <c r="AB573" s="8"/>
      <c r="AC573" s="8"/>
    </row>
    <row r="574" spans="1:29">
      <c r="A574" t="s">
        <v>909</v>
      </c>
      <c r="B574" s="3" t="s">
        <v>2543</v>
      </c>
      <c r="C574" s="3" t="s">
        <v>2544</v>
      </c>
      <c r="G574" s="8" t="s">
        <v>24</v>
      </c>
      <c r="H574" s="8"/>
      <c r="I574" s="8">
        <v>1</v>
      </c>
      <c r="J574" s="8">
        <v>1</v>
      </c>
      <c r="K574" s="8" t="s">
        <v>3310</v>
      </c>
      <c r="L574" s="8" t="s">
        <v>3351</v>
      </c>
      <c r="M574" s="8"/>
      <c r="N574" s="9"/>
      <c r="O574" s="8"/>
      <c r="P574" s="8">
        <v>2475</v>
      </c>
      <c r="Q574" s="8"/>
      <c r="R574" s="8" t="s">
        <v>3624</v>
      </c>
      <c r="S574" s="8" t="s">
        <v>3624</v>
      </c>
      <c r="T574" s="8"/>
      <c r="U574" s="8"/>
      <c r="V574" s="8"/>
      <c r="W574" s="8"/>
      <c r="X574" s="8"/>
      <c r="Y574" s="8"/>
      <c r="Z574" s="8"/>
      <c r="AA574" s="8"/>
      <c r="AB574" s="8"/>
      <c r="AC574" s="8"/>
    </row>
    <row r="575" spans="1:29">
      <c r="A575" t="s">
        <v>910</v>
      </c>
      <c r="B575" s="3" t="s">
        <v>2547</v>
      </c>
      <c r="C575" s="3" t="s">
        <v>2548</v>
      </c>
      <c r="G575" s="8" t="s">
        <v>3352</v>
      </c>
      <c r="H575" s="8"/>
      <c r="I575" s="8"/>
      <c r="J575" s="8"/>
      <c r="K575" s="8"/>
      <c r="L575" s="8"/>
      <c r="M575" s="8"/>
      <c r="N575" s="9"/>
      <c r="O575" s="8"/>
      <c r="P575" s="8"/>
      <c r="Q575" s="8"/>
      <c r="R575" s="8" t="s">
        <v>3624</v>
      </c>
      <c r="S575" s="8" t="s">
        <v>3624</v>
      </c>
      <c r="T575" s="8"/>
      <c r="U575" s="8"/>
      <c r="V575" s="8"/>
      <c r="W575" s="8"/>
      <c r="X575" s="8"/>
      <c r="Y575" s="8"/>
      <c r="Z575" s="8"/>
      <c r="AA575" s="8"/>
      <c r="AB575" s="8"/>
      <c r="AC575" s="8"/>
    </row>
    <row r="576" spans="1:29" ht="29">
      <c r="A576" t="s">
        <v>910</v>
      </c>
      <c r="B576" s="3" t="s">
        <v>2550</v>
      </c>
      <c r="C576" s="3" t="s">
        <v>2549</v>
      </c>
      <c r="G576" s="8" t="s">
        <v>26</v>
      </c>
      <c r="H576" s="8"/>
      <c r="I576" s="8"/>
      <c r="J576" s="8"/>
      <c r="K576" s="8"/>
      <c r="L576" s="8"/>
      <c r="M576" s="8"/>
      <c r="N576" s="9"/>
      <c r="O576" s="8"/>
      <c r="P576" s="8"/>
      <c r="Q576" s="8"/>
      <c r="R576" s="8" t="s">
        <v>3624</v>
      </c>
      <c r="S576" s="8" t="s">
        <v>3624</v>
      </c>
      <c r="T576" s="8"/>
      <c r="U576" s="8"/>
      <c r="V576" s="8"/>
      <c r="W576" s="8"/>
      <c r="X576" s="8"/>
      <c r="Y576" s="8"/>
      <c r="Z576" s="8"/>
      <c r="AA576" s="8"/>
      <c r="AB576" s="8"/>
      <c r="AC576" s="8"/>
    </row>
    <row r="577" spans="1:29">
      <c r="A577" t="s">
        <v>911</v>
      </c>
      <c r="B577" s="3" t="s">
        <v>2552</v>
      </c>
      <c r="C577" s="3" t="s">
        <v>2551</v>
      </c>
      <c r="G577" s="8" t="s">
        <v>3350</v>
      </c>
      <c r="H577" s="8"/>
      <c r="I577" s="8"/>
      <c r="J577" s="8"/>
      <c r="K577" s="8"/>
      <c r="L577" s="8"/>
      <c r="M577" s="8"/>
      <c r="N577" s="9"/>
      <c r="O577" s="8"/>
      <c r="P577" s="8"/>
      <c r="Q577" s="8">
        <v>-15</v>
      </c>
      <c r="R577" s="8">
        <v>186</v>
      </c>
      <c r="S577" s="8">
        <v>171</v>
      </c>
      <c r="T577" s="8"/>
      <c r="U577" s="8"/>
      <c r="V577" s="8"/>
      <c r="W577" s="8"/>
      <c r="X577" s="8"/>
      <c r="Y577" s="8"/>
      <c r="Z577" s="8"/>
      <c r="AA577" s="8"/>
      <c r="AB577" s="8"/>
      <c r="AC577" s="8"/>
    </row>
    <row r="578" spans="1:29">
      <c r="A578" t="s">
        <v>911</v>
      </c>
      <c r="B578" s="3" t="s">
        <v>912</v>
      </c>
      <c r="C578" s="3" t="s">
        <v>913</v>
      </c>
      <c r="G578" s="8" t="s">
        <v>3350</v>
      </c>
      <c r="H578" s="8"/>
      <c r="I578" s="8"/>
      <c r="J578" s="8"/>
      <c r="K578" s="8"/>
      <c r="L578" s="8"/>
      <c r="M578" s="8"/>
      <c r="N578" s="9"/>
      <c r="O578" s="8"/>
      <c r="P578" s="8"/>
      <c r="Q578" s="8">
        <v>3</v>
      </c>
      <c r="R578" s="8">
        <v>1</v>
      </c>
      <c r="S578" s="8">
        <v>4</v>
      </c>
      <c r="T578" s="8"/>
      <c r="U578" s="8"/>
      <c r="V578" s="8"/>
      <c r="W578" s="8"/>
      <c r="X578" s="8"/>
      <c r="Y578" s="8"/>
      <c r="Z578" s="8"/>
      <c r="AA578" s="8"/>
      <c r="AB578" s="8"/>
      <c r="AC578" s="8"/>
    </row>
    <row r="579" spans="1:29" ht="29">
      <c r="A579" t="s">
        <v>914</v>
      </c>
      <c r="B579" s="3" t="s">
        <v>2553</v>
      </c>
      <c r="C579" s="3" t="s">
        <v>2555</v>
      </c>
      <c r="G579" s="8" t="s">
        <v>24</v>
      </c>
      <c r="H579" s="8"/>
      <c r="I579" s="8">
        <v>1</v>
      </c>
      <c r="J579" s="8">
        <v>5</v>
      </c>
      <c r="K579" s="8" t="s">
        <v>3330</v>
      </c>
      <c r="L579" s="8" t="s">
        <v>3311</v>
      </c>
      <c r="M579" s="8"/>
      <c r="N579" s="9"/>
      <c r="O579" s="8"/>
      <c r="P579" s="8">
        <v>3</v>
      </c>
      <c r="Q579" s="8"/>
      <c r="R579" s="8" t="s">
        <v>3624</v>
      </c>
      <c r="S579" s="8" t="s">
        <v>3624</v>
      </c>
      <c r="T579" s="8"/>
      <c r="U579" s="8"/>
      <c r="V579" s="8"/>
      <c r="W579" s="8"/>
      <c r="X579" s="8"/>
      <c r="Y579" s="8"/>
      <c r="Z579" s="8"/>
      <c r="AA579" s="8"/>
      <c r="AB579" s="8"/>
      <c r="AC579" s="8"/>
    </row>
    <row r="580" spans="1:29" ht="29">
      <c r="A580" t="s">
        <v>914</v>
      </c>
      <c r="B580" s="3" t="s">
        <v>2554</v>
      </c>
      <c r="C580" s="3" t="s">
        <v>2556</v>
      </c>
      <c r="G580" s="8" t="s">
        <v>25</v>
      </c>
      <c r="H580" s="8"/>
      <c r="I580" s="8">
        <v>1</v>
      </c>
      <c r="J580" s="8">
        <v>3</v>
      </c>
      <c r="K580" s="8" t="s">
        <v>3355</v>
      </c>
      <c r="L580" s="8" t="s">
        <v>3311</v>
      </c>
      <c r="M580" s="8"/>
      <c r="N580" s="9"/>
      <c r="O580" s="8"/>
      <c r="P580" s="8">
        <v>0</v>
      </c>
      <c r="Q580" s="8"/>
      <c r="R580" s="8" t="s">
        <v>3624</v>
      </c>
      <c r="S580" s="8" t="s">
        <v>3624</v>
      </c>
      <c r="T580" s="8"/>
      <c r="U580" s="8"/>
      <c r="V580" s="8"/>
      <c r="W580" s="8"/>
      <c r="X580" s="8"/>
      <c r="Y580" s="8"/>
      <c r="Z580" s="8"/>
      <c r="AA580" s="8"/>
      <c r="AB580" s="8"/>
      <c r="AC580" s="8"/>
    </row>
    <row r="581" spans="1:29" ht="29">
      <c r="A581" t="s">
        <v>914</v>
      </c>
      <c r="B581" s="3" t="s">
        <v>2559</v>
      </c>
      <c r="C581" s="3" t="s">
        <v>2560</v>
      </c>
      <c r="G581" s="8" t="s">
        <v>25</v>
      </c>
      <c r="H581" s="8"/>
      <c r="I581" s="8">
        <v>1</v>
      </c>
      <c r="J581" s="8">
        <v>2</v>
      </c>
      <c r="K581" s="8" t="s">
        <v>3328</v>
      </c>
      <c r="L581" s="8" t="s">
        <v>3351</v>
      </c>
      <c r="M581" s="8"/>
      <c r="N581" s="9"/>
      <c r="O581" s="8"/>
      <c r="P581" s="8">
        <v>613</v>
      </c>
      <c r="Q581" s="8"/>
      <c r="R581" s="8" t="s">
        <v>3624</v>
      </c>
      <c r="S581" s="8" t="s">
        <v>3624</v>
      </c>
      <c r="T581" s="8"/>
      <c r="U581" s="8"/>
      <c r="V581" s="8"/>
      <c r="W581" s="8"/>
      <c r="X581" s="8"/>
      <c r="Y581" s="8"/>
      <c r="Z581" s="8"/>
      <c r="AA581" s="8"/>
      <c r="AB581" s="8"/>
      <c r="AC581" s="8"/>
    </row>
    <row r="582" spans="1:29">
      <c r="A582" t="s">
        <v>917</v>
      </c>
      <c r="B582" s="3" t="s">
        <v>2561</v>
      </c>
      <c r="C582" s="3" t="s">
        <v>3724</v>
      </c>
      <c r="G582" s="8" t="s">
        <v>25</v>
      </c>
      <c r="H582" s="8"/>
      <c r="I582" s="8">
        <v>1</v>
      </c>
      <c r="J582" s="8">
        <v>3</v>
      </c>
      <c r="K582" s="8" t="s">
        <v>3319</v>
      </c>
      <c r="L582" s="8" t="s">
        <v>3311</v>
      </c>
      <c r="M582" s="8"/>
      <c r="N582" s="9"/>
      <c r="O582" s="8"/>
      <c r="P582" s="8">
        <v>1701</v>
      </c>
      <c r="Q582" s="8"/>
      <c r="R582" s="8" t="s">
        <v>3624</v>
      </c>
      <c r="S582" s="8" t="s">
        <v>3624</v>
      </c>
      <c r="T582" s="8"/>
      <c r="U582" s="8"/>
      <c r="V582" s="8"/>
      <c r="W582" s="8"/>
      <c r="X582" s="8"/>
      <c r="Y582" s="8"/>
      <c r="Z582" s="8"/>
      <c r="AA582" s="8"/>
      <c r="AB582" s="8"/>
      <c r="AC582" s="8"/>
    </row>
    <row r="583" spans="1:29">
      <c r="A583" t="s">
        <v>918</v>
      </c>
      <c r="B583" s="3" t="s">
        <v>2566</v>
      </c>
      <c r="C583" s="3" t="s">
        <v>2567</v>
      </c>
      <c r="G583" s="8" t="s">
        <v>24</v>
      </c>
      <c r="H583" s="8"/>
      <c r="I583" s="8">
        <v>1</v>
      </c>
      <c r="J583" s="8">
        <v>5</v>
      </c>
      <c r="K583" s="8" t="s">
        <v>3324</v>
      </c>
      <c r="L583" s="8" t="s">
        <v>3305</v>
      </c>
      <c r="M583" s="8" t="s">
        <v>3359</v>
      </c>
      <c r="N583" s="9" t="s">
        <v>3436</v>
      </c>
      <c r="O583" s="8" t="s">
        <v>3306</v>
      </c>
      <c r="P583" s="8">
        <v>5</v>
      </c>
      <c r="Q583" s="8"/>
      <c r="R583" s="8" t="s">
        <v>3624</v>
      </c>
      <c r="S583" s="8" t="s">
        <v>3624</v>
      </c>
      <c r="T583" s="8"/>
      <c r="U583" s="8"/>
      <c r="V583" s="8"/>
      <c r="W583" s="8"/>
      <c r="X583" s="8"/>
      <c r="Y583" s="8"/>
      <c r="Z583" s="8"/>
      <c r="AA583" s="8"/>
      <c r="AB583" s="8"/>
      <c r="AC583" s="8"/>
    </row>
    <row r="584" spans="1:29">
      <c r="A584" t="s">
        <v>919</v>
      </c>
      <c r="B584" s="3" t="s">
        <v>2569</v>
      </c>
      <c r="C584" s="3" t="s">
        <v>2568</v>
      </c>
      <c r="G584" s="8" t="s">
        <v>25</v>
      </c>
      <c r="H584" s="8"/>
      <c r="I584" s="8">
        <v>1</v>
      </c>
      <c r="J584" s="8">
        <v>4</v>
      </c>
      <c r="K584" s="8" t="s">
        <v>3326</v>
      </c>
      <c r="L584" s="8" t="s">
        <v>3311</v>
      </c>
      <c r="M584" s="8"/>
      <c r="N584" s="9"/>
      <c r="O584" s="8"/>
      <c r="P584" s="8">
        <v>743</v>
      </c>
      <c r="Q584" s="8"/>
      <c r="R584" s="8" t="s">
        <v>3624</v>
      </c>
      <c r="S584" s="8" t="s">
        <v>3624</v>
      </c>
      <c r="T584" s="8"/>
      <c r="U584" s="8"/>
      <c r="V584" s="8"/>
      <c r="W584" s="8"/>
      <c r="X584" s="8"/>
      <c r="Y584" s="8"/>
      <c r="Z584" s="8"/>
      <c r="AA584" s="8"/>
      <c r="AB584" s="8"/>
      <c r="AC584" s="8"/>
    </row>
    <row r="585" spans="1:29" ht="29">
      <c r="A585" t="s">
        <v>923</v>
      </c>
      <c r="B585" s="3" t="s">
        <v>2570</v>
      </c>
      <c r="C585" s="3" t="s">
        <v>2571</v>
      </c>
      <c r="G585" s="8" t="s">
        <v>24</v>
      </c>
      <c r="H585" s="8"/>
      <c r="I585" s="8">
        <v>1</v>
      </c>
      <c r="J585" s="8">
        <v>2</v>
      </c>
      <c r="K585" s="8" t="s">
        <v>3328</v>
      </c>
      <c r="L585" s="8" t="s">
        <v>3351</v>
      </c>
      <c r="M585" s="8"/>
      <c r="N585" s="9"/>
      <c r="O585" s="8"/>
      <c r="P585" s="8">
        <v>613</v>
      </c>
      <c r="Q585" s="8"/>
      <c r="R585" s="8" t="s">
        <v>3624</v>
      </c>
      <c r="S585" s="8" t="s">
        <v>3624</v>
      </c>
      <c r="T585" s="8"/>
      <c r="U585" s="8"/>
      <c r="V585" s="8"/>
      <c r="W585" s="8"/>
      <c r="X585" s="8"/>
      <c r="Y585" s="8"/>
      <c r="Z585" s="8"/>
      <c r="AA585" s="8"/>
      <c r="AB585" s="8"/>
      <c r="AC585" s="8"/>
    </row>
    <row r="586" spans="1:29" ht="29">
      <c r="A586" t="s">
        <v>923</v>
      </c>
      <c r="B586" s="3" t="s">
        <v>2573</v>
      </c>
      <c r="C586" s="3" t="s">
        <v>2572</v>
      </c>
      <c r="G586" s="8" t="s">
        <v>3352</v>
      </c>
      <c r="H586" s="8"/>
      <c r="I586" s="8"/>
      <c r="J586" s="8"/>
      <c r="K586" s="8"/>
      <c r="L586" s="8"/>
      <c r="M586" s="8"/>
      <c r="N586" s="9"/>
      <c r="O586" s="8"/>
      <c r="P586" s="8"/>
      <c r="Q586" s="8"/>
      <c r="R586" s="8" t="s">
        <v>3624</v>
      </c>
      <c r="S586" s="8" t="s">
        <v>3624</v>
      </c>
      <c r="T586" s="8"/>
      <c r="U586" s="8"/>
      <c r="V586" s="8"/>
      <c r="W586" s="8"/>
      <c r="X586" s="8"/>
      <c r="Y586" s="8"/>
      <c r="Z586" s="8"/>
      <c r="AA586" s="8"/>
      <c r="AB586" s="8"/>
      <c r="AC586" s="8"/>
    </row>
    <row r="587" spans="1:29">
      <c r="A587" t="s">
        <v>926</v>
      </c>
      <c r="B587" s="3" t="s">
        <v>2576</v>
      </c>
      <c r="C587" s="3" t="s">
        <v>2577</v>
      </c>
      <c r="G587" s="8" t="s">
        <v>25</v>
      </c>
      <c r="H587" s="8"/>
      <c r="I587" s="8">
        <v>1</v>
      </c>
      <c r="J587" s="8">
        <v>2</v>
      </c>
      <c r="K587" s="8" t="s">
        <v>3310</v>
      </c>
      <c r="L587" s="8" t="s">
        <v>3351</v>
      </c>
      <c r="M587" s="8"/>
      <c r="N587" s="9"/>
      <c r="O587" s="8"/>
      <c r="P587" s="8">
        <v>2475</v>
      </c>
      <c r="Q587" s="8"/>
      <c r="R587" s="8" t="s">
        <v>3624</v>
      </c>
      <c r="S587" s="8" t="s">
        <v>3624</v>
      </c>
      <c r="T587" s="8"/>
      <c r="U587" s="8"/>
      <c r="V587" s="8"/>
      <c r="W587" s="8"/>
      <c r="X587" s="8"/>
      <c r="Y587" s="8"/>
      <c r="Z587" s="8"/>
      <c r="AA587" s="8"/>
      <c r="AB587" s="8"/>
      <c r="AC587" s="8"/>
    </row>
    <row r="588" spans="1:29">
      <c r="A588" t="s">
        <v>930</v>
      </c>
      <c r="B588" s="3" t="s">
        <v>2578</v>
      </c>
      <c r="C588" s="3" t="s">
        <v>2579</v>
      </c>
      <c r="G588" s="8" t="s">
        <v>3350</v>
      </c>
      <c r="H588" s="8"/>
      <c r="I588" s="8"/>
      <c r="J588" s="8"/>
      <c r="K588" s="8"/>
      <c r="L588" s="8"/>
      <c r="M588" s="8"/>
      <c r="N588" s="9"/>
      <c r="O588" s="8"/>
      <c r="P588" s="8"/>
      <c r="Q588" s="8">
        <v>121</v>
      </c>
      <c r="R588" s="8">
        <v>8</v>
      </c>
      <c r="S588" s="8">
        <v>129</v>
      </c>
      <c r="T588" s="8"/>
      <c r="U588" s="8"/>
      <c r="V588" s="8"/>
      <c r="W588" s="8"/>
      <c r="X588" s="8"/>
      <c r="Y588" s="8"/>
      <c r="Z588" s="8"/>
      <c r="AA588" s="8"/>
      <c r="AB588" s="8"/>
      <c r="AC588" s="8"/>
    </row>
    <row r="589" spans="1:29">
      <c r="A589" t="s">
        <v>931</v>
      </c>
      <c r="B589" s="3" t="s">
        <v>2581</v>
      </c>
      <c r="C589" s="3" t="s">
        <v>2580</v>
      </c>
      <c r="G589" s="8" t="s">
        <v>24</v>
      </c>
      <c r="H589" s="8"/>
      <c r="I589" s="8">
        <v>1</v>
      </c>
      <c r="J589" s="8">
        <v>1</v>
      </c>
      <c r="K589" s="8" t="s">
        <v>3310</v>
      </c>
      <c r="L589" s="8" t="s">
        <v>3351</v>
      </c>
      <c r="M589" s="8"/>
      <c r="N589" s="9"/>
      <c r="O589" s="8"/>
      <c r="P589" s="8">
        <v>2475</v>
      </c>
      <c r="Q589" s="8"/>
      <c r="R589" s="8" t="s">
        <v>3624</v>
      </c>
      <c r="S589" s="8" t="s">
        <v>3624</v>
      </c>
      <c r="T589" s="8"/>
      <c r="U589" s="8"/>
      <c r="V589" s="8"/>
      <c r="W589" s="8"/>
      <c r="X589" s="8"/>
      <c r="Y589" s="8"/>
      <c r="Z589" s="8"/>
      <c r="AA589" s="8"/>
      <c r="AB589" s="8"/>
      <c r="AC589" s="8"/>
    </row>
    <row r="590" spans="1:29">
      <c r="A590" t="s">
        <v>932</v>
      </c>
      <c r="B590" s="3" t="s">
        <v>2582</v>
      </c>
      <c r="C590" s="3" t="s">
        <v>2583</v>
      </c>
      <c r="G590" s="8" t="s">
        <v>3350</v>
      </c>
      <c r="H590" s="8"/>
      <c r="I590" s="8"/>
      <c r="J590" s="8"/>
      <c r="K590" s="8"/>
      <c r="L590" s="8"/>
      <c r="M590" s="8"/>
      <c r="N590" s="9"/>
      <c r="O590" s="8"/>
      <c r="P590" s="8"/>
      <c r="Q590" s="8">
        <v>680</v>
      </c>
      <c r="R590" s="8">
        <v>150</v>
      </c>
      <c r="S590" s="8">
        <v>830</v>
      </c>
      <c r="T590" s="8"/>
      <c r="U590" s="8"/>
      <c r="V590" s="8"/>
      <c r="W590" s="8"/>
      <c r="X590" s="8"/>
      <c r="Y590" s="8"/>
      <c r="Z590" s="8"/>
      <c r="AA590" s="8"/>
      <c r="AB590" s="8"/>
      <c r="AC590" s="8"/>
    </row>
    <row r="591" spans="1:29">
      <c r="A591" t="s">
        <v>932</v>
      </c>
      <c r="B591" s="3" t="s">
        <v>2585</v>
      </c>
      <c r="C591" s="3" t="s">
        <v>2584</v>
      </c>
      <c r="G591" s="8" t="s">
        <v>3352</v>
      </c>
      <c r="H591" s="8"/>
      <c r="I591" s="8"/>
      <c r="J591" s="8"/>
      <c r="K591" s="8"/>
      <c r="L591" s="8"/>
      <c r="M591" s="8"/>
      <c r="N591" s="9"/>
      <c r="O591" s="8"/>
      <c r="P591" s="8"/>
      <c r="Q591" s="8"/>
      <c r="R591" s="8" t="s">
        <v>3624</v>
      </c>
      <c r="S591" s="8" t="s">
        <v>3624</v>
      </c>
      <c r="T591" s="8"/>
      <c r="U591" s="8"/>
      <c r="V591" s="8"/>
      <c r="W591" s="8"/>
      <c r="X591" s="8"/>
      <c r="Y591" s="8"/>
      <c r="Z591" s="8"/>
      <c r="AA591" s="8"/>
      <c r="AB591" s="8"/>
      <c r="AC591" s="8"/>
    </row>
    <row r="592" spans="1:29">
      <c r="A592" t="s">
        <v>933</v>
      </c>
      <c r="B592" s="3" t="s">
        <v>3549</v>
      </c>
      <c r="C592" s="3" t="s">
        <v>3550</v>
      </c>
      <c r="G592" s="8" t="s">
        <v>25</v>
      </c>
      <c r="H592" s="8"/>
      <c r="I592" s="8">
        <v>1</v>
      </c>
      <c r="J592" s="8">
        <v>3</v>
      </c>
      <c r="K592" s="8" t="s">
        <v>3326</v>
      </c>
      <c r="L592" s="8" t="s">
        <v>3311</v>
      </c>
      <c r="M592" s="8"/>
      <c r="N592" s="9"/>
      <c r="O592" s="8"/>
      <c r="P592" s="8">
        <v>2475</v>
      </c>
      <c r="Q592" s="8"/>
      <c r="R592" s="8" t="s">
        <v>3624</v>
      </c>
      <c r="S592" s="8" t="s">
        <v>3624</v>
      </c>
      <c r="T592" s="8" t="s">
        <v>3348</v>
      </c>
      <c r="U592" s="8"/>
      <c r="V592" s="8"/>
      <c r="W592" s="8"/>
      <c r="X592" s="8"/>
      <c r="Y592" s="8"/>
      <c r="Z592" s="8"/>
      <c r="AA592" s="8"/>
      <c r="AB592" s="8"/>
      <c r="AC592" s="8"/>
    </row>
    <row r="593" spans="1:29">
      <c r="A593" t="s">
        <v>933</v>
      </c>
      <c r="B593" s="3" t="s">
        <v>2587</v>
      </c>
      <c r="C593" s="3" t="s">
        <v>2586</v>
      </c>
      <c r="G593" s="8" t="s">
        <v>24</v>
      </c>
      <c r="H593" s="8"/>
      <c r="I593" s="8">
        <v>1</v>
      </c>
      <c r="J593" s="8">
        <v>1</v>
      </c>
      <c r="K593" s="8" t="s">
        <v>3310</v>
      </c>
      <c r="L593" s="8" t="s">
        <v>3351</v>
      </c>
      <c r="M593" s="8"/>
      <c r="N593" s="9"/>
      <c r="O593" s="8"/>
      <c r="P593" s="8">
        <v>2475</v>
      </c>
      <c r="Q593" s="8"/>
      <c r="R593" s="8" t="s">
        <v>3624</v>
      </c>
      <c r="S593" s="8" t="s">
        <v>3624</v>
      </c>
      <c r="T593" s="8"/>
      <c r="U593" s="8"/>
      <c r="V593" s="8"/>
      <c r="W593" s="8"/>
      <c r="X593" s="8"/>
      <c r="Y593" s="8"/>
      <c r="Z593" s="8"/>
      <c r="AA593" s="8"/>
      <c r="AB593" s="8"/>
      <c r="AC593" s="8"/>
    </row>
    <row r="594" spans="1:29">
      <c r="A594" t="s">
        <v>933</v>
      </c>
      <c r="B594" s="3" t="s">
        <v>2588</v>
      </c>
      <c r="C594" s="3" t="s">
        <v>2589</v>
      </c>
      <c r="G594" s="8" t="s">
        <v>3350</v>
      </c>
      <c r="H594" s="8"/>
      <c r="I594" s="8"/>
      <c r="J594" s="8"/>
      <c r="K594" s="8"/>
      <c r="L594" s="8"/>
      <c r="M594" s="8"/>
      <c r="N594" s="9"/>
      <c r="O594" s="8"/>
      <c r="P594" s="8"/>
      <c r="Q594" s="8">
        <v>431</v>
      </c>
      <c r="R594" s="8">
        <v>312</v>
      </c>
      <c r="S594" s="8">
        <v>743</v>
      </c>
      <c r="T594" s="8"/>
      <c r="U594" s="8"/>
      <c r="V594" s="8"/>
      <c r="W594" s="8"/>
      <c r="X594" s="8"/>
      <c r="Y594" s="8"/>
      <c r="Z594" s="8"/>
      <c r="AA594" s="8"/>
      <c r="AB594" s="8"/>
      <c r="AC594" s="8"/>
    </row>
    <row r="595" spans="1:29" ht="29">
      <c r="A595" t="s">
        <v>934</v>
      </c>
      <c r="B595" s="3" t="s">
        <v>2591</v>
      </c>
      <c r="C595" s="3" t="s">
        <v>2590</v>
      </c>
      <c r="G595" s="8" t="s">
        <v>26</v>
      </c>
      <c r="H595" s="8"/>
      <c r="I595" s="8"/>
      <c r="J595" s="8"/>
      <c r="K595" s="8"/>
      <c r="L595" s="8"/>
      <c r="M595" s="8"/>
      <c r="N595" s="9"/>
      <c r="O595" s="8"/>
      <c r="P595" s="8"/>
      <c r="Q595" s="8"/>
      <c r="R595" s="8" t="s">
        <v>3624</v>
      </c>
      <c r="S595" s="8" t="s">
        <v>3624</v>
      </c>
      <c r="T595" s="8"/>
      <c r="U595" s="8"/>
      <c r="V595" s="8"/>
      <c r="W595" s="8"/>
      <c r="X595" s="8"/>
      <c r="Y595" s="8"/>
      <c r="Z595" s="8"/>
      <c r="AA595" s="8"/>
      <c r="AB595" s="8"/>
      <c r="AC595" s="8"/>
    </row>
    <row r="596" spans="1:29">
      <c r="A596" t="s">
        <v>934</v>
      </c>
      <c r="B596" s="3" t="s">
        <v>2593</v>
      </c>
      <c r="C596" s="3" t="s">
        <v>2592</v>
      </c>
      <c r="G596" s="8" t="s">
        <v>25</v>
      </c>
      <c r="H596" s="8"/>
      <c r="I596" s="8">
        <v>1</v>
      </c>
      <c r="J596" s="8">
        <v>2</v>
      </c>
      <c r="K596" s="8" t="s">
        <v>3326</v>
      </c>
      <c r="L596" s="8" t="s">
        <v>3351</v>
      </c>
      <c r="M596" s="8"/>
      <c r="N596" s="9"/>
      <c r="O596" s="8"/>
      <c r="P596" s="8">
        <v>312</v>
      </c>
      <c r="Q596" s="8"/>
      <c r="R596" s="8" t="s">
        <v>3624</v>
      </c>
      <c r="S596" s="8" t="s">
        <v>3624</v>
      </c>
      <c r="T596" s="8"/>
      <c r="U596" s="8"/>
      <c r="V596" s="8"/>
      <c r="W596" s="8"/>
      <c r="X596" s="8"/>
      <c r="Y596" s="8"/>
      <c r="Z596" s="8"/>
      <c r="AA596" s="8"/>
      <c r="AB596" s="8"/>
      <c r="AC596" s="8"/>
    </row>
    <row r="597" spans="1:29" ht="29">
      <c r="A597" t="s">
        <v>937</v>
      </c>
      <c r="B597" s="3" t="s">
        <v>2594</v>
      </c>
      <c r="C597" s="3" t="s">
        <v>2595</v>
      </c>
      <c r="G597" s="8" t="s">
        <v>3350</v>
      </c>
      <c r="H597" s="8"/>
      <c r="I597" s="8"/>
      <c r="J597" s="8"/>
      <c r="K597" s="8"/>
      <c r="L597" s="8"/>
      <c r="M597" s="8"/>
      <c r="N597" s="9"/>
      <c r="O597" s="8"/>
      <c r="P597" s="8"/>
      <c r="Q597" s="8">
        <v>1530</v>
      </c>
      <c r="R597" s="8">
        <v>171</v>
      </c>
      <c r="S597" s="8">
        <v>1701</v>
      </c>
      <c r="T597" s="8"/>
      <c r="U597" s="8"/>
      <c r="V597" s="8"/>
      <c r="W597" s="8"/>
      <c r="X597" s="8"/>
      <c r="Y597" s="8"/>
      <c r="Z597" s="8"/>
      <c r="AA597" s="8"/>
      <c r="AB597" s="8"/>
      <c r="AC597" s="8"/>
    </row>
    <row r="598" spans="1:29" ht="43.5">
      <c r="A598" t="s">
        <v>937</v>
      </c>
      <c r="B598" s="3" t="s">
        <v>2597</v>
      </c>
      <c r="C598" s="3" t="s">
        <v>2598</v>
      </c>
      <c r="G598" s="8" t="s">
        <v>3350</v>
      </c>
      <c r="H598" s="8"/>
      <c r="I598" s="8"/>
      <c r="J598" s="8"/>
      <c r="K598" s="8"/>
      <c r="L598" s="8"/>
      <c r="M598" s="8"/>
      <c r="N598" s="9"/>
      <c r="O598" s="8"/>
      <c r="P598" s="8"/>
      <c r="Q598" s="8">
        <v>447</v>
      </c>
      <c r="R598" s="8">
        <v>166</v>
      </c>
      <c r="S598" s="8">
        <v>613</v>
      </c>
      <c r="T598" s="8"/>
      <c r="U598" s="8"/>
      <c r="V598" s="8"/>
      <c r="W598" s="8"/>
      <c r="X598" s="8"/>
      <c r="Y598" s="8"/>
      <c r="Z598" s="8"/>
      <c r="AA598" s="8"/>
      <c r="AB598" s="8"/>
      <c r="AC598" s="8"/>
    </row>
    <row r="599" spans="1:29" ht="43.5">
      <c r="A599" t="s">
        <v>937</v>
      </c>
      <c r="B599" s="3" t="s">
        <v>2599</v>
      </c>
      <c r="C599" s="3" t="s">
        <v>2596</v>
      </c>
      <c r="G599" s="8" t="s">
        <v>25</v>
      </c>
      <c r="H599" s="8"/>
      <c r="I599" s="8">
        <v>1</v>
      </c>
      <c r="J599" s="8">
        <v>5</v>
      </c>
      <c r="K599" s="8" t="s">
        <v>3326</v>
      </c>
      <c r="L599" s="8" t="s">
        <v>3305</v>
      </c>
      <c r="M599" s="8" t="s">
        <v>3403</v>
      </c>
      <c r="N599" s="9" t="s">
        <v>3404</v>
      </c>
      <c r="O599" s="8"/>
      <c r="P599" s="8">
        <v>830</v>
      </c>
      <c r="Q599" s="8"/>
      <c r="R599" s="8" t="s">
        <v>3624</v>
      </c>
      <c r="S599" s="8" t="s">
        <v>3624</v>
      </c>
      <c r="T599" s="8"/>
      <c r="U599" s="8"/>
      <c r="V599" s="8"/>
      <c r="W599" s="8"/>
      <c r="X599" s="8"/>
      <c r="Y599" s="8"/>
      <c r="Z599" s="8"/>
      <c r="AA599" s="8"/>
      <c r="AB599" s="8"/>
      <c r="AC599" s="8"/>
    </row>
    <row r="600" spans="1:29">
      <c r="A600" t="s">
        <v>938</v>
      </c>
      <c r="B600" s="3" t="s">
        <v>939</v>
      </c>
      <c r="C600" s="3" t="s">
        <v>940</v>
      </c>
      <c r="G600" s="8" t="s">
        <v>3352</v>
      </c>
      <c r="H600" s="8"/>
      <c r="I600" s="8"/>
      <c r="J600" s="8"/>
      <c r="K600" s="8"/>
      <c r="L600" s="8"/>
      <c r="M600" s="8"/>
      <c r="N600" s="9"/>
      <c r="O600" s="8"/>
      <c r="P600" s="8"/>
      <c r="Q600" s="8"/>
      <c r="R600" s="8" t="s">
        <v>3624</v>
      </c>
      <c r="S600" s="8" t="s">
        <v>3624</v>
      </c>
      <c r="T600" s="8"/>
      <c r="U600" s="8"/>
      <c r="V600" s="8"/>
      <c r="W600" s="8"/>
      <c r="X600" s="8"/>
      <c r="Y600" s="8"/>
      <c r="Z600" s="8"/>
      <c r="AA600" s="8"/>
      <c r="AB600" s="8"/>
      <c r="AC600" s="8"/>
    </row>
    <row r="601" spans="1:29">
      <c r="A601" t="s">
        <v>941</v>
      </c>
      <c r="B601" s="3" t="s">
        <v>2601</v>
      </c>
      <c r="C601" s="3" t="s">
        <v>2600</v>
      </c>
      <c r="G601" s="8" t="s">
        <v>24</v>
      </c>
      <c r="H601" s="8"/>
      <c r="I601" s="8">
        <v>1</v>
      </c>
      <c r="J601" s="8">
        <v>3</v>
      </c>
      <c r="K601" s="8" t="s">
        <v>3319</v>
      </c>
      <c r="L601" s="8" t="s">
        <v>3311</v>
      </c>
      <c r="M601" s="8"/>
      <c r="N601" s="9"/>
      <c r="O601" s="8"/>
      <c r="P601" s="8">
        <v>186</v>
      </c>
      <c r="Q601" s="8"/>
      <c r="R601" s="8" t="s">
        <v>3624</v>
      </c>
      <c r="S601" s="8" t="s">
        <v>3624</v>
      </c>
      <c r="T601" s="8"/>
      <c r="U601" s="8"/>
      <c r="V601" s="8"/>
      <c r="W601" s="8"/>
      <c r="X601" s="8"/>
      <c r="Y601" s="8"/>
      <c r="Z601" s="8"/>
      <c r="AA601" s="8"/>
      <c r="AB601" s="8"/>
      <c r="AC601" s="8"/>
    </row>
    <row r="602" spans="1:29" ht="29">
      <c r="A602" t="s">
        <v>941</v>
      </c>
      <c r="B602" s="3" t="s">
        <v>3553</v>
      </c>
      <c r="C602" s="3" t="s">
        <v>3725</v>
      </c>
      <c r="G602" s="8" t="s">
        <v>24</v>
      </c>
      <c r="H602" s="8"/>
      <c r="I602" s="8">
        <v>1</v>
      </c>
      <c r="J602" s="8">
        <v>1</v>
      </c>
      <c r="K602" s="8" t="s">
        <v>3310</v>
      </c>
      <c r="L602" s="8" t="s">
        <v>3351</v>
      </c>
      <c r="M602" s="8"/>
      <c r="N602" s="9"/>
      <c r="O602" s="8"/>
      <c r="P602" s="8">
        <v>2475</v>
      </c>
      <c r="Q602" s="8"/>
      <c r="R602" s="8" t="s">
        <v>3624</v>
      </c>
      <c r="S602" s="8" t="s">
        <v>3624</v>
      </c>
      <c r="T602" s="8" t="s">
        <v>4</v>
      </c>
      <c r="U602" s="8"/>
      <c r="V602" s="8"/>
      <c r="W602" s="8"/>
      <c r="X602" s="8"/>
      <c r="Y602" s="8"/>
      <c r="Z602" s="8"/>
      <c r="AA602" s="8"/>
      <c r="AB602" s="8"/>
      <c r="AC602" s="8"/>
    </row>
    <row r="603" spans="1:29" ht="29">
      <c r="A603" t="s">
        <v>941</v>
      </c>
      <c r="B603" s="3" t="s">
        <v>2603</v>
      </c>
      <c r="C603" s="3" t="s">
        <v>2602</v>
      </c>
      <c r="G603" s="8" t="s">
        <v>26</v>
      </c>
      <c r="H603" s="8"/>
      <c r="I603" s="8">
        <v>2</v>
      </c>
      <c r="J603" s="8">
        <v>6</v>
      </c>
      <c r="K603" s="8"/>
      <c r="L603" s="8" t="s">
        <v>3311</v>
      </c>
      <c r="M603" s="8"/>
      <c r="N603" s="9"/>
      <c r="O603" s="8"/>
      <c r="P603" s="8">
        <v>112</v>
      </c>
      <c r="Q603" s="8"/>
      <c r="R603" s="8" t="s">
        <v>3624</v>
      </c>
      <c r="S603" s="8" t="s">
        <v>3624</v>
      </c>
      <c r="T603" s="8"/>
      <c r="U603" s="8"/>
      <c r="V603" s="8"/>
      <c r="W603" s="8"/>
      <c r="X603" s="8"/>
      <c r="Y603" s="8"/>
      <c r="Z603" s="8"/>
      <c r="AA603" s="8"/>
      <c r="AB603" s="8"/>
      <c r="AC603" s="8"/>
    </row>
    <row r="604" spans="1:29">
      <c r="A604" t="s">
        <v>942</v>
      </c>
      <c r="B604" s="3" t="s">
        <v>2604</v>
      </c>
      <c r="C604" s="3" t="s">
        <v>2605</v>
      </c>
      <c r="G604" s="8" t="s">
        <v>25</v>
      </c>
      <c r="H604" s="8"/>
      <c r="I604" s="8">
        <v>1</v>
      </c>
      <c r="J604" s="8">
        <v>3</v>
      </c>
      <c r="K604" s="8" t="s">
        <v>3319</v>
      </c>
      <c r="L604" s="8" t="s">
        <v>3311</v>
      </c>
      <c r="M604" s="8"/>
      <c r="N604" s="9"/>
      <c r="O604" s="8"/>
      <c r="P604" s="8">
        <v>186</v>
      </c>
      <c r="Q604" s="8"/>
      <c r="R604" s="8" t="s">
        <v>3624</v>
      </c>
      <c r="S604" s="8" t="s">
        <v>3624</v>
      </c>
      <c r="T604" s="8"/>
      <c r="U604" s="8"/>
      <c r="V604" s="8"/>
      <c r="W604" s="8"/>
      <c r="X604" s="8"/>
      <c r="Y604" s="8"/>
      <c r="Z604" s="8"/>
      <c r="AA604" s="8"/>
      <c r="AB604" s="8"/>
      <c r="AC604" s="8"/>
    </row>
    <row r="605" spans="1:29">
      <c r="A605" t="s">
        <v>942</v>
      </c>
      <c r="B605" s="3" t="s">
        <v>2607</v>
      </c>
      <c r="C605" s="3" t="s">
        <v>2606</v>
      </c>
      <c r="G605" s="8" t="s">
        <v>3352</v>
      </c>
      <c r="H605" s="8"/>
      <c r="I605" s="8"/>
      <c r="J605" s="8"/>
      <c r="K605" s="8"/>
      <c r="L605" s="8"/>
      <c r="M605" s="8"/>
      <c r="N605" s="9"/>
      <c r="O605" s="8"/>
      <c r="P605" s="8"/>
      <c r="Q605" s="8"/>
      <c r="R605" s="8" t="s">
        <v>3624</v>
      </c>
      <c r="S605" s="8" t="s">
        <v>3624</v>
      </c>
      <c r="T605" s="8"/>
      <c r="U605" s="8"/>
      <c r="V605" s="8"/>
      <c r="W605" s="8"/>
      <c r="X605" s="8"/>
      <c r="Y605" s="8"/>
      <c r="Z605" s="8"/>
      <c r="AA605" s="8"/>
      <c r="AB605" s="8"/>
      <c r="AC605" s="8"/>
    </row>
    <row r="606" spans="1:29" ht="43.5">
      <c r="A606" t="s">
        <v>943</v>
      </c>
      <c r="B606" s="3" t="s">
        <v>3582</v>
      </c>
      <c r="C606" s="3" t="s">
        <v>2609</v>
      </c>
      <c r="G606" s="8" t="s">
        <v>26</v>
      </c>
      <c r="H606" s="8"/>
      <c r="I606" s="8"/>
      <c r="J606" s="8"/>
      <c r="K606" s="8"/>
      <c r="L606" s="8"/>
      <c r="M606" s="8"/>
      <c r="N606" s="9"/>
      <c r="O606" s="8"/>
      <c r="P606" s="8"/>
      <c r="Q606" s="8"/>
      <c r="R606" s="8" t="s">
        <v>3624</v>
      </c>
      <c r="S606" s="8" t="s">
        <v>3624</v>
      </c>
      <c r="T606" s="8" t="s">
        <v>3348</v>
      </c>
      <c r="U606" s="8"/>
      <c r="V606" s="8"/>
      <c r="W606" s="8"/>
      <c r="X606" s="8"/>
      <c r="Y606" s="8"/>
      <c r="Z606" s="8"/>
      <c r="AA606" s="8"/>
      <c r="AB606" s="8"/>
      <c r="AC606" s="8"/>
    </row>
    <row r="607" spans="1:29" ht="43.5">
      <c r="A607" t="s">
        <v>943</v>
      </c>
      <c r="B607" s="3" t="s">
        <v>3580</v>
      </c>
      <c r="C607" s="3" t="s">
        <v>3583</v>
      </c>
      <c r="G607" s="8" t="s">
        <v>24</v>
      </c>
      <c r="H607" s="8"/>
      <c r="I607" s="8">
        <v>1</v>
      </c>
      <c r="J607" s="8">
        <v>3</v>
      </c>
      <c r="K607" s="8" t="s">
        <v>3319</v>
      </c>
      <c r="L607" s="8" t="s">
        <v>3305</v>
      </c>
      <c r="M607" s="8" t="s">
        <v>3359</v>
      </c>
      <c r="N607" s="9" t="s">
        <v>3404</v>
      </c>
      <c r="O607" s="8"/>
      <c r="P607" s="8">
        <v>1701</v>
      </c>
      <c r="Q607" s="8"/>
      <c r="R607" s="8" t="s">
        <v>3624</v>
      </c>
      <c r="S607" s="8" t="s">
        <v>3624</v>
      </c>
      <c r="T607" s="8"/>
      <c r="U607" s="8"/>
      <c r="V607" s="8"/>
      <c r="W607" s="8"/>
      <c r="X607" s="8"/>
      <c r="Y607" s="8"/>
      <c r="Z607" s="8"/>
      <c r="AA607" s="8"/>
      <c r="AB607" s="8"/>
      <c r="AC607" s="8"/>
    </row>
    <row r="608" spans="1:29">
      <c r="A608" t="s">
        <v>943</v>
      </c>
      <c r="B608" s="3" t="s">
        <v>944</v>
      </c>
      <c r="C608" s="3" t="s">
        <v>945</v>
      </c>
      <c r="F608" t="s">
        <v>19</v>
      </c>
      <c r="G608" s="8" t="s">
        <v>3352</v>
      </c>
      <c r="H608" s="8"/>
      <c r="I608" s="8"/>
      <c r="J608" s="8"/>
      <c r="K608" s="8"/>
      <c r="L608" s="8"/>
      <c r="M608" s="8"/>
      <c r="N608" s="9"/>
      <c r="O608" s="8"/>
      <c r="P608" s="8"/>
      <c r="Q608" s="8"/>
      <c r="R608" s="8" t="s">
        <v>3624</v>
      </c>
      <c r="S608" s="8" t="s">
        <v>3624</v>
      </c>
      <c r="T608" s="8"/>
      <c r="U608" s="8"/>
      <c r="V608" s="8"/>
      <c r="W608" s="8"/>
      <c r="X608" s="8"/>
      <c r="Y608" s="8"/>
      <c r="Z608" s="8"/>
      <c r="AA608" s="8"/>
      <c r="AB608" s="8"/>
      <c r="AC608" s="8"/>
    </row>
    <row r="609" spans="1:29" ht="145">
      <c r="A609" t="s">
        <v>946</v>
      </c>
      <c r="B609" s="3" t="s">
        <v>3488</v>
      </c>
      <c r="C609" s="3" t="s">
        <v>3489</v>
      </c>
      <c r="G609" s="8" t="s">
        <v>26</v>
      </c>
      <c r="H609" s="8"/>
      <c r="I609" s="8"/>
      <c r="J609" s="8"/>
      <c r="K609" s="8"/>
      <c r="L609" s="8"/>
      <c r="M609" s="8"/>
      <c r="N609" s="9"/>
      <c r="O609" s="8"/>
      <c r="P609" s="8"/>
      <c r="Q609" s="8"/>
      <c r="R609" s="8" t="s">
        <v>3624</v>
      </c>
      <c r="S609" s="8" t="s">
        <v>3624</v>
      </c>
      <c r="T609" s="8"/>
      <c r="U609" s="8"/>
      <c r="V609" s="8"/>
      <c r="W609" s="8"/>
      <c r="X609" s="8"/>
      <c r="Y609" s="8"/>
      <c r="Z609" s="8"/>
      <c r="AA609" s="8"/>
      <c r="AB609" s="8"/>
      <c r="AC609" s="8" t="s">
        <v>19</v>
      </c>
    </row>
    <row r="610" spans="1:29" ht="145">
      <c r="A610" t="s">
        <v>946</v>
      </c>
      <c r="B610" s="3" t="s">
        <v>3485</v>
      </c>
      <c r="C610" s="3" t="s">
        <v>3486</v>
      </c>
      <c r="G610" s="8" t="s">
        <v>24</v>
      </c>
      <c r="H610" s="8"/>
      <c r="I610" s="8">
        <v>1</v>
      </c>
      <c r="J610" s="8">
        <v>4</v>
      </c>
      <c r="K610" s="8" t="s">
        <v>3319</v>
      </c>
      <c r="L610" s="8" t="s">
        <v>3311</v>
      </c>
      <c r="M610" s="8"/>
      <c r="N610" s="9"/>
      <c r="O610" s="8"/>
      <c r="P610" s="8">
        <v>55</v>
      </c>
      <c r="Q610" s="8"/>
      <c r="R610" s="8" t="s">
        <v>3624</v>
      </c>
      <c r="S610" s="8" t="s">
        <v>3624</v>
      </c>
      <c r="T610" s="8"/>
      <c r="U610" s="8"/>
      <c r="V610" s="8"/>
      <c r="W610" s="8"/>
      <c r="X610" s="8"/>
      <c r="Y610" s="8"/>
      <c r="Z610" s="8"/>
      <c r="AA610" s="8"/>
      <c r="AB610" s="8"/>
      <c r="AC610" s="8"/>
    </row>
    <row r="611" spans="1:29" ht="145">
      <c r="A611" t="s">
        <v>947</v>
      </c>
      <c r="B611" s="3" t="s">
        <v>3490</v>
      </c>
      <c r="C611" s="3" t="s">
        <v>3487</v>
      </c>
      <c r="G611" s="8" t="s">
        <v>25</v>
      </c>
      <c r="H611" s="8"/>
      <c r="I611" s="8">
        <v>5</v>
      </c>
      <c r="J611" s="8">
        <v>20</v>
      </c>
      <c r="K611" s="8"/>
      <c r="L611" s="8" t="s">
        <v>3311</v>
      </c>
      <c r="M611" s="8"/>
      <c r="N611" s="9"/>
      <c r="O611" s="8"/>
      <c r="P611" s="8">
        <v>34</v>
      </c>
      <c r="Q611" s="8"/>
      <c r="R611" s="8" t="s">
        <v>3624</v>
      </c>
      <c r="S611" s="8" t="s">
        <v>3624</v>
      </c>
      <c r="T611" s="8"/>
      <c r="U611" s="8"/>
      <c r="V611" s="8"/>
      <c r="W611" s="8"/>
      <c r="X611" s="8"/>
      <c r="Y611" s="8"/>
      <c r="Z611" s="8"/>
      <c r="AA611" s="8"/>
      <c r="AB611" s="8"/>
      <c r="AC611" s="8"/>
    </row>
    <row r="612" spans="1:29" ht="29">
      <c r="A612" t="s">
        <v>948</v>
      </c>
      <c r="B612" s="3" t="s">
        <v>2614</v>
      </c>
      <c r="C612" s="3" t="s">
        <v>2615</v>
      </c>
      <c r="G612" s="8" t="s">
        <v>26</v>
      </c>
      <c r="H612" s="8"/>
      <c r="I612" s="8"/>
      <c r="J612" s="8"/>
      <c r="K612" s="8"/>
      <c r="L612" s="8"/>
      <c r="M612" s="8"/>
      <c r="N612" s="9"/>
      <c r="O612" s="8"/>
      <c r="P612" s="8"/>
      <c r="Q612" s="8"/>
      <c r="R612" s="8" t="s">
        <v>3624</v>
      </c>
      <c r="S612" s="8" t="s">
        <v>3624</v>
      </c>
      <c r="T612" s="8"/>
      <c r="U612" s="8"/>
      <c r="V612" s="8"/>
      <c r="W612" s="8"/>
      <c r="X612" s="8"/>
      <c r="Y612" s="8"/>
      <c r="Z612" s="8"/>
      <c r="AA612" s="8"/>
      <c r="AB612" s="8"/>
      <c r="AC612" s="8"/>
    </row>
    <row r="613" spans="1:29" ht="29">
      <c r="A613" t="s">
        <v>949</v>
      </c>
      <c r="B613" s="3" t="s">
        <v>2618</v>
      </c>
      <c r="C613" s="3" t="s">
        <v>2619</v>
      </c>
      <c r="G613" s="8" t="s">
        <v>25</v>
      </c>
      <c r="H613" s="8"/>
      <c r="I613" s="8">
        <v>1</v>
      </c>
      <c r="J613" s="8">
        <v>5</v>
      </c>
      <c r="K613" s="8" t="s">
        <v>3326</v>
      </c>
      <c r="L613" s="8" t="s">
        <v>3311</v>
      </c>
      <c r="M613" s="8"/>
      <c r="N613" s="9"/>
      <c r="O613" s="8"/>
      <c r="P613" s="8">
        <v>830</v>
      </c>
      <c r="Q613" s="8"/>
      <c r="R613" s="8" t="s">
        <v>3624</v>
      </c>
      <c r="S613" s="8" t="s">
        <v>3624</v>
      </c>
      <c r="T613" s="8"/>
      <c r="U613" s="8"/>
      <c r="V613" s="8"/>
      <c r="W613" s="8"/>
      <c r="X613" s="8"/>
      <c r="Y613" s="8"/>
      <c r="Z613" s="8"/>
      <c r="AA613" s="8"/>
      <c r="AB613" s="8"/>
      <c r="AC613" s="8"/>
    </row>
    <row r="614" spans="1:29">
      <c r="A614" t="s">
        <v>949</v>
      </c>
      <c r="B614" s="3" t="s">
        <v>2620</v>
      </c>
      <c r="C614" s="3" t="s">
        <v>2623</v>
      </c>
      <c r="G614" s="8" t="s">
        <v>24</v>
      </c>
      <c r="H614" s="8"/>
      <c r="I614" s="8">
        <v>1</v>
      </c>
      <c r="J614" s="8">
        <v>5</v>
      </c>
      <c r="K614" s="8" t="s">
        <v>3326</v>
      </c>
      <c r="L614" s="8" t="s">
        <v>3311</v>
      </c>
      <c r="M614" s="8"/>
      <c r="N614" s="9"/>
      <c r="O614" s="8"/>
      <c r="P614" s="8">
        <v>830</v>
      </c>
      <c r="Q614" s="8"/>
      <c r="R614" s="8" t="s">
        <v>3624</v>
      </c>
      <c r="S614" s="8" t="s">
        <v>3624</v>
      </c>
      <c r="T614" s="8"/>
      <c r="U614" s="8"/>
      <c r="V614" s="8"/>
      <c r="W614" s="8"/>
      <c r="X614" s="8"/>
      <c r="Y614" s="8"/>
      <c r="Z614" s="8"/>
      <c r="AA614" s="8"/>
      <c r="AB614" s="8"/>
      <c r="AC614" s="8"/>
    </row>
    <row r="615" spans="1:29" ht="29">
      <c r="A615" t="s">
        <v>952</v>
      </c>
      <c r="B615" s="3" t="s">
        <v>2627</v>
      </c>
      <c r="C615" s="3" t="s">
        <v>2624</v>
      </c>
      <c r="G615" s="8" t="s">
        <v>25</v>
      </c>
      <c r="H615" s="8"/>
      <c r="I615" s="8">
        <v>1</v>
      </c>
      <c r="J615" s="8">
        <v>5</v>
      </c>
      <c r="K615" s="8" t="s">
        <v>3326</v>
      </c>
      <c r="L615" s="8" t="s">
        <v>3305</v>
      </c>
      <c r="M615" s="8" t="s">
        <v>3403</v>
      </c>
      <c r="N615" s="9" t="s">
        <v>3404</v>
      </c>
      <c r="O615" s="8"/>
      <c r="P615" s="8">
        <v>830</v>
      </c>
      <c r="Q615" s="8"/>
      <c r="R615" s="8" t="s">
        <v>3624</v>
      </c>
      <c r="S615" s="8" t="s">
        <v>3624</v>
      </c>
      <c r="T615" s="8"/>
      <c r="U615" s="8"/>
      <c r="V615" s="8"/>
      <c r="W615" s="8"/>
      <c r="X615" s="8"/>
      <c r="Y615" s="8"/>
      <c r="Z615" s="8"/>
      <c r="AA615" s="8"/>
      <c r="AB615" s="8"/>
      <c r="AC615" s="8"/>
    </row>
    <row r="616" spans="1:29" ht="58">
      <c r="A616" t="s">
        <v>952</v>
      </c>
      <c r="B616" s="3" t="s">
        <v>2630</v>
      </c>
      <c r="C616" s="3" t="s">
        <v>2629</v>
      </c>
      <c r="G616" s="8" t="s">
        <v>25</v>
      </c>
      <c r="H616" s="8"/>
      <c r="I616" s="8">
        <v>1</v>
      </c>
      <c r="J616" s="8">
        <v>2</v>
      </c>
      <c r="K616" s="8" t="s">
        <v>3328</v>
      </c>
      <c r="L616" s="8" t="s">
        <v>3351</v>
      </c>
      <c r="M616" s="8"/>
      <c r="N616" s="9"/>
      <c r="O616" s="8"/>
      <c r="P616" s="8">
        <v>613</v>
      </c>
      <c r="Q616" s="8"/>
      <c r="R616" s="8" t="s">
        <v>3624</v>
      </c>
      <c r="S616" s="8" t="s">
        <v>3624</v>
      </c>
      <c r="T616" s="8"/>
      <c r="U616" s="8"/>
      <c r="V616" s="8"/>
      <c r="W616" s="8"/>
      <c r="X616" s="8"/>
      <c r="Y616" s="8"/>
      <c r="Z616" s="8"/>
      <c r="AA616" s="8"/>
      <c r="AB616" s="8"/>
      <c r="AC616" s="8"/>
    </row>
    <row r="617" spans="1:29" ht="58">
      <c r="A617" t="s">
        <v>952</v>
      </c>
      <c r="B617" s="3" t="s">
        <v>2631</v>
      </c>
      <c r="C617" s="3" t="s">
        <v>2632</v>
      </c>
      <c r="G617" s="8" t="s">
        <v>3350</v>
      </c>
      <c r="H617" s="8"/>
      <c r="I617" s="8"/>
      <c r="J617" s="8"/>
      <c r="K617" s="8"/>
      <c r="L617" s="8"/>
      <c r="M617" s="8"/>
      <c r="N617" s="9"/>
      <c r="O617" s="8"/>
      <c r="P617" s="8"/>
      <c r="Q617" s="8">
        <v>5</v>
      </c>
      <c r="R617" s="8">
        <v>10</v>
      </c>
      <c r="S617" s="8">
        <v>15</v>
      </c>
      <c r="T617" s="8"/>
      <c r="U617" s="8"/>
      <c r="V617" s="8"/>
      <c r="W617" s="8"/>
      <c r="X617" s="8"/>
      <c r="Y617" s="8"/>
      <c r="Z617" s="8"/>
      <c r="AA617" s="8"/>
      <c r="AB617" s="8"/>
      <c r="AC617" s="8"/>
    </row>
    <row r="618" spans="1:29" ht="58">
      <c r="A618" t="s">
        <v>952</v>
      </c>
      <c r="B618" s="3" t="s">
        <v>2628</v>
      </c>
      <c r="C618" s="3" t="s">
        <v>2633</v>
      </c>
      <c r="G618" s="8" t="s">
        <v>24</v>
      </c>
      <c r="H618" s="8"/>
      <c r="I618" s="8">
        <v>1</v>
      </c>
      <c r="J618" s="8">
        <v>3</v>
      </c>
      <c r="K618" s="8" t="s">
        <v>3310</v>
      </c>
      <c r="L618" s="8" t="s">
        <v>3311</v>
      </c>
      <c r="M618" s="8"/>
      <c r="N618" s="9"/>
      <c r="O618" s="8"/>
      <c r="P618" s="8">
        <v>2475</v>
      </c>
      <c r="Q618" s="8"/>
      <c r="R618" s="8" t="s">
        <v>3624</v>
      </c>
      <c r="S618" s="8" t="s">
        <v>3624</v>
      </c>
      <c r="T618" s="8"/>
      <c r="U618" s="8"/>
      <c r="V618" s="8"/>
      <c r="W618" s="8"/>
      <c r="X618" s="8"/>
      <c r="Y618" s="8"/>
      <c r="Z618" s="8"/>
      <c r="AA618" s="8"/>
      <c r="AB618" s="8"/>
      <c r="AC618" s="8"/>
    </row>
    <row r="619" spans="1:29" ht="58">
      <c r="A619" t="s">
        <v>952</v>
      </c>
      <c r="B619" s="3" t="s">
        <v>2634</v>
      </c>
      <c r="C619" s="3" t="s">
        <v>2629</v>
      </c>
      <c r="G619" s="8" t="s">
        <v>25</v>
      </c>
      <c r="H619" s="8"/>
      <c r="I619" s="8">
        <v>1</v>
      </c>
      <c r="J619" s="8">
        <v>5</v>
      </c>
      <c r="K619" s="8" t="s">
        <v>3330</v>
      </c>
      <c r="L619" s="8" t="s">
        <v>3311</v>
      </c>
      <c r="M619" s="8"/>
      <c r="N619" s="9"/>
      <c r="O619" s="8"/>
      <c r="P619" s="8">
        <v>168</v>
      </c>
      <c r="Q619" s="8"/>
      <c r="R619" s="8" t="s">
        <v>3624</v>
      </c>
      <c r="S619" s="8" t="s">
        <v>3624</v>
      </c>
      <c r="T619" s="8"/>
      <c r="U619" s="8"/>
      <c r="V619" s="8"/>
      <c r="W619" s="8"/>
      <c r="X619" s="8"/>
      <c r="Y619" s="8"/>
      <c r="Z619" s="8"/>
      <c r="AA619" s="8"/>
      <c r="AB619" s="8"/>
      <c r="AC619" s="8"/>
    </row>
    <row r="620" spans="1:29" ht="58">
      <c r="A620" t="s">
        <v>953</v>
      </c>
      <c r="B620" s="3" t="s">
        <v>2636</v>
      </c>
      <c r="C620" s="3" t="s">
        <v>2637</v>
      </c>
      <c r="G620" s="8" t="s">
        <v>26</v>
      </c>
      <c r="H620" s="8"/>
      <c r="I620" s="8"/>
      <c r="J620" s="8"/>
      <c r="K620" s="8"/>
      <c r="L620" s="8"/>
      <c r="M620" s="8"/>
      <c r="N620" s="9"/>
      <c r="O620" s="8"/>
      <c r="P620" s="8"/>
      <c r="Q620" s="8"/>
      <c r="R620" s="8" t="s">
        <v>3624</v>
      </c>
      <c r="S620" s="8" t="s">
        <v>3624</v>
      </c>
      <c r="T620" s="8"/>
      <c r="U620" s="8"/>
      <c r="V620" s="8"/>
      <c r="W620" s="8"/>
      <c r="X620" s="8"/>
      <c r="Y620" s="8"/>
      <c r="Z620" s="8"/>
      <c r="AA620" s="8"/>
      <c r="AB620" s="8"/>
      <c r="AC620" s="8"/>
    </row>
    <row r="621" spans="1:29" ht="58">
      <c r="A621" t="s">
        <v>953</v>
      </c>
      <c r="B621" s="3" t="s">
        <v>2640</v>
      </c>
      <c r="C621" s="3" t="s">
        <v>2635</v>
      </c>
      <c r="G621" s="8" t="s">
        <v>25</v>
      </c>
      <c r="H621" s="8"/>
      <c r="I621" s="8">
        <v>3</v>
      </c>
      <c r="J621" s="8">
        <v>10</v>
      </c>
      <c r="K621" s="8"/>
      <c r="L621" s="8" t="s">
        <v>3311</v>
      </c>
      <c r="M621" s="8"/>
      <c r="N621" s="9"/>
      <c r="O621" s="8"/>
      <c r="P621" s="8">
        <v>7</v>
      </c>
      <c r="Q621" s="8"/>
      <c r="R621" s="8" t="s">
        <v>3624</v>
      </c>
      <c r="S621" s="8" t="s">
        <v>3624</v>
      </c>
      <c r="T621" s="8"/>
      <c r="U621" s="8"/>
      <c r="V621" s="8"/>
      <c r="W621" s="8"/>
      <c r="X621" s="8"/>
      <c r="Y621" s="8"/>
      <c r="Z621" s="8"/>
      <c r="AA621" s="8"/>
      <c r="AB621" s="8"/>
      <c r="AC621" s="8"/>
    </row>
    <row r="622" spans="1:29" ht="29">
      <c r="A622" t="s">
        <v>953</v>
      </c>
      <c r="B622" s="3" t="s">
        <v>2646</v>
      </c>
      <c r="C622" s="3" t="s">
        <v>2645</v>
      </c>
      <c r="G622" s="8" t="s">
        <v>3352</v>
      </c>
      <c r="H622" s="8"/>
      <c r="I622" s="8"/>
      <c r="J622" s="8"/>
      <c r="K622" s="8"/>
      <c r="L622" s="8"/>
      <c r="M622" s="8"/>
      <c r="N622" s="9"/>
      <c r="O622" s="8"/>
      <c r="P622" s="8"/>
      <c r="Q622" s="8"/>
      <c r="R622" s="8" t="s">
        <v>3624</v>
      </c>
      <c r="S622" s="8" t="s">
        <v>3624</v>
      </c>
      <c r="T622" s="8"/>
      <c r="U622" s="8"/>
      <c r="V622" s="8"/>
      <c r="W622" s="8"/>
      <c r="X622" s="8"/>
      <c r="Y622" s="8"/>
      <c r="Z622" s="8"/>
      <c r="AA622" s="8"/>
      <c r="AB622" s="8"/>
      <c r="AC622" s="8"/>
    </row>
    <row r="623" spans="1:29">
      <c r="A623" t="s">
        <v>953</v>
      </c>
      <c r="B623" s="3" t="s">
        <v>2647</v>
      </c>
      <c r="C623" s="3" t="s">
        <v>2648</v>
      </c>
      <c r="G623" s="8" t="s">
        <v>25</v>
      </c>
      <c r="H623" s="8"/>
      <c r="I623" s="8">
        <v>1</v>
      </c>
      <c r="J623" s="8">
        <v>3</v>
      </c>
      <c r="K623" s="8" t="s">
        <v>3319</v>
      </c>
      <c r="L623" s="8" t="s">
        <v>3311</v>
      </c>
      <c r="M623" s="8"/>
      <c r="N623" s="9"/>
      <c r="O623" s="8"/>
      <c r="P623" s="8">
        <v>1701</v>
      </c>
      <c r="Q623" s="8"/>
      <c r="R623" s="8" t="s">
        <v>3624</v>
      </c>
      <c r="S623" s="8" t="s">
        <v>3624</v>
      </c>
      <c r="T623" s="8"/>
      <c r="U623" s="8"/>
      <c r="V623" s="8"/>
      <c r="W623" s="8"/>
      <c r="X623" s="8"/>
      <c r="Y623" s="8"/>
      <c r="Z623" s="8"/>
      <c r="AA623" s="8"/>
      <c r="AB623" s="8"/>
      <c r="AC623" s="8"/>
    </row>
    <row r="624" spans="1:29">
      <c r="A624" t="s">
        <v>955</v>
      </c>
      <c r="B624" s="3" t="s">
        <v>1314</v>
      </c>
      <c r="C624" s="3" t="s">
        <v>956</v>
      </c>
      <c r="G624" s="8" t="s">
        <v>3352</v>
      </c>
      <c r="H624" s="8"/>
      <c r="I624" s="8"/>
      <c r="J624" s="8"/>
      <c r="K624" s="8"/>
      <c r="L624" s="8"/>
      <c r="M624" s="8"/>
      <c r="N624" s="9"/>
      <c r="O624" s="8"/>
      <c r="P624" s="8"/>
      <c r="Q624" s="8"/>
      <c r="R624" s="8" t="s">
        <v>3624</v>
      </c>
      <c r="S624" s="8" t="s">
        <v>3624</v>
      </c>
      <c r="T624" s="8"/>
      <c r="U624" s="8"/>
      <c r="V624" s="8"/>
      <c r="W624" s="8"/>
      <c r="X624" s="8"/>
      <c r="Y624" s="8"/>
      <c r="Z624" s="8"/>
      <c r="AA624" s="8"/>
      <c r="AB624" s="8"/>
      <c r="AC624" s="8"/>
    </row>
    <row r="625" spans="1:29">
      <c r="A625" t="s">
        <v>955</v>
      </c>
      <c r="B625" s="3" t="s">
        <v>2649</v>
      </c>
      <c r="C625" s="3" t="s">
        <v>2650</v>
      </c>
      <c r="G625" s="8" t="s">
        <v>3352</v>
      </c>
      <c r="H625" s="8"/>
      <c r="I625" s="8"/>
      <c r="J625" s="8"/>
      <c r="K625" s="8"/>
      <c r="L625" s="8"/>
      <c r="M625" s="8"/>
      <c r="N625" s="9"/>
      <c r="O625" s="8"/>
      <c r="P625" s="8"/>
      <c r="Q625" s="8"/>
      <c r="R625" s="8" t="s">
        <v>3624</v>
      </c>
      <c r="S625" s="8" t="s">
        <v>3624</v>
      </c>
      <c r="T625" s="8"/>
      <c r="U625" s="8"/>
      <c r="V625" s="8"/>
      <c r="W625" s="8"/>
      <c r="X625" s="8"/>
      <c r="Y625" s="8"/>
      <c r="Z625" s="8"/>
      <c r="AA625" s="8"/>
      <c r="AB625" s="8"/>
      <c r="AC625" s="8"/>
    </row>
    <row r="626" spans="1:29">
      <c r="A626" t="s">
        <v>957</v>
      </c>
      <c r="B626" s="3" t="s">
        <v>1416</v>
      </c>
      <c r="C626" s="3" t="s">
        <v>1417</v>
      </c>
      <c r="G626" s="8" t="s">
        <v>24</v>
      </c>
      <c r="H626" s="8"/>
      <c r="I626" s="8">
        <v>1</v>
      </c>
      <c r="J626" s="8">
        <v>2</v>
      </c>
      <c r="K626" s="8" t="s">
        <v>3310</v>
      </c>
      <c r="L626" s="8" t="s">
        <v>3351</v>
      </c>
      <c r="M626" s="8"/>
      <c r="N626" s="9"/>
      <c r="O626" s="8"/>
      <c r="P626" s="8">
        <v>2475</v>
      </c>
      <c r="Q626" s="8"/>
      <c r="R626" s="8" t="s">
        <v>3624</v>
      </c>
      <c r="S626" s="8" t="s">
        <v>3624</v>
      </c>
      <c r="T626" s="8"/>
      <c r="U626" s="8"/>
      <c r="V626" s="8"/>
      <c r="W626" s="8"/>
      <c r="X626" s="8"/>
      <c r="Y626" s="8"/>
      <c r="Z626" s="8"/>
      <c r="AA626" s="8"/>
      <c r="AB626" s="8"/>
      <c r="AC626" s="8"/>
    </row>
    <row r="627" spans="1:29">
      <c r="A627" t="s">
        <v>957</v>
      </c>
      <c r="B627" s="3" t="s">
        <v>2652</v>
      </c>
      <c r="C627" s="3" t="s">
        <v>2651</v>
      </c>
      <c r="G627" s="8" t="s">
        <v>24</v>
      </c>
      <c r="H627" s="8"/>
      <c r="I627" s="8">
        <v>1</v>
      </c>
      <c r="J627" s="8">
        <v>2</v>
      </c>
      <c r="K627" s="8" t="s">
        <v>3355</v>
      </c>
      <c r="L627" s="8" t="s">
        <v>3351</v>
      </c>
      <c r="M627" s="8"/>
      <c r="N627" s="9"/>
      <c r="O627" s="8"/>
      <c r="P627" s="8">
        <v>0</v>
      </c>
      <c r="Q627" s="8"/>
      <c r="R627" s="8" t="s">
        <v>3624</v>
      </c>
      <c r="S627" s="8" t="s">
        <v>3624</v>
      </c>
      <c r="T627" s="8"/>
      <c r="U627" s="8"/>
      <c r="V627" s="8"/>
      <c r="W627" s="8"/>
      <c r="X627" s="8"/>
      <c r="Y627" s="8"/>
      <c r="Z627" s="8"/>
      <c r="AA627" s="8"/>
      <c r="AB627" s="8"/>
      <c r="AC627" s="8"/>
    </row>
    <row r="628" spans="1:29">
      <c r="A628" t="s">
        <v>964</v>
      </c>
      <c r="B628" s="3" t="s">
        <v>967</v>
      </c>
      <c r="C628" s="3" t="s">
        <v>968</v>
      </c>
      <c r="G628" s="8" t="s">
        <v>3350</v>
      </c>
      <c r="H628" s="8"/>
      <c r="I628" s="8"/>
      <c r="J628" s="8"/>
      <c r="K628" s="8"/>
      <c r="L628" s="8"/>
      <c r="M628" s="8"/>
      <c r="N628" s="9"/>
      <c r="O628" s="8"/>
      <c r="P628" s="8"/>
      <c r="Q628" s="8">
        <v>3</v>
      </c>
      <c r="R628" s="8">
        <v>2</v>
      </c>
      <c r="S628" s="8">
        <v>5</v>
      </c>
      <c r="T628" s="8"/>
      <c r="U628" s="8"/>
      <c r="V628" s="8"/>
      <c r="W628" s="8"/>
      <c r="X628" s="8"/>
      <c r="Y628" s="8"/>
      <c r="Z628" s="8"/>
      <c r="AA628" s="8"/>
      <c r="AB628" s="8"/>
      <c r="AC628" s="8"/>
    </row>
    <row r="629" spans="1:29">
      <c r="A629" t="s">
        <v>969</v>
      </c>
      <c r="B629" s="3" t="s">
        <v>970</v>
      </c>
      <c r="C629" s="3" t="s">
        <v>971</v>
      </c>
      <c r="G629" s="8" t="s">
        <v>3350</v>
      </c>
      <c r="H629" s="8"/>
      <c r="I629" s="8"/>
      <c r="J629" s="8"/>
      <c r="K629" s="8"/>
      <c r="L629" s="8"/>
      <c r="M629" s="8"/>
      <c r="N629" s="9"/>
      <c r="O629" s="8"/>
      <c r="P629" s="8"/>
      <c r="Q629" s="8">
        <v>3</v>
      </c>
      <c r="R629" s="8">
        <v>4</v>
      </c>
      <c r="S629" s="8">
        <v>7</v>
      </c>
      <c r="T629" s="8"/>
      <c r="U629" s="8"/>
      <c r="V629" s="8"/>
      <c r="W629" s="8"/>
      <c r="X629" s="8"/>
      <c r="Y629" s="8"/>
      <c r="Z629" s="8"/>
      <c r="AA629" s="8"/>
      <c r="AB629" s="8"/>
      <c r="AC629" s="8"/>
    </row>
    <row r="630" spans="1:29" ht="29">
      <c r="A630" t="s">
        <v>972</v>
      </c>
      <c r="B630" s="3" t="s">
        <v>2656</v>
      </c>
      <c r="C630" s="3" t="s">
        <v>2657</v>
      </c>
      <c r="G630" s="8" t="s">
        <v>25</v>
      </c>
      <c r="H630" s="8"/>
      <c r="I630" s="8">
        <v>2</v>
      </c>
      <c r="J630" s="8">
        <v>8</v>
      </c>
      <c r="K630" s="8"/>
      <c r="L630" s="8" t="s">
        <v>3311</v>
      </c>
      <c r="M630" s="8"/>
      <c r="N630" s="9"/>
      <c r="O630" s="8"/>
      <c r="P630" s="8">
        <v>115</v>
      </c>
      <c r="Q630" s="8"/>
      <c r="R630" s="8" t="s">
        <v>3624</v>
      </c>
      <c r="S630" s="8" t="s">
        <v>3624</v>
      </c>
      <c r="T630" s="8"/>
      <c r="U630" s="8"/>
      <c r="V630" s="8"/>
      <c r="W630" s="8"/>
      <c r="X630" s="8"/>
      <c r="Y630" s="8"/>
      <c r="Z630" s="8"/>
      <c r="AA630" s="8"/>
      <c r="AB630" s="8"/>
      <c r="AC630" s="8"/>
    </row>
    <row r="631" spans="1:29">
      <c r="A631" t="s">
        <v>972</v>
      </c>
      <c r="B631" s="3" t="s">
        <v>2658</v>
      </c>
      <c r="C631" s="3" t="s">
        <v>2659</v>
      </c>
      <c r="G631" s="8" t="s">
        <v>3352</v>
      </c>
      <c r="H631" s="8"/>
      <c r="I631" s="8"/>
      <c r="J631" s="8"/>
      <c r="K631" s="8"/>
      <c r="L631" s="8"/>
      <c r="M631" s="8"/>
      <c r="N631" s="9"/>
      <c r="O631" s="8"/>
      <c r="P631" s="8"/>
      <c r="Q631" s="8"/>
      <c r="R631" s="8" t="s">
        <v>3624</v>
      </c>
      <c r="S631" s="8" t="s">
        <v>3624</v>
      </c>
      <c r="T631" s="8"/>
      <c r="U631" s="8"/>
      <c r="V631" s="8"/>
      <c r="W631" s="8"/>
      <c r="X631" s="8"/>
      <c r="Y631" s="8"/>
      <c r="Z631" s="8"/>
      <c r="AA631" s="8"/>
      <c r="AB631" s="8"/>
      <c r="AC631" s="8"/>
    </row>
    <row r="632" spans="1:29">
      <c r="A632" t="s">
        <v>973</v>
      </c>
      <c r="B632" s="3" t="s">
        <v>2660</v>
      </c>
      <c r="C632" s="3" t="s">
        <v>2661</v>
      </c>
      <c r="G632" s="8" t="s">
        <v>3352</v>
      </c>
      <c r="H632" s="8"/>
      <c r="I632" s="8"/>
      <c r="J632" s="8"/>
      <c r="K632" s="8"/>
      <c r="L632" s="8"/>
      <c r="M632" s="8"/>
      <c r="N632" s="9"/>
      <c r="O632" s="8"/>
      <c r="P632" s="8"/>
      <c r="Q632" s="8"/>
      <c r="R632" s="8" t="s">
        <v>3624</v>
      </c>
      <c r="S632" s="8" t="s">
        <v>3624</v>
      </c>
      <c r="T632" s="8"/>
      <c r="U632" s="8"/>
      <c r="V632" s="8"/>
      <c r="W632" s="8"/>
      <c r="X632" s="8"/>
      <c r="Y632" s="8"/>
      <c r="Z632" s="8"/>
      <c r="AA632" s="8"/>
      <c r="AB632" s="8"/>
      <c r="AC632" s="8"/>
    </row>
    <row r="633" spans="1:29" ht="29">
      <c r="A633" t="s">
        <v>973</v>
      </c>
      <c r="B633" s="3" t="s">
        <v>2663</v>
      </c>
      <c r="C633" s="3" t="s">
        <v>2662</v>
      </c>
      <c r="G633" s="8" t="s">
        <v>26</v>
      </c>
      <c r="H633" s="8"/>
      <c r="I633" s="8"/>
      <c r="J633" s="8"/>
      <c r="K633" s="8"/>
      <c r="L633" s="8"/>
      <c r="M633" s="8"/>
      <c r="N633" s="9"/>
      <c r="O633" s="8"/>
      <c r="P633" s="8"/>
      <c r="Q633" s="8"/>
      <c r="R633" s="8" t="s">
        <v>3624</v>
      </c>
      <c r="S633" s="8" t="s">
        <v>3624</v>
      </c>
      <c r="T633" s="8"/>
      <c r="U633" s="8"/>
      <c r="V633" s="8"/>
      <c r="W633" s="8"/>
      <c r="X633" s="8"/>
      <c r="Y633" s="8"/>
      <c r="Z633" s="8"/>
      <c r="AA633" s="8"/>
      <c r="AB633" s="8"/>
      <c r="AC633" s="8"/>
    </row>
    <row r="634" spans="1:29">
      <c r="A634" t="s">
        <v>973</v>
      </c>
      <c r="B634" s="3" t="s">
        <v>2664</v>
      </c>
      <c r="C634" s="3" t="s">
        <v>2665</v>
      </c>
      <c r="G634" s="8" t="s">
        <v>3352</v>
      </c>
      <c r="H634" s="8"/>
      <c r="I634" s="8"/>
      <c r="J634" s="8"/>
      <c r="K634" s="8"/>
      <c r="L634" s="8"/>
      <c r="M634" s="8"/>
      <c r="N634" s="9"/>
      <c r="O634" s="8"/>
      <c r="P634" s="8"/>
      <c r="Q634" s="8"/>
      <c r="R634" s="8" t="s">
        <v>3624</v>
      </c>
      <c r="S634" s="8" t="s">
        <v>3624</v>
      </c>
      <c r="T634" s="8"/>
      <c r="U634" s="8"/>
      <c r="V634" s="8"/>
      <c r="W634" s="8"/>
      <c r="X634" s="8"/>
      <c r="Y634" s="8"/>
      <c r="Z634" s="8"/>
      <c r="AA634" s="8"/>
      <c r="AB634" s="8"/>
      <c r="AC634" s="8"/>
    </row>
    <row r="635" spans="1:29">
      <c r="A635" t="s">
        <v>974</v>
      </c>
      <c r="B635" s="3" t="s">
        <v>975</v>
      </c>
      <c r="C635" s="3" t="s">
        <v>976</v>
      </c>
      <c r="G635" s="8" t="s">
        <v>3352</v>
      </c>
      <c r="H635" s="8"/>
      <c r="I635" s="8"/>
      <c r="J635" s="8"/>
      <c r="K635" s="8"/>
      <c r="L635" s="8"/>
      <c r="M635" s="8"/>
      <c r="N635" s="9"/>
      <c r="O635" s="8"/>
      <c r="P635" s="8"/>
      <c r="Q635" s="8"/>
      <c r="R635" s="8" t="s">
        <v>3624</v>
      </c>
      <c r="S635" s="8" t="s">
        <v>3624</v>
      </c>
      <c r="T635" s="8"/>
      <c r="U635" s="8"/>
      <c r="V635" s="8"/>
      <c r="W635" s="8"/>
      <c r="X635" s="8"/>
      <c r="Y635" s="8"/>
      <c r="Z635" s="8"/>
      <c r="AA635" s="8"/>
      <c r="AB635" s="8"/>
      <c r="AC635" s="8"/>
    </row>
    <row r="636" spans="1:29">
      <c r="A636" t="s">
        <v>977</v>
      </c>
      <c r="B636" s="3" t="s">
        <v>2667</v>
      </c>
      <c r="C636" s="3" t="s">
        <v>2666</v>
      </c>
      <c r="G636" s="8" t="s">
        <v>3350</v>
      </c>
      <c r="H636" s="8"/>
      <c r="I636" s="8"/>
      <c r="J636" s="8"/>
      <c r="K636" s="8"/>
      <c r="L636" s="8"/>
      <c r="M636" s="8"/>
      <c r="N636" s="9"/>
      <c r="O636" s="8"/>
      <c r="P636" s="8"/>
      <c r="Q636" s="8">
        <v>-44</v>
      </c>
      <c r="R636" s="8">
        <v>210</v>
      </c>
      <c r="S636" s="8">
        <v>166</v>
      </c>
      <c r="T636" s="8"/>
      <c r="U636" s="8"/>
      <c r="V636" s="8"/>
      <c r="W636" s="8"/>
      <c r="X636" s="8"/>
      <c r="Y636" s="8"/>
      <c r="Z636" s="8"/>
      <c r="AA636" s="8"/>
      <c r="AB636" s="8"/>
      <c r="AC636" s="8"/>
    </row>
    <row r="637" spans="1:29">
      <c r="A637" t="s">
        <v>978</v>
      </c>
      <c r="B637" s="3" t="s">
        <v>2669</v>
      </c>
      <c r="C637" s="3" t="s">
        <v>2668</v>
      </c>
      <c r="G637" s="8" t="s">
        <v>24</v>
      </c>
      <c r="H637" s="8"/>
      <c r="I637" s="8">
        <v>1</v>
      </c>
      <c r="J637" s="8">
        <v>5</v>
      </c>
      <c r="K637" s="8" t="s">
        <v>3326</v>
      </c>
      <c r="L637" s="8" t="s">
        <v>3311</v>
      </c>
      <c r="M637" s="8"/>
      <c r="N637" s="9"/>
      <c r="O637" s="8"/>
      <c r="P637" s="8">
        <v>830</v>
      </c>
      <c r="Q637" s="8"/>
      <c r="R637" s="8" t="s">
        <v>3624</v>
      </c>
      <c r="S637" s="8" t="s">
        <v>3624</v>
      </c>
      <c r="T637" s="8"/>
      <c r="U637" s="8"/>
      <c r="V637" s="8"/>
      <c r="W637" s="8"/>
      <c r="X637" s="8"/>
      <c r="Y637" s="8"/>
      <c r="Z637" s="8"/>
      <c r="AA637" s="8"/>
      <c r="AB637" s="8"/>
      <c r="AC637" s="8"/>
    </row>
    <row r="638" spans="1:29" ht="29">
      <c r="A638" t="s">
        <v>981</v>
      </c>
      <c r="B638" s="3" t="s">
        <v>2670</v>
      </c>
      <c r="C638" s="3" t="s">
        <v>2671</v>
      </c>
      <c r="G638" s="8" t="s">
        <v>26</v>
      </c>
      <c r="H638" s="8"/>
      <c r="I638" s="8"/>
      <c r="J638" s="8"/>
      <c r="K638" s="8"/>
      <c r="L638" s="8"/>
      <c r="M638" s="8"/>
      <c r="N638" s="9"/>
      <c r="O638" s="8"/>
      <c r="P638" s="8"/>
      <c r="Q638" s="8"/>
      <c r="R638" s="8" t="s">
        <v>3624</v>
      </c>
      <c r="S638" s="8" t="s">
        <v>3624</v>
      </c>
      <c r="T638" s="8"/>
      <c r="U638" s="8"/>
      <c r="V638" s="8"/>
      <c r="W638" s="8"/>
      <c r="X638" s="8"/>
      <c r="Y638" s="8"/>
      <c r="Z638" s="8"/>
      <c r="AA638" s="8"/>
      <c r="AB638" s="8"/>
      <c r="AC638" s="8"/>
    </row>
    <row r="639" spans="1:29">
      <c r="A639" t="s">
        <v>981</v>
      </c>
      <c r="B639" s="3" t="s">
        <v>982</v>
      </c>
      <c r="C639" s="3" t="s">
        <v>983</v>
      </c>
      <c r="G639" s="8" t="s">
        <v>3350</v>
      </c>
      <c r="H639" s="8"/>
      <c r="I639" s="8"/>
      <c r="J639" s="8"/>
      <c r="K639" s="8"/>
      <c r="L639" s="8"/>
      <c r="M639" s="8"/>
      <c r="N639" s="9"/>
      <c r="O639" s="8"/>
      <c r="P639" s="8"/>
      <c r="Q639" s="8">
        <v>-1</v>
      </c>
      <c r="R639" s="8">
        <v>1</v>
      </c>
      <c r="S639" s="8">
        <v>0</v>
      </c>
      <c r="T639" s="8"/>
      <c r="U639" s="8"/>
      <c r="V639" s="8"/>
      <c r="W639" s="8"/>
      <c r="X639" s="8"/>
      <c r="Y639" s="8"/>
      <c r="Z639" s="8"/>
      <c r="AA639" s="8"/>
      <c r="AB639" s="8"/>
      <c r="AC639" s="8"/>
    </row>
    <row r="640" spans="1:29">
      <c r="A640" t="s">
        <v>984</v>
      </c>
      <c r="B640" s="3" t="s">
        <v>2672</v>
      </c>
      <c r="C640" s="3" t="s">
        <v>2673</v>
      </c>
      <c r="G640" s="8" t="s">
        <v>3350</v>
      </c>
      <c r="H640" s="8"/>
      <c r="I640" s="8"/>
      <c r="J640" s="8"/>
      <c r="K640" s="8"/>
      <c r="L640" s="8"/>
      <c r="M640" s="8"/>
      <c r="N640" s="9"/>
      <c r="O640" s="8"/>
      <c r="P640" s="8"/>
      <c r="Q640" s="8">
        <v>3</v>
      </c>
      <c r="R640" s="8">
        <v>3</v>
      </c>
      <c r="S640" s="8">
        <v>6</v>
      </c>
      <c r="T640" s="8"/>
      <c r="U640" s="8"/>
      <c r="V640" s="8"/>
      <c r="W640" s="8"/>
      <c r="X640" s="8"/>
      <c r="Y640" s="8"/>
      <c r="Z640" s="8"/>
      <c r="AA640" s="8"/>
      <c r="AB640" s="8"/>
      <c r="AC640" s="8"/>
    </row>
    <row r="641" spans="1:29" ht="29">
      <c r="A641" t="s">
        <v>984</v>
      </c>
      <c r="B641" s="3" t="s">
        <v>2675</v>
      </c>
      <c r="C641" s="3" t="s">
        <v>2674</v>
      </c>
      <c r="G641" s="8" t="s">
        <v>3352</v>
      </c>
      <c r="H641" s="8"/>
      <c r="I641" s="8"/>
      <c r="J641" s="8"/>
      <c r="K641" s="8"/>
      <c r="L641" s="8"/>
      <c r="M641" s="8"/>
      <c r="N641" s="9"/>
      <c r="O641" s="8"/>
      <c r="P641" s="8"/>
      <c r="Q641" s="8"/>
      <c r="R641" s="8" t="s">
        <v>3624</v>
      </c>
      <c r="S641" s="8" t="s">
        <v>3624</v>
      </c>
      <c r="T641" s="8"/>
      <c r="U641" s="8"/>
      <c r="V641" s="8"/>
      <c r="W641" s="8"/>
      <c r="X641" s="8"/>
      <c r="Y641" s="8"/>
      <c r="Z641" s="8"/>
      <c r="AA641" s="8"/>
      <c r="AB641" s="8"/>
      <c r="AC641" s="8"/>
    </row>
    <row r="642" spans="1:29">
      <c r="A642" t="s">
        <v>984</v>
      </c>
      <c r="B642" s="3" t="s">
        <v>2677</v>
      </c>
      <c r="C642" s="3" t="s">
        <v>2676</v>
      </c>
      <c r="G642" s="8" t="s">
        <v>3350</v>
      </c>
      <c r="H642" s="8"/>
      <c r="I642" s="8"/>
      <c r="J642" s="8"/>
      <c r="K642" s="8"/>
      <c r="L642" s="8"/>
      <c r="M642" s="8"/>
      <c r="N642" s="9"/>
      <c r="O642" s="8"/>
      <c r="P642" s="8"/>
      <c r="Q642" s="8">
        <v>-1658</v>
      </c>
      <c r="R642" s="8">
        <v>1701</v>
      </c>
      <c r="S642" s="8">
        <v>43</v>
      </c>
      <c r="T642" s="8"/>
      <c r="U642" s="8"/>
      <c r="V642" s="8"/>
      <c r="W642" s="8"/>
      <c r="X642" s="8"/>
      <c r="Y642" s="8"/>
      <c r="Z642" s="8"/>
      <c r="AA642" s="8"/>
      <c r="AB642" s="8"/>
      <c r="AC642" s="8"/>
    </row>
    <row r="643" spans="1:29" ht="29">
      <c r="A643" t="s">
        <v>985</v>
      </c>
      <c r="B643" s="3" t="s">
        <v>2678</v>
      </c>
      <c r="C643" s="3" t="s">
        <v>2679</v>
      </c>
      <c r="G643" s="8" t="s">
        <v>3352</v>
      </c>
      <c r="H643" s="8"/>
      <c r="I643" s="8"/>
      <c r="J643" s="8"/>
      <c r="K643" s="8"/>
      <c r="L643" s="8"/>
      <c r="M643" s="8"/>
      <c r="N643" s="9"/>
      <c r="O643" s="8"/>
      <c r="P643" s="8"/>
      <c r="Q643" s="8"/>
      <c r="R643" s="8" t="s">
        <v>3624</v>
      </c>
      <c r="S643" s="8" t="s">
        <v>3624</v>
      </c>
      <c r="T643" s="8"/>
      <c r="U643" s="8"/>
      <c r="V643" s="8"/>
      <c r="W643" s="8"/>
      <c r="X643" s="8"/>
      <c r="Y643" s="8"/>
      <c r="Z643" s="8"/>
      <c r="AA643" s="8"/>
      <c r="AB643" s="8"/>
      <c r="AC643" s="8"/>
    </row>
    <row r="644" spans="1:29" ht="29">
      <c r="A644" t="s">
        <v>986</v>
      </c>
      <c r="B644" s="3" t="s">
        <v>2680</v>
      </c>
      <c r="C644" s="3" t="s">
        <v>2681</v>
      </c>
      <c r="G644" s="8" t="s">
        <v>24</v>
      </c>
      <c r="H644" s="8"/>
      <c r="I644" s="8">
        <v>1</v>
      </c>
      <c r="J644" s="8">
        <v>3</v>
      </c>
      <c r="K644" s="8" t="s">
        <v>3310</v>
      </c>
      <c r="L644" s="8" t="s">
        <v>3311</v>
      </c>
      <c r="M644" s="8"/>
      <c r="N644" s="9"/>
      <c r="O644" s="8"/>
      <c r="P644" s="8">
        <v>2475</v>
      </c>
      <c r="Q644" s="8"/>
      <c r="R644" s="8" t="s">
        <v>3624</v>
      </c>
      <c r="S644" s="8" t="s">
        <v>3624</v>
      </c>
      <c r="T644" s="8"/>
      <c r="U644" s="8"/>
      <c r="V644" s="8"/>
      <c r="W644" s="8"/>
      <c r="X644" s="8"/>
      <c r="Y644" s="8"/>
      <c r="Z644" s="8"/>
      <c r="AA644" s="8"/>
      <c r="AB644" s="8"/>
      <c r="AC644" s="8"/>
    </row>
    <row r="645" spans="1:29">
      <c r="A645" t="s">
        <v>987</v>
      </c>
      <c r="B645" s="3" t="s">
        <v>2683</v>
      </c>
      <c r="C645" s="3" t="s">
        <v>2682</v>
      </c>
      <c r="G645" s="8" t="s">
        <v>24</v>
      </c>
      <c r="H645" s="8"/>
      <c r="I645" s="8">
        <v>1</v>
      </c>
      <c r="J645" s="8">
        <v>3</v>
      </c>
      <c r="K645" s="8" t="s">
        <v>3319</v>
      </c>
      <c r="L645" s="8" t="s">
        <v>3311</v>
      </c>
      <c r="M645" s="8"/>
      <c r="N645" s="9"/>
      <c r="O645" s="8"/>
      <c r="P645" s="8">
        <v>86</v>
      </c>
      <c r="Q645" s="8"/>
      <c r="R645" s="8" t="s">
        <v>3624</v>
      </c>
      <c r="S645" s="8" t="s">
        <v>3624</v>
      </c>
      <c r="T645" s="8"/>
      <c r="U645" s="8"/>
      <c r="V645" s="8"/>
      <c r="W645" s="8"/>
      <c r="X645" s="8"/>
      <c r="Y645" s="8"/>
      <c r="Z645" s="8"/>
      <c r="AA645" s="8"/>
      <c r="AB645" s="8"/>
      <c r="AC645" s="8"/>
    </row>
    <row r="646" spans="1:29">
      <c r="A646" t="s">
        <v>988</v>
      </c>
      <c r="B646" s="3" t="s">
        <v>2685</v>
      </c>
      <c r="C646" s="3" t="s">
        <v>2684</v>
      </c>
      <c r="G646" s="8" t="s">
        <v>25</v>
      </c>
      <c r="H646" s="8"/>
      <c r="I646" s="8">
        <v>1</v>
      </c>
      <c r="J646" s="8">
        <v>3</v>
      </c>
      <c r="K646" s="8" t="s">
        <v>3319</v>
      </c>
      <c r="L646" s="8" t="s">
        <v>3311</v>
      </c>
      <c r="M646" s="8"/>
      <c r="N646" s="9"/>
      <c r="O646" s="8"/>
      <c r="P646" s="8">
        <v>1701</v>
      </c>
      <c r="Q646" s="8"/>
      <c r="R646" s="8" t="s">
        <v>3624</v>
      </c>
      <c r="S646" s="8" t="s">
        <v>3624</v>
      </c>
      <c r="T646" s="8"/>
      <c r="U646" s="8"/>
      <c r="V646" s="8"/>
      <c r="W646" s="8"/>
      <c r="X646" s="8"/>
      <c r="Y646" s="8"/>
      <c r="Z646" s="8"/>
      <c r="AA646" s="8"/>
      <c r="AB646" s="8"/>
      <c r="AC646" s="8"/>
    </row>
    <row r="647" spans="1:29">
      <c r="A647" t="s">
        <v>988</v>
      </c>
      <c r="B647" s="3" t="s">
        <v>2686</v>
      </c>
      <c r="C647" s="3" t="s">
        <v>2687</v>
      </c>
      <c r="G647" s="8" t="s">
        <v>25</v>
      </c>
      <c r="H647" s="8"/>
      <c r="I647" s="8">
        <v>2</v>
      </c>
      <c r="J647" s="8">
        <v>8</v>
      </c>
      <c r="K647" s="8"/>
      <c r="L647" s="8" t="s">
        <v>3311</v>
      </c>
      <c r="M647" s="8"/>
      <c r="N647" s="9"/>
      <c r="O647" s="8"/>
      <c r="P647" s="8">
        <v>115</v>
      </c>
      <c r="Q647" s="8"/>
      <c r="R647" s="8" t="s">
        <v>3624</v>
      </c>
      <c r="S647" s="8" t="s">
        <v>3624</v>
      </c>
      <c r="T647" s="8"/>
      <c r="U647" s="8"/>
      <c r="V647" s="8"/>
      <c r="W647" s="8"/>
      <c r="X647" s="8"/>
      <c r="Y647" s="8"/>
      <c r="Z647" s="8"/>
      <c r="AA647" s="8"/>
      <c r="AB647" s="8"/>
      <c r="AC647" s="8"/>
    </row>
    <row r="648" spans="1:29">
      <c r="A648" t="s">
        <v>990</v>
      </c>
      <c r="B648" s="3" t="s">
        <v>2691</v>
      </c>
      <c r="C648" s="3" t="s">
        <v>2690</v>
      </c>
      <c r="G648" s="8" t="s">
        <v>3350</v>
      </c>
      <c r="H648" s="8"/>
      <c r="I648" s="8"/>
      <c r="J648" s="8"/>
      <c r="K648" s="8"/>
      <c r="L648" s="8"/>
      <c r="M648" s="8"/>
      <c r="N648" s="9"/>
      <c r="O648" s="8"/>
      <c r="P648" s="8"/>
      <c r="Q648" s="8">
        <v>108</v>
      </c>
      <c r="R648" s="8">
        <v>24</v>
      </c>
      <c r="S648" s="8">
        <v>132</v>
      </c>
      <c r="T648" s="8"/>
      <c r="U648" s="8"/>
      <c r="V648" s="8"/>
      <c r="W648" s="8"/>
      <c r="X648" s="8"/>
      <c r="Y648" s="8"/>
      <c r="Z648" s="8"/>
      <c r="AA648" s="8"/>
      <c r="AB648" s="8"/>
      <c r="AC648" s="8"/>
    </row>
    <row r="649" spans="1:29">
      <c r="A649" t="s">
        <v>991</v>
      </c>
      <c r="B649" s="3" t="s">
        <v>992</v>
      </c>
      <c r="C649" s="3" t="s">
        <v>2692</v>
      </c>
      <c r="G649" s="8" t="s">
        <v>3352</v>
      </c>
      <c r="H649" s="8"/>
      <c r="I649" s="8"/>
      <c r="J649" s="8"/>
      <c r="K649" s="8"/>
      <c r="L649" s="8"/>
      <c r="M649" s="8"/>
      <c r="N649" s="9"/>
      <c r="O649" s="8"/>
      <c r="P649" s="8"/>
      <c r="Q649" s="8"/>
      <c r="R649" s="8" t="s">
        <v>3624</v>
      </c>
      <c r="S649" s="8" t="s">
        <v>3624</v>
      </c>
      <c r="T649" s="8"/>
      <c r="U649" s="8"/>
      <c r="V649" s="8"/>
      <c r="W649" s="8"/>
      <c r="X649" s="8"/>
      <c r="Y649" s="8"/>
      <c r="Z649" s="8"/>
      <c r="AA649" s="8"/>
      <c r="AB649" s="8"/>
      <c r="AC649" s="8"/>
    </row>
    <row r="650" spans="1:29">
      <c r="A650" t="s">
        <v>993</v>
      </c>
      <c r="B650" s="3" t="s">
        <v>2693</v>
      </c>
      <c r="C650" s="3" t="s">
        <v>2694</v>
      </c>
      <c r="G650" s="8" t="s">
        <v>25</v>
      </c>
      <c r="H650" s="8"/>
      <c r="I650" s="8">
        <v>1</v>
      </c>
      <c r="J650" s="8">
        <v>3</v>
      </c>
      <c r="K650" s="8" t="s">
        <v>3310</v>
      </c>
      <c r="L650" s="8" t="s">
        <v>3311</v>
      </c>
      <c r="M650" s="8"/>
      <c r="N650" s="9"/>
      <c r="O650" s="8"/>
      <c r="P650" s="8">
        <v>2475</v>
      </c>
      <c r="Q650" s="8"/>
      <c r="R650" s="8" t="s">
        <v>3624</v>
      </c>
      <c r="S650" s="8" t="s">
        <v>3624</v>
      </c>
      <c r="T650" s="8"/>
      <c r="U650" s="8"/>
      <c r="V650" s="8"/>
      <c r="W650" s="8"/>
      <c r="X650" s="8"/>
      <c r="Y650" s="8"/>
      <c r="Z650" s="8"/>
      <c r="AA650" s="8"/>
      <c r="AB650" s="8"/>
      <c r="AC650" s="8"/>
    </row>
    <row r="651" spans="1:29" ht="29">
      <c r="A651" t="s">
        <v>996</v>
      </c>
      <c r="B651" s="3" t="s">
        <v>2696</v>
      </c>
      <c r="C651" s="3" t="s">
        <v>2695</v>
      </c>
      <c r="G651" s="8" t="s">
        <v>25</v>
      </c>
      <c r="H651" s="8"/>
      <c r="I651" s="8">
        <v>2</v>
      </c>
      <c r="J651" s="8">
        <v>4</v>
      </c>
      <c r="K651" s="8"/>
      <c r="L651" s="8" t="s">
        <v>3311</v>
      </c>
      <c r="M651" s="8"/>
      <c r="N651" s="9"/>
      <c r="O651" s="8"/>
      <c r="P651" s="8">
        <v>99</v>
      </c>
      <c r="Q651" s="8"/>
      <c r="R651" s="8" t="s">
        <v>3624</v>
      </c>
      <c r="S651" s="8" t="s">
        <v>3624</v>
      </c>
      <c r="T651" s="8"/>
      <c r="U651" s="8"/>
      <c r="V651" s="8"/>
      <c r="W651" s="8"/>
      <c r="X651" s="8"/>
      <c r="Y651" s="8"/>
      <c r="Z651" s="8"/>
      <c r="AA651" s="8"/>
      <c r="AB651" s="8"/>
      <c r="AC651" s="8"/>
    </row>
    <row r="652" spans="1:29" ht="29">
      <c r="A652" t="s">
        <v>997</v>
      </c>
      <c r="B652" s="3" t="s">
        <v>2700</v>
      </c>
      <c r="C652" s="3" t="s">
        <v>2699</v>
      </c>
      <c r="G652" s="8" t="s">
        <v>25</v>
      </c>
      <c r="H652" s="8"/>
      <c r="I652" s="8">
        <v>1</v>
      </c>
      <c r="J652" s="8">
        <v>2</v>
      </c>
      <c r="K652" s="8" t="s">
        <v>3310</v>
      </c>
      <c r="L652" s="8" t="s">
        <v>3351</v>
      </c>
      <c r="M652" s="8"/>
      <c r="N652" s="9"/>
      <c r="O652" s="8"/>
      <c r="P652" s="8">
        <v>2475</v>
      </c>
      <c r="Q652" s="8"/>
      <c r="R652" s="8" t="s">
        <v>3624</v>
      </c>
      <c r="S652" s="8" t="s">
        <v>3624</v>
      </c>
      <c r="T652" s="8"/>
      <c r="U652" s="8"/>
      <c r="V652" s="8"/>
      <c r="W652" s="8"/>
      <c r="X652" s="8"/>
      <c r="Y652" s="8"/>
      <c r="Z652" s="8"/>
      <c r="AA652" s="8"/>
      <c r="AB652" s="8"/>
      <c r="AC652" s="8"/>
    </row>
    <row r="653" spans="1:29" ht="29">
      <c r="A653" t="s">
        <v>997</v>
      </c>
      <c r="B653" s="3" t="s">
        <v>2701</v>
      </c>
      <c r="C653" s="3" t="s">
        <v>2702</v>
      </c>
      <c r="G653" s="8" t="s">
        <v>26</v>
      </c>
      <c r="H653" s="8"/>
      <c r="I653" s="8"/>
      <c r="J653" s="8"/>
      <c r="K653" s="8"/>
      <c r="L653" s="8"/>
      <c r="M653" s="8"/>
      <c r="N653" s="9"/>
      <c r="O653" s="8"/>
      <c r="P653" s="8"/>
      <c r="Q653" s="8"/>
      <c r="R653" s="8" t="s">
        <v>3624</v>
      </c>
      <c r="S653" s="8" t="s">
        <v>3624</v>
      </c>
      <c r="T653" s="8"/>
      <c r="U653" s="8"/>
      <c r="V653" s="8"/>
      <c r="W653" s="8"/>
      <c r="X653" s="8"/>
      <c r="Y653" s="8"/>
      <c r="Z653" s="8"/>
      <c r="AA653" s="8"/>
      <c r="AB653" s="8"/>
      <c r="AC653" s="8"/>
    </row>
    <row r="654" spans="1:29" ht="29">
      <c r="A654" t="s">
        <v>997</v>
      </c>
      <c r="B654" s="3" t="s">
        <v>2704</v>
      </c>
      <c r="C654" s="3" t="s">
        <v>2703</v>
      </c>
      <c r="G654" s="8" t="s">
        <v>25</v>
      </c>
      <c r="H654" s="8"/>
      <c r="I654" s="8">
        <v>3</v>
      </c>
      <c r="J654" s="8">
        <v>8</v>
      </c>
      <c r="K654" s="8"/>
      <c r="L654" s="8" t="s">
        <v>3305</v>
      </c>
      <c r="M654" s="8" t="s">
        <v>3414</v>
      </c>
      <c r="N654" s="9" t="s">
        <v>3475</v>
      </c>
      <c r="O654" s="8"/>
      <c r="P654" s="8">
        <v>86</v>
      </c>
      <c r="Q654" s="8"/>
      <c r="R654" s="8" t="s">
        <v>3624</v>
      </c>
      <c r="S654" s="8" t="s">
        <v>3624</v>
      </c>
      <c r="T654" s="8"/>
      <c r="U654" s="8"/>
      <c r="V654" s="8"/>
      <c r="W654" s="8"/>
      <c r="X654" s="8"/>
      <c r="Y654" s="8"/>
      <c r="Z654" s="8"/>
      <c r="AA654" s="8"/>
      <c r="AB654" s="8"/>
      <c r="AC654" s="8"/>
    </row>
    <row r="655" spans="1:29">
      <c r="A655" t="s">
        <v>998</v>
      </c>
      <c r="B655" s="3" t="s">
        <v>2705</v>
      </c>
      <c r="C655" s="3" t="s">
        <v>2706</v>
      </c>
      <c r="F655" t="s">
        <v>19</v>
      </c>
      <c r="G655" s="8" t="s">
        <v>3350</v>
      </c>
      <c r="H655" s="8"/>
      <c r="I655" s="8"/>
      <c r="J655" s="8"/>
      <c r="K655" s="8"/>
      <c r="L655" s="8"/>
      <c r="M655" s="8"/>
      <c r="N655" s="9"/>
      <c r="O655" s="8"/>
      <c r="P655" s="8"/>
      <c r="Q655" s="8">
        <v>-1589</v>
      </c>
      <c r="R655" s="8">
        <v>1701</v>
      </c>
      <c r="S655" s="8">
        <v>112</v>
      </c>
      <c r="T655" s="8"/>
      <c r="U655" s="8"/>
      <c r="V655" s="8"/>
      <c r="W655" s="8"/>
      <c r="X655" s="8"/>
      <c r="Y655" s="8"/>
      <c r="Z655" s="8"/>
      <c r="AA655" s="8"/>
      <c r="AB655" s="8"/>
      <c r="AC655" s="8"/>
    </row>
    <row r="656" spans="1:29" ht="29">
      <c r="A656" t="s">
        <v>999</v>
      </c>
      <c r="B656" s="3" t="s">
        <v>3697</v>
      </c>
      <c r="C656" s="3" t="s">
        <v>3698</v>
      </c>
      <c r="G656" s="8" t="s">
        <v>3352</v>
      </c>
      <c r="H656" s="8"/>
      <c r="I656" s="8"/>
      <c r="J656" s="8"/>
      <c r="K656" s="8"/>
      <c r="L656" s="8"/>
      <c r="M656" s="8"/>
      <c r="N656" s="9"/>
      <c r="O656" s="8"/>
      <c r="P656" s="8"/>
      <c r="Q656" s="8"/>
      <c r="R656" s="8" t="s">
        <v>3624</v>
      </c>
      <c r="S656" s="8" t="s">
        <v>3624</v>
      </c>
      <c r="T656" s="8"/>
      <c r="U656" s="8"/>
      <c r="V656" s="8"/>
      <c r="W656" s="8"/>
      <c r="X656" s="8"/>
      <c r="Y656" s="8"/>
      <c r="Z656" s="8"/>
      <c r="AA656" s="8"/>
      <c r="AB656" s="8"/>
      <c r="AC656" s="8"/>
    </row>
    <row r="657" spans="1:29" ht="29">
      <c r="A657" t="s">
        <v>1000</v>
      </c>
      <c r="B657" s="3" t="s">
        <v>2709</v>
      </c>
      <c r="C657" s="3" t="s">
        <v>2708</v>
      </c>
      <c r="G657" s="8" t="s">
        <v>26</v>
      </c>
      <c r="H657" s="8"/>
      <c r="I657" s="8"/>
      <c r="J657" s="8"/>
      <c r="K657" s="8"/>
      <c r="L657" s="8"/>
      <c r="M657" s="8"/>
      <c r="N657" s="9"/>
      <c r="O657" s="8"/>
      <c r="P657" s="8"/>
      <c r="Q657" s="8"/>
      <c r="R657" s="8" t="s">
        <v>3624</v>
      </c>
      <c r="S657" s="8" t="s">
        <v>3624</v>
      </c>
      <c r="T657" s="8"/>
      <c r="U657" s="8"/>
      <c r="V657" s="8"/>
      <c r="W657" s="8"/>
      <c r="X657" s="8"/>
      <c r="Y657" s="8"/>
      <c r="Z657" s="8"/>
      <c r="AA657" s="8"/>
      <c r="AB657" s="8"/>
      <c r="AC657" s="8"/>
    </row>
    <row r="658" spans="1:29">
      <c r="A658" t="s">
        <v>1003</v>
      </c>
      <c r="B658" s="3" t="s">
        <v>2710</v>
      </c>
      <c r="C658" s="3" t="s">
        <v>2711</v>
      </c>
      <c r="F658" t="s">
        <v>19</v>
      </c>
      <c r="G658" s="8" t="s">
        <v>24</v>
      </c>
      <c r="H658" s="8"/>
      <c r="I658" s="8">
        <v>1</v>
      </c>
      <c r="J658" s="8">
        <v>6</v>
      </c>
      <c r="K658" s="8" t="s">
        <v>3316</v>
      </c>
      <c r="L658" s="8" t="s">
        <v>3311</v>
      </c>
      <c r="M658" s="8"/>
      <c r="N658" s="9"/>
      <c r="O658" s="8"/>
      <c r="P658" s="8">
        <v>2</v>
      </c>
      <c r="Q658" s="8"/>
      <c r="R658" s="8" t="s">
        <v>3624</v>
      </c>
      <c r="S658" s="8" t="s">
        <v>3624</v>
      </c>
      <c r="T658" s="8"/>
      <c r="U658" s="8"/>
      <c r="V658" s="8"/>
      <c r="W658" s="8"/>
      <c r="X658" s="8"/>
      <c r="Y658" s="8"/>
      <c r="Z658" s="8"/>
      <c r="AA658" s="8"/>
      <c r="AB658" s="8"/>
      <c r="AC658" s="8"/>
    </row>
    <row r="659" spans="1:29">
      <c r="A659" t="s">
        <v>1012</v>
      </c>
      <c r="B659" s="3" t="s">
        <v>1013</v>
      </c>
      <c r="C659" s="3" t="s">
        <v>1014</v>
      </c>
      <c r="G659" s="8" t="s">
        <v>3352</v>
      </c>
      <c r="H659" s="8"/>
      <c r="I659" s="8"/>
      <c r="J659" s="8"/>
      <c r="K659" s="8"/>
      <c r="L659" s="8"/>
      <c r="M659" s="8"/>
      <c r="N659" s="9"/>
      <c r="O659" s="8"/>
      <c r="P659" s="8"/>
      <c r="Q659" s="8"/>
      <c r="R659" s="8" t="s">
        <v>3624</v>
      </c>
      <c r="S659" s="8" t="s">
        <v>3624</v>
      </c>
      <c r="T659" s="8"/>
      <c r="U659" s="8"/>
      <c r="V659" s="8"/>
      <c r="W659" s="8"/>
      <c r="X659" s="8"/>
      <c r="Y659" s="8"/>
      <c r="Z659" s="8"/>
      <c r="AA659" s="8"/>
      <c r="AB659" s="8"/>
      <c r="AC659" s="8"/>
    </row>
    <row r="660" spans="1:29" ht="29">
      <c r="A660" t="s">
        <v>1015</v>
      </c>
      <c r="B660" s="3" t="s">
        <v>2716</v>
      </c>
      <c r="C660" s="3" t="s">
        <v>2715</v>
      </c>
      <c r="G660" s="8" t="s">
        <v>25</v>
      </c>
      <c r="H660" s="8"/>
      <c r="I660" s="8">
        <v>1</v>
      </c>
      <c r="J660" s="8">
        <v>4</v>
      </c>
      <c r="K660" s="8" t="s">
        <v>3326</v>
      </c>
      <c r="L660" s="8" t="s">
        <v>3305</v>
      </c>
      <c r="M660" s="8" t="s">
        <v>3359</v>
      </c>
      <c r="N660" s="9" t="s">
        <v>3404</v>
      </c>
      <c r="O660" s="8"/>
      <c r="P660" s="8">
        <v>830</v>
      </c>
      <c r="Q660" s="8"/>
      <c r="R660" s="8" t="s">
        <v>3624</v>
      </c>
      <c r="S660" s="8" t="s">
        <v>3624</v>
      </c>
      <c r="T660" s="8"/>
      <c r="U660" s="8"/>
      <c r="V660" s="8"/>
      <c r="W660" s="8"/>
      <c r="X660" s="8"/>
      <c r="Y660" s="8"/>
      <c r="Z660" s="8"/>
      <c r="AA660" s="8"/>
      <c r="AB660" s="8"/>
      <c r="AC660" s="8"/>
    </row>
    <row r="661" spans="1:29">
      <c r="A661" t="s">
        <v>1019</v>
      </c>
      <c r="B661" s="3" t="s">
        <v>1020</v>
      </c>
      <c r="C661" s="3" t="s">
        <v>816</v>
      </c>
      <c r="G661" s="8" t="s">
        <v>3352</v>
      </c>
      <c r="H661" s="8"/>
      <c r="I661" s="8"/>
      <c r="J661" s="8"/>
      <c r="K661" s="8"/>
      <c r="L661" s="8"/>
      <c r="M661" s="8"/>
      <c r="N661" s="9"/>
      <c r="O661" s="8"/>
      <c r="P661" s="8"/>
      <c r="Q661" s="8"/>
      <c r="R661" s="8" t="s">
        <v>3624</v>
      </c>
      <c r="S661" s="8" t="s">
        <v>3624</v>
      </c>
      <c r="T661" s="8"/>
      <c r="U661" s="8"/>
      <c r="V661" s="8"/>
      <c r="W661" s="8"/>
      <c r="X661" s="8"/>
      <c r="Y661" s="8"/>
      <c r="Z661" s="8"/>
      <c r="AA661" s="8"/>
      <c r="AB661" s="8"/>
      <c r="AC661" s="8"/>
    </row>
    <row r="662" spans="1:29">
      <c r="A662" t="s">
        <v>1019</v>
      </c>
      <c r="B662" s="3" t="s">
        <v>2718</v>
      </c>
      <c r="C662" s="3" t="s">
        <v>2717</v>
      </c>
      <c r="G662" s="8" t="s">
        <v>24</v>
      </c>
      <c r="H662" s="8"/>
      <c r="I662" s="8">
        <v>1</v>
      </c>
      <c r="J662" s="8">
        <v>3</v>
      </c>
      <c r="K662" s="8" t="s">
        <v>3310</v>
      </c>
      <c r="L662" s="8" t="s">
        <v>3311</v>
      </c>
      <c r="M662" s="8"/>
      <c r="N662" s="9"/>
      <c r="O662" s="8"/>
      <c r="P662" s="8">
        <v>2475</v>
      </c>
      <c r="Q662" s="8"/>
      <c r="R662" s="8" t="s">
        <v>3624</v>
      </c>
      <c r="S662" s="8" t="s">
        <v>3624</v>
      </c>
      <c r="T662" s="8"/>
      <c r="U662" s="8"/>
      <c r="V662" s="8"/>
      <c r="W662" s="8"/>
      <c r="X662" s="8"/>
      <c r="Y662" s="8"/>
      <c r="Z662" s="8"/>
      <c r="AA662" s="8"/>
      <c r="AB662" s="8"/>
      <c r="AC662" s="8"/>
    </row>
    <row r="663" spans="1:29">
      <c r="A663" t="s">
        <v>1021</v>
      </c>
      <c r="B663" s="3" t="s">
        <v>1022</v>
      </c>
      <c r="C663" s="3" t="s">
        <v>1023</v>
      </c>
      <c r="G663" s="8" t="s">
        <v>3352</v>
      </c>
      <c r="H663" s="8"/>
      <c r="I663" s="8"/>
      <c r="J663" s="8"/>
      <c r="K663" s="8"/>
      <c r="L663" s="8"/>
      <c r="M663" s="8"/>
      <c r="N663" s="9"/>
      <c r="O663" s="8"/>
      <c r="P663" s="8"/>
      <c r="Q663" s="8"/>
      <c r="R663" s="8" t="s">
        <v>3624</v>
      </c>
      <c r="S663" s="8" t="s">
        <v>3624</v>
      </c>
      <c r="T663" s="8"/>
      <c r="U663" s="8"/>
      <c r="V663" s="8"/>
      <c r="W663" s="8"/>
      <c r="X663" s="8"/>
      <c r="Y663" s="8"/>
      <c r="Z663" s="8"/>
      <c r="AA663" s="8"/>
      <c r="AB663" s="8"/>
      <c r="AC663" s="8"/>
    </row>
    <row r="664" spans="1:29">
      <c r="A664" t="s">
        <v>1021</v>
      </c>
      <c r="B664" s="3" t="s">
        <v>2719</v>
      </c>
      <c r="C664" s="3" t="s">
        <v>2541</v>
      </c>
      <c r="G664" s="8" t="s">
        <v>25</v>
      </c>
      <c r="H664" s="8"/>
      <c r="I664" s="8">
        <v>1</v>
      </c>
      <c r="J664" s="8">
        <v>3</v>
      </c>
      <c r="K664" s="8" t="s">
        <v>3310</v>
      </c>
      <c r="L664" s="8" t="s">
        <v>3311</v>
      </c>
      <c r="M664" s="8"/>
      <c r="N664" s="9"/>
      <c r="O664" s="8"/>
      <c r="P664" s="8">
        <v>2475</v>
      </c>
      <c r="Q664" s="8"/>
      <c r="R664" s="8" t="s">
        <v>3624</v>
      </c>
      <c r="S664" s="8" t="s">
        <v>3624</v>
      </c>
      <c r="T664" s="8"/>
      <c r="U664" s="8"/>
      <c r="V664" s="8"/>
      <c r="W664" s="8"/>
      <c r="X664" s="8"/>
      <c r="Y664" s="8"/>
      <c r="Z664" s="8"/>
      <c r="AA664" s="8"/>
      <c r="AB664" s="8"/>
      <c r="AC664" s="8"/>
    </row>
    <row r="665" spans="1:29">
      <c r="A665" t="s">
        <v>1021</v>
      </c>
      <c r="B665" s="3" t="s">
        <v>3554</v>
      </c>
      <c r="C665" s="3" t="s">
        <v>2720</v>
      </c>
      <c r="G665" s="8" t="s">
        <v>24</v>
      </c>
      <c r="H665" s="8"/>
      <c r="I665" s="8">
        <v>1</v>
      </c>
      <c r="J665" s="8">
        <v>4</v>
      </c>
      <c r="K665" s="8" t="s">
        <v>3326</v>
      </c>
      <c r="L665" s="8" t="s">
        <v>3311</v>
      </c>
      <c r="M665" s="8"/>
      <c r="N665" s="9"/>
      <c r="O665" s="8"/>
      <c r="P665" s="8">
        <v>312</v>
      </c>
      <c r="Q665" s="8"/>
      <c r="R665" s="8" t="s">
        <v>3624</v>
      </c>
      <c r="S665" s="8" t="s">
        <v>3624</v>
      </c>
      <c r="T665" s="8"/>
      <c r="U665" s="8"/>
      <c r="V665" s="8"/>
      <c r="W665" s="8"/>
      <c r="X665" s="8"/>
      <c r="Y665" s="8"/>
      <c r="Z665" s="8"/>
      <c r="AA665" s="8"/>
      <c r="AB665" s="8"/>
      <c r="AC665" s="8"/>
    </row>
    <row r="666" spans="1:29">
      <c r="A666" t="s">
        <v>1024</v>
      </c>
      <c r="B666" s="3" t="s">
        <v>1025</v>
      </c>
      <c r="C666" s="3" t="s">
        <v>1026</v>
      </c>
      <c r="G666" s="8" t="s">
        <v>3350</v>
      </c>
      <c r="H666" s="8"/>
      <c r="I666" s="8"/>
      <c r="J666" s="8"/>
      <c r="K666" s="8"/>
      <c r="L666" s="8"/>
      <c r="M666" s="8"/>
      <c r="N666" s="9"/>
      <c r="O666" s="8"/>
      <c r="P666" s="8"/>
      <c r="Q666" s="8">
        <v>1</v>
      </c>
      <c r="R666" s="8">
        <v>1</v>
      </c>
      <c r="S666" s="8">
        <v>2</v>
      </c>
      <c r="T666" s="8"/>
      <c r="U666" s="8"/>
      <c r="V666" s="8"/>
      <c r="W666" s="8"/>
      <c r="X666" s="8"/>
      <c r="Y666" s="8"/>
      <c r="Z666" s="8"/>
      <c r="AA666" s="8"/>
      <c r="AB666" s="8"/>
      <c r="AC666" s="8"/>
    </row>
    <row r="667" spans="1:29" ht="43.5">
      <c r="A667" t="s">
        <v>1027</v>
      </c>
      <c r="B667" s="3" t="s">
        <v>2722</v>
      </c>
      <c r="C667" s="3" t="s">
        <v>2721</v>
      </c>
      <c r="G667" s="8" t="s">
        <v>25</v>
      </c>
      <c r="H667" s="8"/>
      <c r="I667" s="8">
        <v>3</v>
      </c>
      <c r="J667" s="8">
        <v>14</v>
      </c>
      <c r="K667" s="8"/>
      <c r="L667" s="8" t="s">
        <v>3305</v>
      </c>
      <c r="M667" s="8" t="s">
        <v>3414</v>
      </c>
      <c r="N667" s="9" t="s">
        <v>3474</v>
      </c>
      <c r="O667" s="8"/>
      <c r="P667" s="8">
        <v>7</v>
      </c>
      <c r="Q667" s="8"/>
      <c r="R667" s="8" t="s">
        <v>3624</v>
      </c>
      <c r="S667" s="8" t="s">
        <v>3624</v>
      </c>
      <c r="T667" s="8"/>
      <c r="U667" s="8"/>
      <c r="V667" s="8"/>
      <c r="W667" s="8"/>
      <c r="X667" s="8"/>
      <c r="Y667" s="8"/>
      <c r="Z667" s="8"/>
      <c r="AA667" s="8"/>
      <c r="AB667" s="8"/>
      <c r="AC667" s="8"/>
    </row>
    <row r="668" spans="1:29" ht="29">
      <c r="A668" t="s">
        <v>1028</v>
      </c>
      <c r="B668" s="3" t="s">
        <v>2723</v>
      </c>
      <c r="C668" s="3" t="s">
        <v>2724</v>
      </c>
      <c r="G668" s="8" t="s">
        <v>24</v>
      </c>
      <c r="H668" s="8"/>
      <c r="I668" s="8">
        <v>1</v>
      </c>
      <c r="J668" s="8">
        <v>2</v>
      </c>
      <c r="K668" s="8" t="s">
        <v>3328</v>
      </c>
      <c r="L668" s="8" t="s">
        <v>3351</v>
      </c>
      <c r="M668" s="8"/>
      <c r="N668" s="9"/>
      <c r="O668" s="8"/>
      <c r="P668" s="8">
        <v>613</v>
      </c>
      <c r="Q668" s="8"/>
      <c r="R668" s="8" t="s">
        <v>3624</v>
      </c>
      <c r="S668" s="8" t="s">
        <v>3624</v>
      </c>
      <c r="T668" s="8"/>
      <c r="U668" s="8"/>
      <c r="V668" s="8"/>
      <c r="W668" s="8"/>
      <c r="X668" s="8"/>
      <c r="Y668" s="8"/>
      <c r="Z668" s="8"/>
      <c r="AA668" s="8"/>
      <c r="AB668" s="8"/>
      <c r="AC668" s="8"/>
    </row>
    <row r="669" spans="1:29" ht="29">
      <c r="A669" t="s">
        <v>1028</v>
      </c>
      <c r="B669" s="3" t="s">
        <v>2723</v>
      </c>
      <c r="C669" s="3" t="s">
        <v>2725</v>
      </c>
      <c r="G669" s="8" t="s">
        <v>24</v>
      </c>
      <c r="H669" s="8"/>
      <c r="I669" s="8">
        <v>1</v>
      </c>
      <c r="J669" s="8">
        <v>1</v>
      </c>
      <c r="K669" s="8" t="s">
        <v>3304</v>
      </c>
      <c r="L669" s="8" t="s">
        <v>3351</v>
      </c>
      <c r="M669" s="8"/>
      <c r="N669" s="9"/>
      <c r="O669" s="8"/>
      <c r="P669" s="8">
        <v>9</v>
      </c>
      <c r="Q669" s="8"/>
      <c r="R669" s="8" t="s">
        <v>3624</v>
      </c>
      <c r="S669" s="8" t="s">
        <v>3624</v>
      </c>
      <c r="T669" s="8"/>
      <c r="U669" s="8"/>
      <c r="V669" s="8"/>
      <c r="W669" s="8"/>
      <c r="X669" s="8"/>
      <c r="Y669" s="8"/>
      <c r="Z669" s="8"/>
      <c r="AA669" s="8"/>
      <c r="AB669" s="8"/>
      <c r="AC669" s="8"/>
    </row>
    <row r="670" spans="1:29" ht="29">
      <c r="A670" t="s">
        <v>1028</v>
      </c>
      <c r="B670" s="3" t="s">
        <v>2723</v>
      </c>
      <c r="C670" s="3" t="s">
        <v>2726</v>
      </c>
      <c r="G670" s="8" t="s">
        <v>24</v>
      </c>
      <c r="H670" s="8"/>
      <c r="I670" s="8">
        <v>1</v>
      </c>
      <c r="J670" s="8">
        <v>3</v>
      </c>
      <c r="K670" s="8" t="s">
        <v>3310</v>
      </c>
      <c r="L670" s="8" t="s">
        <v>3311</v>
      </c>
      <c r="M670" s="8"/>
      <c r="N670" s="9"/>
      <c r="O670" s="8"/>
      <c r="P670" s="8">
        <v>2475</v>
      </c>
      <c r="Q670" s="8"/>
      <c r="R670" s="8" t="s">
        <v>3624</v>
      </c>
      <c r="S670" s="8" t="s">
        <v>3624</v>
      </c>
      <c r="T670" s="8"/>
      <c r="U670" s="8"/>
      <c r="V670" s="8"/>
      <c r="W670" s="8"/>
      <c r="X670" s="8"/>
      <c r="Y670" s="8"/>
      <c r="Z670" s="8"/>
      <c r="AA670" s="8"/>
      <c r="AB670" s="8"/>
      <c r="AC670" s="8"/>
    </row>
    <row r="671" spans="1:29">
      <c r="A671" t="s">
        <v>1029</v>
      </c>
      <c r="B671" s="3" t="s">
        <v>1030</v>
      </c>
      <c r="C671" s="3" t="s">
        <v>1034</v>
      </c>
      <c r="G671" s="8" t="s">
        <v>3350</v>
      </c>
      <c r="H671" s="8"/>
      <c r="I671" s="8"/>
      <c r="J671" s="8"/>
      <c r="K671" s="8"/>
      <c r="L671" s="8"/>
      <c r="M671" s="8"/>
      <c r="N671" s="9"/>
      <c r="O671" s="8"/>
      <c r="P671" s="8"/>
      <c r="Q671" s="8">
        <v>4</v>
      </c>
      <c r="R671" s="8">
        <v>1</v>
      </c>
      <c r="S671" s="8">
        <v>5</v>
      </c>
      <c r="T671" s="8"/>
      <c r="U671" s="8"/>
      <c r="V671" s="8"/>
      <c r="W671" s="8"/>
      <c r="X671" s="8"/>
      <c r="Y671" s="8"/>
      <c r="Z671" s="8"/>
      <c r="AA671" s="8"/>
      <c r="AB671" s="8"/>
      <c r="AC671" s="8"/>
    </row>
    <row r="672" spans="1:29" ht="29">
      <c r="A672" t="s">
        <v>1035</v>
      </c>
      <c r="B672" s="3" t="s">
        <v>2727</v>
      </c>
      <c r="C672" s="3" t="s">
        <v>2728</v>
      </c>
      <c r="G672" s="8" t="s">
        <v>24</v>
      </c>
      <c r="H672" s="8"/>
      <c r="I672" s="8">
        <v>1</v>
      </c>
      <c r="J672" s="8">
        <v>2</v>
      </c>
      <c r="K672" s="8" t="s">
        <v>3326</v>
      </c>
      <c r="L672" s="8" t="s">
        <v>3351</v>
      </c>
      <c r="M672" s="8"/>
      <c r="N672" s="9"/>
      <c r="O672" s="8"/>
      <c r="P672" s="8">
        <v>35</v>
      </c>
      <c r="Q672" s="8"/>
      <c r="R672" s="8" t="s">
        <v>3624</v>
      </c>
      <c r="S672" s="8" t="s">
        <v>3624</v>
      </c>
      <c r="T672" s="8"/>
      <c r="U672" s="8"/>
      <c r="V672" s="8"/>
      <c r="W672" s="8"/>
      <c r="X672" s="8"/>
      <c r="Y672" s="8"/>
      <c r="Z672" s="8"/>
      <c r="AA672" s="8"/>
      <c r="AB672" s="8"/>
      <c r="AC672" s="8"/>
    </row>
    <row r="673" spans="1:29">
      <c r="A673" t="s">
        <v>1036</v>
      </c>
      <c r="B673" s="3" t="s">
        <v>2734</v>
      </c>
      <c r="C673" s="3" t="s">
        <v>2735</v>
      </c>
      <c r="G673" s="8" t="s">
        <v>3350</v>
      </c>
      <c r="H673" s="8"/>
      <c r="I673" s="8"/>
      <c r="J673" s="8"/>
      <c r="K673" s="8"/>
      <c r="L673" s="8"/>
      <c r="M673" s="8"/>
      <c r="N673" s="9"/>
      <c r="O673" s="8"/>
      <c r="P673" s="8"/>
      <c r="Q673" s="8">
        <v>26</v>
      </c>
      <c r="R673" s="8">
        <v>5</v>
      </c>
      <c r="S673" s="8">
        <v>31</v>
      </c>
      <c r="T673" s="8"/>
      <c r="U673" s="8"/>
      <c r="V673" s="8"/>
      <c r="W673" s="8"/>
      <c r="X673" s="8"/>
      <c r="Y673" s="8"/>
      <c r="Z673" s="8"/>
      <c r="AA673" s="8"/>
      <c r="AB673" s="8"/>
      <c r="AC673" s="8"/>
    </row>
    <row r="674" spans="1:29" ht="29">
      <c r="A674" t="s">
        <v>1036</v>
      </c>
      <c r="B674" s="3" t="s">
        <v>2738</v>
      </c>
      <c r="C674" s="3" t="s">
        <v>2737</v>
      </c>
      <c r="G674" s="8" t="s">
        <v>25</v>
      </c>
      <c r="H674" s="8"/>
      <c r="I674" s="8">
        <v>1</v>
      </c>
      <c r="J674" s="8">
        <v>3</v>
      </c>
      <c r="K674" s="8" t="s">
        <v>3310</v>
      </c>
      <c r="L674" s="8" t="s">
        <v>3311</v>
      </c>
      <c r="M674" s="8"/>
      <c r="N674" s="9"/>
      <c r="O674" s="8"/>
      <c r="P674" s="8">
        <v>2475</v>
      </c>
      <c r="Q674" s="8"/>
      <c r="R674" s="8" t="s">
        <v>3624</v>
      </c>
      <c r="S674" s="8" t="s">
        <v>3624</v>
      </c>
      <c r="T674" s="8"/>
      <c r="U674" s="8"/>
      <c r="V674" s="8"/>
      <c r="W674" s="8"/>
      <c r="X674" s="8"/>
      <c r="Y674" s="8"/>
      <c r="Z674" s="8"/>
      <c r="AA674" s="8"/>
      <c r="AB674" s="8"/>
      <c r="AC674" s="8"/>
    </row>
    <row r="675" spans="1:29" ht="29">
      <c r="A675" t="s">
        <v>1036</v>
      </c>
      <c r="B675" s="3" t="s">
        <v>2740</v>
      </c>
      <c r="C675" s="3" t="s">
        <v>2739</v>
      </c>
      <c r="G675" s="8" t="s">
        <v>26</v>
      </c>
      <c r="H675" s="8"/>
      <c r="I675" s="8"/>
      <c r="J675" s="8"/>
      <c r="K675" s="8"/>
      <c r="L675" s="8"/>
      <c r="M675" s="8"/>
      <c r="N675" s="9"/>
      <c r="O675" s="8"/>
      <c r="P675" s="8"/>
      <c r="Q675" s="8"/>
      <c r="R675" s="8" t="s">
        <v>3624</v>
      </c>
      <c r="S675" s="8" t="s">
        <v>3624</v>
      </c>
      <c r="T675" s="8"/>
      <c r="U675" s="8"/>
      <c r="V675" s="8"/>
      <c r="W675" s="8"/>
      <c r="X675" s="8"/>
      <c r="Y675" s="8"/>
      <c r="Z675" s="8"/>
      <c r="AA675" s="8"/>
      <c r="AB675" s="8"/>
      <c r="AC675" s="8"/>
    </row>
    <row r="676" spans="1:29" ht="43.5">
      <c r="A676" t="s">
        <v>1037</v>
      </c>
      <c r="B676" s="3" t="s">
        <v>2746</v>
      </c>
      <c r="C676" s="3" t="s">
        <v>2741</v>
      </c>
      <c r="G676" s="8" t="s">
        <v>24</v>
      </c>
      <c r="H676" s="8"/>
      <c r="I676" s="8">
        <v>1</v>
      </c>
      <c r="J676" s="8">
        <v>2</v>
      </c>
      <c r="K676" s="8" t="s">
        <v>3310</v>
      </c>
      <c r="L676" s="8" t="s">
        <v>3351</v>
      </c>
      <c r="M676" s="8"/>
      <c r="N676" s="9"/>
      <c r="O676" s="8" t="s">
        <v>3306</v>
      </c>
      <c r="P676" s="8">
        <v>2475</v>
      </c>
      <c r="Q676" s="8"/>
      <c r="R676" s="8" t="s">
        <v>3624</v>
      </c>
      <c r="S676" s="8" t="s">
        <v>3624</v>
      </c>
      <c r="T676" s="8"/>
      <c r="U676" s="8"/>
      <c r="V676" s="8"/>
      <c r="W676" s="8"/>
      <c r="X676" s="8"/>
      <c r="Y676" s="8"/>
      <c r="Z676" s="8"/>
      <c r="AA676" s="8"/>
      <c r="AB676" s="8"/>
      <c r="AC676" s="8"/>
    </row>
    <row r="677" spans="1:29" ht="43.5">
      <c r="A677" t="s">
        <v>1038</v>
      </c>
      <c r="B677" s="3" t="s">
        <v>2747</v>
      </c>
      <c r="C677" s="3" t="s">
        <v>2748</v>
      </c>
      <c r="G677" s="8" t="s">
        <v>24</v>
      </c>
      <c r="H677" s="8"/>
      <c r="I677" s="8">
        <v>1</v>
      </c>
      <c r="J677" s="8">
        <v>1</v>
      </c>
      <c r="K677" s="8" t="s">
        <v>3310</v>
      </c>
      <c r="L677" s="8" t="s">
        <v>3351</v>
      </c>
      <c r="M677" s="8"/>
      <c r="N677" s="9"/>
      <c r="O677" s="8"/>
      <c r="P677" s="8">
        <v>2475</v>
      </c>
      <c r="Q677" s="8"/>
      <c r="R677" s="8" t="s">
        <v>3624</v>
      </c>
      <c r="S677" s="8" t="s">
        <v>3624</v>
      </c>
      <c r="T677" s="8"/>
      <c r="U677" s="8"/>
      <c r="V677" s="8"/>
      <c r="W677" s="8"/>
      <c r="X677" s="8"/>
      <c r="Y677" s="8"/>
      <c r="Z677" s="8"/>
      <c r="AA677" s="8"/>
      <c r="AB677" s="8"/>
      <c r="AC677" s="8"/>
    </row>
    <row r="678" spans="1:29">
      <c r="A678" t="s">
        <v>1038</v>
      </c>
      <c r="B678" s="3" t="s">
        <v>2754</v>
      </c>
      <c r="C678" s="3" t="s">
        <v>2753</v>
      </c>
      <c r="G678" s="8" t="s">
        <v>3352</v>
      </c>
      <c r="H678" s="8"/>
      <c r="I678" s="8"/>
      <c r="J678" s="8"/>
      <c r="K678" s="8"/>
      <c r="L678" s="8"/>
      <c r="M678" s="8"/>
      <c r="N678" s="9"/>
      <c r="O678" s="8"/>
      <c r="P678" s="8"/>
      <c r="Q678" s="8"/>
      <c r="R678" s="8" t="s">
        <v>3624</v>
      </c>
      <c r="S678" s="8" t="s">
        <v>3624</v>
      </c>
      <c r="T678" s="8"/>
      <c r="U678" s="8"/>
      <c r="V678" s="8"/>
      <c r="W678" s="8"/>
      <c r="X678" s="8"/>
      <c r="Y678" s="8"/>
      <c r="Z678" s="8"/>
      <c r="AA678" s="8"/>
      <c r="AB678" s="8"/>
      <c r="AC678" s="8"/>
    </row>
    <row r="679" spans="1:29" ht="29">
      <c r="A679" t="s">
        <v>1039</v>
      </c>
      <c r="B679" s="3" t="s">
        <v>3555</v>
      </c>
      <c r="C679" s="3" t="s">
        <v>3556</v>
      </c>
      <c r="G679" s="8" t="s">
        <v>25</v>
      </c>
      <c r="H679" s="8"/>
      <c r="I679" s="8">
        <v>1</v>
      </c>
      <c r="J679" s="8">
        <v>3</v>
      </c>
      <c r="K679" s="8" t="s">
        <v>3355</v>
      </c>
      <c r="L679" s="8" t="s">
        <v>3311</v>
      </c>
      <c r="M679" s="8"/>
      <c r="N679" s="9"/>
      <c r="O679" s="8"/>
      <c r="P679" s="8">
        <v>14</v>
      </c>
      <c r="Q679" s="8"/>
      <c r="R679" s="8" t="s">
        <v>3624</v>
      </c>
      <c r="S679" s="8" t="s">
        <v>3624</v>
      </c>
      <c r="T679" s="8" t="s">
        <v>4</v>
      </c>
      <c r="U679" s="8"/>
      <c r="V679" s="8"/>
      <c r="W679" s="8"/>
      <c r="X679" s="8"/>
      <c r="Y679" s="8"/>
      <c r="Z679" s="8"/>
      <c r="AA679" s="8"/>
      <c r="AB679" s="8"/>
      <c r="AC679" s="8"/>
    </row>
    <row r="680" spans="1:29">
      <c r="A680" t="s">
        <v>1040</v>
      </c>
      <c r="B680" s="3" t="s">
        <v>2755</v>
      </c>
      <c r="C680" s="3" t="s">
        <v>2756</v>
      </c>
      <c r="G680" s="8" t="s">
        <v>25</v>
      </c>
      <c r="H680" s="8"/>
      <c r="I680" s="8">
        <v>1</v>
      </c>
      <c r="J680" s="8">
        <v>3</v>
      </c>
      <c r="K680" s="8" t="s">
        <v>3319</v>
      </c>
      <c r="L680" s="8" t="s">
        <v>3311</v>
      </c>
      <c r="M680" s="8"/>
      <c r="N680" s="9"/>
      <c r="O680" s="8"/>
      <c r="P680" s="8">
        <v>1701</v>
      </c>
      <c r="Q680" s="8"/>
      <c r="R680" s="8" t="s">
        <v>3624</v>
      </c>
      <c r="S680" s="8" t="s">
        <v>3624</v>
      </c>
      <c r="T680" s="8"/>
      <c r="U680" s="8"/>
      <c r="V680" s="8"/>
      <c r="W680" s="8"/>
      <c r="X680" s="8"/>
      <c r="Y680" s="8"/>
      <c r="Z680" s="8"/>
      <c r="AA680" s="8"/>
      <c r="AB680" s="8"/>
      <c r="AC680" s="8"/>
    </row>
    <row r="681" spans="1:29" ht="29">
      <c r="A681" t="s">
        <v>1040</v>
      </c>
      <c r="B681" s="3" t="s">
        <v>2759</v>
      </c>
      <c r="C681" s="3" t="s">
        <v>2760</v>
      </c>
      <c r="G681" s="8" t="s">
        <v>25</v>
      </c>
      <c r="H681" s="8"/>
      <c r="I681" s="8">
        <v>1</v>
      </c>
      <c r="J681" s="8">
        <v>3</v>
      </c>
      <c r="K681" s="8" t="s">
        <v>3319</v>
      </c>
      <c r="L681" s="8" t="s">
        <v>3311</v>
      </c>
      <c r="M681" s="8"/>
      <c r="N681" s="9"/>
      <c r="O681" s="8"/>
      <c r="P681" s="8">
        <v>1701</v>
      </c>
      <c r="Q681" s="8"/>
      <c r="R681" s="8" t="s">
        <v>3624</v>
      </c>
      <c r="S681" s="8" t="s">
        <v>3624</v>
      </c>
      <c r="T681" s="8"/>
      <c r="U681" s="8"/>
      <c r="V681" s="8"/>
      <c r="W681" s="8"/>
      <c r="X681" s="8"/>
      <c r="Y681" s="8"/>
      <c r="Z681" s="8"/>
      <c r="AA681" s="8"/>
      <c r="AB681" s="8"/>
      <c r="AC681" s="8"/>
    </row>
    <row r="682" spans="1:29">
      <c r="A682" t="s">
        <v>1040</v>
      </c>
      <c r="B682" s="3" t="s">
        <v>2761</v>
      </c>
      <c r="C682" s="3" t="s">
        <v>2764</v>
      </c>
      <c r="G682" s="8" t="s">
        <v>24</v>
      </c>
      <c r="H682" s="8"/>
      <c r="I682" s="8">
        <v>1</v>
      </c>
      <c r="J682" s="8">
        <v>2</v>
      </c>
      <c r="K682" s="8" t="s">
        <v>3310</v>
      </c>
      <c r="L682" s="8" t="s">
        <v>3351</v>
      </c>
      <c r="M682" s="8"/>
      <c r="N682" s="9"/>
      <c r="O682" s="8"/>
      <c r="P682" s="8">
        <v>2475</v>
      </c>
      <c r="Q682" s="8"/>
      <c r="R682" s="8" t="s">
        <v>3624</v>
      </c>
      <c r="S682" s="8" t="s">
        <v>3624</v>
      </c>
      <c r="T682" s="8"/>
      <c r="U682" s="8"/>
      <c r="V682" s="8"/>
      <c r="W682" s="8"/>
      <c r="X682" s="8"/>
      <c r="Y682" s="8"/>
      <c r="Z682" s="8"/>
      <c r="AA682" s="8"/>
      <c r="AB682" s="8"/>
      <c r="AC682" s="8"/>
    </row>
    <row r="683" spans="1:29">
      <c r="A683" t="s">
        <v>1041</v>
      </c>
      <c r="B683" s="3" t="s">
        <v>2769</v>
      </c>
      <c r="C683" s="3" t="s">
        <v>2768</v>
      </c>
      <c r="G683" s="8" t="s">
        <v>3350</v>
      </c>
      <c r="H683" s="8"/>
      <c r="I683" s="8"/>
      <c r="J683" s="8"/>
      <c r="K683" s="8"/>
      <c r="L683" s="8"/>
      <c r="M683" s="8"/>
      <c r="N683" s="9"/>
      <c r="O683" s="8"/>
      <c r="P683" s="8"/>
      <c r="Q683" s="8">
        <v>2</v>
      </c>
      <c r="R683" s="8">
        <v>1</v>
      </c>
      <c r="S683" s="8">
        <v>3</v>
      </c>
      <c r="T683" s="8"/>
      <c r="U683" s="8"/>
      <c r="V683" s="8"/>
      <c r="W683" s="8"/>
      <c r="X683" s="8"/>
      <c r="Y683" s="8"/>
      <c r="Z683" s="8"/>
      <c r="AA683" s="8"/>
      <c r="AB683" s="8"/>
      <c r="AC683" s="8"/>
    </row>
    <row r="684" spans="1:29">
      <c r="A684" t="s">
        <v>1042</v>
      </c>
      <c r="B684" s="3" t="s">
        <v>2771</v>
      </c>
      <c r="C684" s="3" t="s">
        <v>2770</v>
      </c>
      <c r="G684" s="8" t="s">
        <v>25</v>
      </c>
      <c r="H684" s="8"/>
      <c r="I684" s="8">
        <v>1</v>
      </c>
      <c r="J684" s="8">
        <v>1</v>
      </c>
      <c r="K684" s="8" t="s">
        <v>3310</v>
      </c>
      <c r="L684" s="8" t="s">
        <v>3351</v>
      </c>
      <c r="M684" s="8"/>
      <c r="N684" s="9"/>
      <c r="O684" s="8"/>
      <c r="P684" s="8">
        <v>2475</v>
      </c>
      <c r="Q684" s="8"/>
      <c r="R684" s="8" t="s">
        <v>3624</v>
      </c>
      <c r="S684" s="8" t="s">
        <v>3624</v>
      </c>
      <c r="T684" s="8"/>
      <c r="U684" s="8"/>
      <c r="V684" s="8"/>
      <c r="W684" s="8"/>
      <c r="X684" s="8"/>
      <c r="Y684" s="8"/>
      <c r="Z684" s="8"/>
      <c r="AA684" s="8"/>
      <c r="AB684" s="8"/>
      <c r="AC684" s="8"/>
    </row>
    <row r="685" spans="1:29" ht="29">
      <c r="A685" t="s">
        <v>1042</v>
      </c>
      <c r="B685" s="3" t="s">
        <v>2772</v>
      </c>
      <c r="C685" s="3" t="s">
        <v>2773</v>
      </c>
      <c r="G685" s="8" t="s">
        <v>26</v>
      </c>
      <c r="H685" s="8"/>
      <c r="I685" s="8"/>
      <c r="J685" s="8"/>
      <c r="K685" s="8"/>
      <c r="L685" s="8"/>
      <c r="M685" s="8"/>
      <c r="N685" s="9"/>
      <c r="O685" s="8"/>
      <c r="P685" s="8"/>
      <c r="Q685" s="8"/>
      <c r="R685" s="8" t="s">
        <v>3624</v>
      </c>
      <c r="S685" s="8" t="s">
        <v>3624</v>
      </c>
      <c r="T685" s="8"/>
      <c r="U685" s="8"/>
      <c r="V685" s="8"/>
      <c r="W685" s="8"/>
      <c r="X685" s="8"/>
      <c r="Y685" s="8"/>
      <c r="Z685" s="8"/>
      <c r="AA685" s="8"/>
      <c r="AB685" s="8"/>
      <c r="AC685" s="8"/>
    </row>
    <row r="686" spans="1:29">
      <c r="A686" t="s">
        <v>1043</v>
      </c>
      <c r="B686" s="3" t="s">
        <v>2775</v>
      </c>
      <c r="C686" s="3" t="s">
        <v>2774</v>
      </c>
      <c r="G686" s="8" t="s">
        <v>24</v>
      </c>
      <c r="H686" s="8"/>
      <c r="I686" s="8">
        <v>1</v>
      </c>
      <c r="J686" s="8">
        <v>2</v>
      </c>
      <c r="K686" s="8" t="s">
        <v>3319</v>
      </c>
      <c r="L686" s="8" t="s">
        <v>3351</v>
      </c>
      <c r="M686" s="8"/>
      <c r="N686" s="9"/>
      <c r="O686" s="8"/>
      <c r="P686" s="8">
        <v>171</v>
      </c>
      <c r="Q686" s="8"/>
      <c r="R686" s="8" t="s">
        <v>3624</v>
      </c>
      <c r="S686" s="8" t="s">
        <v>3624</v>
      </c>
      <c r="T686" s="8"/>
      <c r="U686" s="8"/>
      <c r="V686" s="8"/>
      <c r="W686" s="8"/>
      <c r="X686" s="8"/>
      <c r="Y686" s="8"/>
      <c r="Z686" s="8"/>
      <c r="AA686" s="8"/>
      <c r="AB686" s="8"/>
      <c r="AC686" s="8"/>
    </row>
    <row r="687" spans="1:29">
      <c r="A687" t="s">
        <v>1044</v>
      </c>
      <c r="B687" s="3" t="s">
        <v>2777</v>
      </c>
      <c r="C687" s="3" t="s">
        <v>2776</v>
      </c>
      <c r="G687" s="8" t="s">
        <v>3350</v>
      </c>
      <c r="H687" s="8"/>
      <c r="I687" s="8"/>
      <c r="J687" s="8"/>
      <c r="K687" s="8"/>
      <c r="L687" s="8"/>
      <c r="M687" s="8"/>
      <c r="N687" s="9"/>
      <c r="O687" s="8"/>
      <c r="P687" s="8"/>
      <c r="Q687" s="8">
        <v>61</v>
      </c>
      <c r="R687" s="8">
        <v>37</v>
      </c>
      <c r="S687" s="8">
        <v>98</v>
      </c>
      <c r="T687" s="8"/>
      <c r="U687" s="8"/>
      <c r="V687" s="8"/>
      <c r="W687" s="8"/>
      <c r="X687" s="8"/>
      <c r="Y687" s="8"/>
      <c r="Z687" s="8"/>
      <c r="AA687" s="8"/>
      <c r="AB687" s="8"/>
      <c r="AC687" s="8"/>
    </row>
    <row r="688" spans="1:29" ht="29">
      <c r="A688" t="s">
        <v>1047</v>
      </c>
      <c r="B688" s="3" t="s">
        <v>2779</v>
      </c>
      <c r="C688" s="3" t="s">
        <v>2778</v>
      </c>
      <c r="G688" s="8" t="s">
        <v>25</v>
      </c>
      <c r="H688" s="8"/>
      <c r="I688" s="8">
        <v>1</v>
      </c>
      <c r="J688" s="8">
        <v>4</v>
      </c>
      <c r="K688" s="8" t="s">
        <v>3310</v>
      </c>
      <c r="L688" s="8" t="s">
        <v>3305</v>
      </c>
      <c r="M688" s="8" t="s">
        <v>3403</v>
      </c>
      <c r="N688" s="9" t="s">
        <v>3404</v>
      </c>
      <c r="O688" s="8"/>
      <c r="P688" s="8">
        <v>2475</v>
      </c>
      <c r="Q688" s="8"/>
      <c r="R688" s="8" t="s">
        <v>3624</v>
      </c>
      <c r="S688" s="8" t="s">
        <v>3624</v>
      </c>
      <c r="T688" s="8"/>
      <c r="U688" s="8"/>
      <c r="V688" s="8"/>
      <c r="W688" s="8"/>
      <c r="X688" s="8"/>
      <c r="Y688" s="8"/>
      <c r="Z688" s="8"/>
      <c r="AA688" s="8"/>
      <c r="AB688" s="8"/>
      <c r="AC688" s="8"/>
    </row>
    <row r="689" spans="1:29">
      <c r="A689" t="s">
        <v>1047</v>
      </c>
      <c r="B689" s="3" t="s">
        <v>2781</v>
      </c>
      <c r="C689" s="3" t="s">
        <v>2780</v>
      </c>
      <c r="G689" s="8" t="s">
        <v>3350</v>
      </c>
      <c r="H689" s="8"/>
      <c r="I689" s="8"/>
      <c r="J689" s="8"/>
      <c r="K689" s="8"/>
      <c r="L689" s="8"/>
      <c r="M689" s="8"/>
      <c r="N689" s="9"/>
      <c r="O689" s="8"/>
      <c r="P689" s="8"/>
      <c r="Q689" s="8">
        <v>16</v>
      </c>
      <c r="R689" s="8">
        <v>25</v>
      </c>
      <c r="S689" s="8">
        <v>41</v>
      </c>
      <c r="T689" s="8"/>
      <c r="U689" s="8"/>
      <c r="V689" s="8"/>
      <c r="W689" s="8"/>
      <c r="X689" s="8"/>
      <c r="Y689" s="8"/>
      <c r="Z689" s="8"/>
      <c r="AA689" s="8"/>
      <c r="AB689" s="8"/>
      <c r="AC689" s="8"/>
    </row>
    <row r="690" spans="1:29">
      <c r="A690" t="s">
        <v>1047</v>
      </c>
      <c r="B690" s="3" t="s">
        <v>2782</v>
      </c>
      <c r="C690" s="3" t="s">
        <v>2783</v>
      </c>
      <c r="G690" s="8" t="s">
        <v>26</v>
      </c>
      <c r="H690" s="8"/>
      <c r="I690" s="8"/>
      <c r="J690" s="8"/>
      <c r="K690" s="8"/>
      <c r="L690" s="8"/>
      <c r="M690" s="8"/>
      <c r="N690" s="9"/>
      <c r="O690" s="8"/>
      <c r="P690" s="8"/>
      <c r="Q690" s="8"/>
      <c r="R690" s="8" t="s">
        <v>3624</v>
      </c>
      <c r="S690" s="8" t="s">
        <v>3624</v>
      </c>
      <c r="T690" s="8"/>
      <c r="U690" s="8"/>
      <c r="V690" s="8"/>
      <c r="W690" s="8"/>
      <c r="X690" s="8"/>
      <c r="Y690" s="8"/>
      <c r="Z690" s="8"/>
      <c r="AA690" s="8"/>
      <c r="AB690" s="8"/>
      <c r="AC690" s="8"/>
    </row>
    <row r="691" spans="1:29" ht="29">
      <c r="A691" t="s">
        <v>1048</v>
      </c>
      <c r="B691" s="3" t="s">
        <v>2786</v>
      </c>
      <c r="C691" s="3" t="s">
        <v>2785</v>
      </c>
      <c r="G691" s="8" t="s">
        <v>26</v>
      </c>
      <c r="H691" s="8"/>
      <c r="I691" s="8"/>
      <c r="J691" s="8"/>
      <c r="K691" s="8"/>
      <c r="L691" s="8"/>
      <c r="M691" s="8"/>
      <c r="N691" s="9"/>
      <c r="O691" s="8"/>
      <c r="P691" s="8"/>
      <c r="Q691" s="8"/>
      <c r="R691" s="8" t="s">
        <v>3624</v>
      </c>
      <c r="S691" s="8" t="s">
        <v>3624</v>
      </c>
      <c r="T691" s="8"/>
      <c r="U691" s="8"/>
      <c r="V691" s="8"/>
      <c r="W691" s="8"/>
      <c r="X691" s="8"/>
      <c r="Y691" s="8"/>
      <c r="Z691" s="8"/>
      <c r="AA691" s="8"/>
      <c r="AB691" s="8"/>
      <c r="AC691" s="8"/>
    </row>
    <row r="692" spans="1:29">
      <c r="A692" t="s">
        <v>1048</v>
      </c>
      <c r="B692" s="3" t="s">
        <v>2787</v>
      </c>
      <c r="C692" s="3" t="s">
        <v>2788</v>
      </c>
      <c r="F692" t="s">
        <v>19</v>
      </c>
      <c r="G692" s="8" t="s">
        <v>25</v>
      </c>
      <c r="H692" s="8"/>
      <c r="I692" s="8">
        <v>1</v>
      </c>
      <c r="J692" s="8">
        <v>2</v>
      </c>
      <c r="K692" s="8" t="s">
        <v>3355</v>
      </c>
      <c r="L692" s="8" t="s">
        <v>3351</v>
      </c>
      <c r="M692" s="8"/>
      <c r="N692" s="9"/>
      <c r="O692" s="8"/>
      <c r="P692" s="8">
        <v>124</v>
      </c>
      <c r="Q692" s="8"/>
      <c r="R692" s="8" t="s">
        <v>3624</v>
      </c>
      <c r="S692" s="8" t="s">
        <v>3624</v>
      </c>
      <c r="T692" s="8"/>
      <c r="U692" s="8"/>
      <c r="V692" s="8"/>
      <c r="W692" s="8"/>
      <c r="X692" s="8"/>
      <c r="Y692" s="8"/>
      <c r="Z692" s="8"/>
      <c r="AA692" s="8"/>
      <c r="AB692" s="8"/>
      <c r="AC692" s="8"/>
    </row>
    <row r="693" spans="1:29">
      <c r="A693" t="s">
        <v>1048</v>
      </c>
      <c r="B693" s="3" t="s">
        <v>2789</v>
      </c>
      <c r="C693" s="3" t="s">
        <v>2790</v>
      </c>
      <c r="G693" s="8" t="s">
        <v>3352</v>
      </c>
      <c r="H693" s="8"/>
      <c r="I693" s="8"/>
      <c r="J693" s="8"/>
      <c r="K693" s="8"/>
      <c r="L693" s="8"/>
      <c r="M693" s="8"/>
      <c r="N693" s="9"/>
      <c r="O693" s="8"/>
      <c r="P693" s="8"/>
      <c r="Q693" s="8"/>
      <c r="R693" s="8" t="s">
        <v>3624</v>
      </c>
      <c r="S693" s="8" t="s">
        <v>3624</v>
      </c>
      <c r="T693" s="8"/>
      <c r="U693" s="8"/>
      <c r="V693" s="8"/>
      <c r="W693" s="8"/>
      <c r="X693" s="8"/>
      <c r="Y693" s="8"/>
      <c r="Z693" s="8"/>
      <c r="AA693" s="8"/>
      <c r="AB693" s="8"/>
      <c r="AC693" s="8"/>
    </row>
    <row r="694" spans="1:29">
      <c r="A694" t="s">
        <v>1048</v>
      </c>
      <c r="B694" s="3" t="s">
        <v>2792</v>
      </c>
      <c r="C694" s="3" t="s">
        <v>2791</v>
      </c>
      <c r="G694" s="8" t="s">
        <v>24</v>
      </c>
      <c r="H694" s="8"/>
      <c r="I694" s="8">
        <v>1</v>
      </c>
      <c r="J694" s="8">
        <v>5</v>
      </c>
      <c r="K694" s="8" t="s">
        <v>3356</v>
      </c>
      <c r="L694" s="8" t="s">
        <v>3311</v>
      </c>
      <c r="M694" s="8"/>
      <c r="N694" s="9"/>
      <c r="O694" s="8"/>
      <c r="P694" s="8">
        <v>295</v>
      </c>
      <c r="Q694" s="8"/>
      <c r="R694" s="8" t="s">
        <v>3624</v>
      </c>
      <c r="S694" s="8" t="s">
        <v>3624</v>
      </c>
      <c r="T694" s="8"/>
      <c r="U694" s="8"/>
      <c r="V694" s="8"/>
      <c r="W694" s="8"/>
      <c r="X694" s="8"/>
      <c r="Y694" s="8"/>
      <c r="Z694" s="8"/>
      <c r="AA694" s="8"/>
      <c r="AB694" s="8"/>
      <c r="AC694" s="8"/>
    </row>
    <row r="695" spans="1:29">
      <c r="A695" t="s">
        <v>1049</v>
      </c>
      <c r="B695" s="3" t="s">
        <v>2795</v>
      </c>
      <c r="C695" s="3" t="s">
        <v>2796</v>
      </c>
      <c r="F695" t="s">
        <v>19</v>
      </c>
      <c r="G695" s="8" t="s">
        <v>3350</v>
      </c>
      <c r="H695" s="8"/>
      <c r="I695" s="8"/>
      <c r="J695" s="8"/>
      <c r="K695" s="8"/>
      <c r="L695" s="8"/>
      <c r="M695" s="8"/>
      <c r="N695" s="9"/>
      <c r="O695" s="8"/>
      <c r="P695" s="8"/>
      <c r="Q695" s="8">
        <v>-16</v>
      </c>
      <c r="R695" s="8">
        <v>41</v>
      </c>
      <c r="S695" s="8">
        <v>25</v>
      </c>
      <c r="T695" s="8"/>
      <c r="U695" s="8"/>
      <c r="V695" s="8"/>
      <c r="W695" s="8"/>
      <c r="X695" s="8"/>
      <c r="Y695" s="8"/>
      <c r="Z695" s="8"/>
      <c r="AA695" s="8"/>
      <c r="AB695" s="8"/>
      <c r="AC695" s="8"/>
    </row>
    <row r="696" spans="1:29">
      <c r="A696" t="s">
        <v>1050</v>
      </c>
      <c r="B696" s="3" t="s">
        <v>2799</v>
      </c>
      <c r="C696" s="3" t="s">
        <v>2797</v>
      </c>
      <c r="G696" s="8" t="s">
        <v>25</v>
      </c>
      <c r="H696" s="8"/>
      <c r="I696" s="8">
        <v>1</v>
      </c>
      <c r="J696" s="8">
        <v>3</v>
      </c>
      <c r="K696" s="8" t="s">
        <v>3319</v>
      </c>
      <c r="L696" s="8" t="s">
        <v>3311</v>
      </c>
      <c r="M696" s="8"/>
      <c r="N696" s="9"/>
      <c r="O696" s="8"/>
      <c r="P696" s="8">
        <v>86</v>
      </c>
      <c r="Q696" s="8"/>
      <c r="R696" s="8" t="s">
        <v>3624</v>
      </c>
      <c r="S696" s="8" t="s">
        <v>3624</v>
      </c>
      <c r="T696" s="8"/>
      <c r="U696" s="8"/>
      <c r="V696" s="8"/>
      <c r="W696" s="8"/>
      <c r="X696" s="8"/>
      <c r="Y696" s="8"/>
      <c r="Z696" s="8"/>
      <c r="AA696" s="8"/>
      <c r="AB696" s="8"/>
      <c r="AC696" s="8"/>
    </row>
    <row r="697" spans="1:29">
      <c r="A697" t="s">
        <v>1050</v>
      </c>
      <c r="B697" s="3" t="s">
        <v>2798</v>
      </c>
      <c r="C697" s="3" t="s">
        <v>2800</v>
      </c>
      <c r="G697" s="8" t="s">
        <v>24</v>
      </c>
      <c r="H697" s="8"/>
      <c r="I697" s="8">
        <v>1</v>
      </c>
      <c r="J697" s="8">
        <v>3</v>
      </c>
      <c r="K697" s="8" t="s">
        <v>3326</v>
      </c>
      <c r="L697" s="8" t="s">
        <v>3311</v>
      </c>
      <c r="M697" s="8"/>
      <c r="N697" s="9"/>
      <c r="O697" s="8"/>
      <c r="P697" s="8">
        <v>743</v>
      </c>
      <c r="Q697" s="8"/>
      <c r="R697" s="8" t="s">
        <v>3624</v>
      </c>
      <c r="S697" s="8" t="s">
        <v>3624</v>
      </c>
      <c r="T697" s="8"/>
      <c r="U697" s="8"/>
      <c r="V697" s="8"/>
      <c r="W697" s="8"/>
      <c r="X697" s="8"/>
      <c r="Y697" s="8"/>
      <c r="Z697" s="8"/>
      <c r="AA697" s="8"/>
      <c r="AB697" s="8"/>
      <c r="AC697" s="8"/>
    </row>
    <row r="698" spans="1:29" ht="43.5">
      <c r="A698" t="s">
        <v>1050</v>
      </c>
      <c r="B698" s="3" t="s">
        <v>2804</v>
      </c>
      <c r="C698" s="3" t="s">
        <v>2801</v>
      </c>
      <c r="G698" s="8" t="s">
        <v>25</v>
      </c>
      <c r="H698" s="8"/>
      <c r="I698" s="8">
        <v>4</v>
      </c>
      <c r="J698" s="8">
        <v>18</v>
      </c>
      <c r="K698" s="8"/>
      <c r="L698" s="8" t="s">
        <v>3311</v>
      </c>
      <c r="M698" s="8"/>
      <c r="N698" s="9"/>
      <c r="O698" s="8"/>
      <c r="P698" s="8">
        <v>3</v>
      </c>
      <c r="Q698" s="8"/>
      <c r="R698" s="8" t="s">
        <v>3624</v>
      </c>
      <c r="S698" s="8" t="s">
        <v>3624</v>
      </c>
      <c r="T698" s="8"/>
      <c r="U698" s="8"/>
      <c r="V698" s="8"/>
      <c r="W698" s="8"/>
      <c r="X698" s="8"/>
      <c r="Y698" s="8"/>
      <c r="Z698" s="8"/>
      <c r="AA698" s="8"/>
      <c r="AB698" s="8"/>
      <c r="AC698" s="8"/>
    </row>
    <row r="699" spans="1:29" ht="29">
      <c r="A699" t="s">
        <v>1051</v>
      </c>
      <c r="B699" s="3" t="s">
        <v>2809</v>
      </c>
      <c r="C699" s="3" t="s">
        <v>2806</v>
      </c>
      <c r="G699" s="8" t="s">
        <v>25</v>
      </c>
      <c r="H699" s="8"/>
      <c r="I699" s="8">
        <v>1</v>
      </c>
      <c r="J699" s="8">
        <v>3</v>
      </c>
      <c r="K699" s="8" t="s">
        <v>3326</v>
      </c>
      <c r="L699" s="8" t="s">
        <v>3311</v>
      </c>
      <c r="M699" s="8"/>
      <c r="N699" s="9"/>
      <c r="O699" s="8"/>
      <c r="P699" s="8">
        <v>743</v>
      </c>
      <c r="Q699" s="8"/>
      <c r="R699" s="8" t="s">
        <v>3624</v>
      </c>
      <c r="S699" s="8" t="s">
        <v>3624</v>
      </c>
      <c r="T699" s="8"/>
      <c r="U699" s="8"/>
      <c r="V699" s="8"/>
      <c r="W699" s="8"/>
      <c r="X699" s="8"/>
      <c r="Y699" s="8"/>
      <c r="Z699" s="8"/>
      <c r="AA699" s="8"/>
      <c r="AB699" s="8"/>
      <c r="AC699" s="8"/>
    </row>
    <row r="700" spans="1:29" ht="29">
      <c r="A700" t="s">
        <v>1052</v>
      </c>
      <c r="B700" s="3" t="s">
        <v>2811</v>
      </c>
      <c r="C700" s="3" t="s">
        <v>2812</v>
      </c>
      <c r="G700" s="8" t="s">
        <v>3350</v>
      </c>
      <c r="H700" s="8"/>
      <c r="I700" s="8"/>
      <c r="J700" s="8"/>
      <c r="K700" s="8"/>
      <c r="L700" s="8"/>
      <c r="M700" s="8"/>
      <c r="N700" s="9"/>
      <c r="O700" s="8"/>
      <c r="P700" s="8"/>
      <c r="Q700" s="8">
        <v>-256</v>
      </c>
      <c r="R700" s="8">
        <v>266</v>
      </c>
      <c r="S700" s="8">
        <v>10</v>
      </c>
      <c r="T700" s="8"/>
      <c r="U700" s="8"/>
      <c r="V700" s="8"/>
      <c r="W700" s="8"/>
      <c r="X700" s="8"/>
      <c r="Y700" s="8"/>
      <c r="Z700" s="8"/>
      <c r="AA700" s="8"/>
      <c r="AB700" s="8"/>
      <c r="AC700" s="8"/>
    </row>
    <row r="701" spans="1:29" ht="29">
      <c r="A701" t="s">
        <v>1052</v>
      </c>
      <c r="B701" s="3" t="s">
        <v>2810</v>
      </c>
      <c r="C701" s="3" t="s">
        <v>2813</v>
      </c>
      <c r="G701" s="8" t="s">
        <v>24</v>
      </c>
      <c r="H701" s="8"/>
      <c r="I701" s="8">
        <v>1</v>
      </c>
      <c r="J701" s="8">
        <v>4</v>
      </c>
      <c r="K701" s="8" t="s">
        <v>3356</v>
      </c>
      <c r="L701" s="8" t="s">
        <v>3311</v>
      </c>
      <c r="M701" s="8"/>
      <c r="N701" s="9"/>
      <c r="O701" s="8"/>
      <c r="P701" s="8">
        <v>295</v>
      </c>
      <c r="Q701" s="8"/>
      <c r="R701" s="8" t="s">
        <v>3624</v>
      </c>
      <c r="S701" s="8" t="s">
        <v>3624</v>
      </c>
      <c r="T701" s="8"/>
      <c r="U701" s="8"/>
      <c r="V701" s="8"/>
      <c r="W701" s="8"/>
      <c r="X701" s="8"/>
      <c r="Y701" s="8"/>
      <c r="Z701" s="8"/>
      <c r="AA701" s="8"/>
      <c r="AB701" s="8"/>
      <c r="AC701" s="8"/>
    </row>
    <row r="702" spans="1:29" ht="43.5">
      <c r="A702" t="s">
        <v>1053</v>
      </c>
      <c r="B702" s="3" t="s">
        <v>2816</v>
      </c>
      <c r="C702" s="3" t="s">
        <v>2817</v>
      </c>
      <c r="G702" s="8" t="s">
        <v>26</v>
      </c>
      <c r="H702" s="8"/>
      <c r="I702" s="8"/>
      <c r="J702" s="8"/>
      <c r="K702" s="8"/>
      <c r="L702" s="8"/>
      <c r="M702" s="8"/>
      <c r="N702" s="9"/>
      <c r="O702" s="8"/>
      <c r="P702" s="8"/>
      <c r="Q702" s="8"/>
      <c r="R702" s="8" t="s">
        <v>3624</v>
      </c>
      <c r="S702" s="8" t="s">
        <v>3624</v>
      </c>
      <c r="T702" s="8"/>
      <c r="U702" s="8"/>
      <c r="V702" s="8"/>
      <c r="W702" s="8"/>
      <c r="X702" s="8"/>
      <c r="Y702" s="8"/>
      <c r="Z702" s="8"/>
      <c r="AA702" s="8"/>
      <c r="AB702" s="8"/>
      <c r="AC702" s="8"/>
    </row>
    <row r="703" spans="1:29" ht="43.5">
      <c r="A703" t="s">
        <v>1053</v>
      </c>
      <c r="B703" s="3" t="s">
        <v>2815</v>
      </c>
      <c r="C703" s="3" t="s">
        <v>2818</v>
      </c>
      <c r="G703" s="8" t="s">
        <v>24</v>
      </c>
      <c r="H703" s="8"/>
      <c r="I703" s="8">
        <v>1</v>
      </c>
      <c r="J703" s="8">
        <v>3</v>
      </c>
      <c r="K703" s="8" t="s">
        <v>3326</v>
      </c>
      <c r="L703" s="8" t="s">
        <v>3311</v>
      </c>
      <c r="M703" s="8"/>
      <c r="N703" s="9"/>
      <c r="O703" s="8"/>
      <c r="P703" s="8">
        <v>743</v>
      </c>
      <c r="Q703" s="8"/>
      <c r="R703" s="8" t="s">
        <v>3624</v>
      </c>
      <c r="S703" s="8" t="s">
        <v>3624</v>
      </c>
      <c r="T703" s="8"/>
      <c r="U703" s="8"/>
      <c r="V703" s="8"/>
      <c r="W703" s="8"/>
      <c r="X703" s="8"/>
      <c r="Y703" s="8"/>
      <c r="Z703" s="8"/>
      <c r="AA703" s="8"/>
      <c r="AB703" s="8"/>
      <c r="AC703" s="8"/>
    </row>
    <row r="704" spans="1:29" ht="43.5">
      <c r="A704" t="s">
        <v>1053</v>
      </c>
      <c r="B704" s="3" t="s">
        <v>2819</v>
      </c>
      <c r="C704" s="3" t="s">
        <v>2814</v>
      </c>
      <c r="G704" s="8" t="s">
        <v>25</v>
      </c>
      <c r="H704" s="8"/>
      <c r="I704" s="8">
        <v>1</v>
      </c>
      <c r="J704" s="8">
        <v>3</v>
      </c>
      <c r="K704" s="8" t="s">
        <v>3310</v>
      </c>
      <c r="L704" s="8" t="s">
        <v>3311</v>
      </c>
      <c r="M704" s="8"/>
      <c r="N704" s="9"/>
      <c r="O704" s="8"/>
      <c r="P704" s="8">
        <v>2475</v>
      </c>
      <c r="Q704" s="8"/>
      <c r="R704" s="8" t="s">
        <v>3624</v>
      </c>
      <c r="S704" s="8" t="s">
        <v>3624</v>
      </c>
      <c r="T704" s="8"/>
      <c r="U704" s="8"/>
      <c r="V704" s="8"/>
      <c r="W704" s="8"/>
      <c r="X704" s="8"/>
      <c r="Y704" s="8"/>
      <c r="Z704" s="8"/>
      <c r="AA704" s="8"/>
      <c r="AB704" s="8"/>
      <c r="AC704" s="8"/>
    </row>
    <row r="705" spans="1:29">
      <c r="A705" t="s">
        <v>1057</v>
      </c>
      <c r="B705" s="3" t="s">
        <v>2823</v>
      </c>
      <c r="C705" s="3" t="s">
        <v>2822</v>
      </c>
      <c r="G705" s="8" t="s">
        <v>3350</v>
      </c>
      <c r="H705" s="8"/>
      <c r="I705" s="8"/>
      <c r="J705" s="8"/>
      <c r="K705" s="8"/>
      <c r="L705" s="8"/>
      <c r="M705" s="8"/>
      <c r="N705" s="9"/>
      <c r="O705" s="8"/>
      <c r="P705" s="8"/>
      <c r="Q705" s="8">
        <v>-154</v>
      </c>
      <c r="R705" s="8">
        <v>210</v>
      </c>
      <c r="S705" s="8">
        <v>56</v>
      </c>
      <c r="T705" s="8"/>
      <c r="U705" s="8"/>
      <c r="V705" s="8"/>
      <c r="W705" s="8"/>
      <c r="X705" s="8"/>
      <c r="Y705" s="8"/>
      <c r="Z705" s="8"/>
      <c r="AA705" s="8"/>
      <c r="AB705" s="8"/>
      <c r="AC705" s="8"/>
    </row>
    <row r="706" spans="1:29" ht="29">
      <c r="A706" t="s">
        <v>1057</v>
      </c>
      <c r="B706" s="3" t="s">
        <v>2825</v>
      </c>
      <c r="C706" s="3" t="s">
        <v>2824</v>
      </c>
      <c r="G706" s="8" t="s">
        <v>25</v>
      </c>
      <c r="H706" s="8"/>
      <c r="I706" s="8">
        <v>1</v>
      </c>
      <c r="J706" s="8">
        <v>4</v>
      </c>
      <c r="K706" s="8" t="s">
        <v>3326</v>
      </c>
      <c r="L706" s="8" t="s">
        <v>3311</v>
      </c>
      <c r="M706" s="8"/>
      <c r="N706" s="9"/>
      <c r="O706" s="8"/>
      <c r="P706" s="8">
        <v>830</v>
      </c>
      <c r="Q706" s="8"/>
      <c r="R706" s="8" t="s">
        <v>3624</v>
      </c>
      <c r="S706" s="8" t="s">
        <v>3624</v>
      </c>
      <c r="T706" s="8"/>
      <c r="U706" s="8"/>
      <c r="V706" s="8"/>
      <c r="W706" s="8"/>
      <c r="X706" s="8"/>
      <c r="Y706" s="8"/>
      <c r="Z706" s="8"/>
      <c r="AA706" s="8"/>
      <c r="AB706" s="8"/>
      <c r="AC706" s="8"/>
    </row>
    <row r="707" spans="1:29">
      <c r="A707" t="s">
        <v>1058</v>
      </c>
      <c r="B707" s="3" t="s">
        <v>2827</v>
      </c>
      <c r="C707" s="3" t="s">
        <v>2826</v>
      </c>
      <c r="G707" s="8" t="s">
        <v>3350</v>
      </c>
      <c r="H707" s="8"/>
      <c r="I707" s="8"/>
      <c r="J707" s="8"/>
      <c r="K707" s="8"/>
      <c r="L707" s="8"/>
      <c r="M707" s="8"/>
      <c r="N707" s="9"/>
      <c r="O707" s="8"/>
      <c r="P707" s="8"/>
      <c r="Q707" s="8">
        <v>-32</v>
      </c>
      <c r="R707" s="8">
        <v>63</v>
      </c>
      <c r="S707" s="8">
        <v>31</v>
      </c>
      <c r="T707" s="8"/>
      <c r="U707" s="8"/>
      <c r="V707" s="8"/>
      <c r="W707" s="8"/>
      <c r="X707" s="8"/>
      <c r="Y707" s="8"/>
      <c r="Z707" s="8"/>
      <c r="AA707" s="8"/>
      <c r="AB707" s="8"/>
      <c r="AC707" s="8"/>
    </row>
    <row r="708" spans="1:29">
      <c r="A708" t="s">
        <v>1058</v>
      </c>
      <c r="B708" s="3" t="s">
        <v>2829</v>
      </c>
      <c r="C708" s="3" t="s">
        <v>2828</v>
      </c>
      <c r="G708" s="8" t="s">
        <v>25</v>
      </c>
      <c r="H708" s="8"/>
      <c r="I708" s="8">
        <v>1</v>
      </c>
      <c r="J708" s="8">
        <v>1</v>
      </c>
      <c r="K708" s="8" t="s">
        <v>3310</v>
      </c>
      <c r="L708" s="8" t="s">
        <v>3351</v>
      </c>
      <c r="M708" s="8"/>
      <c r="N708" s="9"/>
      <c r="O708" s="8"/>
      <c r="P708" s="8">
        <v>2475</v>
      </c>
      <c r="Q708" s="8"/>
      <c r="R708" s="8" t="s">
        <v>3624</v>
      </c>
      <c r="S708" s="8" t="s">
        <v>3624</v>
      </c>
      <c r="T708" s="8"/>
      <c r="U708" s="8"/>
      <c r="V708" s="8"/>
      <c r="W708" s="8"/>
      <c r="X708" s="8"/>
      <c r="Y708" s="8"/>
      <c r="Z708" s="8"/>
      <c r="AA708" s="8"/>
      <c r="AB708" s="8"/>
      <c r="AC708" s="8"/>
    </row>
    <row r="709" spans="1:29">
      <c r="A709" t="s">
        <v>1058</v>
      </c>
      <c r="B709" s="3" t="s">
        <v>3701</v>
      </c>
      <c r="C709" s="3" t="s">
        <v>2830</v>
      </c>
      <c r="G709" s="8" t="s">
        <v>3352</v>
      </c>
      <c r="H709" s="8"/>
      <c r="I709" s="8"/>
      <c r="J709" s="8"/>
      <c r="K709" s="8"/>
      <c r="L709" s="8"/>
      <c r="M709" s="8"/>
      <c r="N709" s="9"/>
      <c r="O709" s="8"/>
      <c r="P709" s="8"/>
      <c r="Q709" s="8"/>
      <c r="R709" s="8" t="s">
        <v>3624</v>
      </c>
      <c r="S709" s="8" t="s">
        <v>3624</v>
      </c>
      <c r="T709" s="8"/>
      <c r="U709" s="8"/>
      <c r="V709" s="8"/>
      <c r="W709" s="8"/>
      <c r="X709" s="8"/>
      <c r="Y709" s="8"/>
      <c r="Z709" s="8"/>
      <c r="AA709" s="8"/>
      <c r="AB709" s="8"/>
      <c r="AC709" s="8"/>
    </row>
    <row r="710" spans="1:29" ht="29">
      <c r="A710" t="s">
        <v>1059</v>
      </c>
      <c r="B710" s="3" t="s">
        <v>2832</v>
      </c>
      <c r="C710" s="3" t="s">
        <v>2831</v>
      </c>
      <c r="G710" s="8" t="s">
        <v>25</v>
      </c>
      <c r="H710" s="8"/>
      <c r="I710" s="8">
        <v>1</v>
      </c>
      <c r="J710" s="8">
        <v>5</v>
      </c>
      <c r="K710" s="8" t="s">
        <v>3324</v>
      </c>
      <c r="L710" s="8" t="s">
        <v>3311</v>
      </c>
      <c r="M710" s="8"/>
      <c r="N710" s="9"/>
      <c r="O710" s="8"/>
      <c r="P710" s="8">
        <v>115</v>
      </c>
      <c r="Q710" s="8"/>
      <c r="R710" s="8" t="s">
        <v>3624</v>
      </c>
      <c r="S710" s="8" t="s">
        <v>3624</v>
      </c>
      <c r="T710" s="8"/>
      <c r="U710" s="8"/>
      <c r="V710" s="8"/>
      <c r="W710" s="8"/>
      <c r="X710" s="8"/>
      <c r="Y710" s="8"/>
      <c r="Z710" s="8"/>
      <c r="AA710" s="8"/>
      <c r="AB710" s="8"/>
      <c r="AC710" s="8"/>
    </row>
    <row r="711" spans="1:29">
      <c r="A711" t="s">
        <v>1060</v>
      </c>
      <c r="B711" s="3" t="s">
        <v>1061</v>
      </c>
      <c r="C711" s="3" t="s">
        <v>1062</v>
      </c>
      <c r="G711" s="8" t="s">
        <v>3352</v>
      </c>
      <c r="H711" s="8"/>
      <c r="I711" s="8"/>
      <c r="J711" s="8"/>
      <c r="K711" s="8"/>
      <c r="L711" s="8"/>
      <c r="M711" s="8"/>
      <c r="N711" s="9"/>
      <c r="O711" s="8"/>
      <c r="P711" s="8"/>
      <c r="Q711" s="8"/>
      <c r="R711" s="8" t="s">
        <v>3624</v>
      </c>
      <c r="S711" s="8" t="s">
        <v>3624</v>
      </c>
      <c r="T711" s="8"/>
      <c r="U711" s="8"/>
      <c r="V711" s="8"/>
      <c r="W711" s="8"/>
      <c r="X711" s="8"/>
      <c r="Y711" s="8"/>
      <c r="Z711" s="8"/>
      <c r="AA711" s="8"/>
      <c r="AB711" s="8"/>
      <c r="AC711" s="8"/>
    </row>
    <row r="712" spans="1:29">
      <c r="A712" t="s">
        <v>1060</v>
      </c>
      <c r="B712" s="3" t="s">
        <v>2834</v>
      </c>
      <c r="C712" s="3" t="s">
        <v>2833</v>
      </c>
      <c r="G712" s="8" t="s">
        <v>25</v>
      </c>
      <c r="H712" s="8"/>
      <c r="I712" s="8">
        <v>1</v>
      </c>
      <c r="J712" s="8">
        <v>3</v>
      </c>
      <c r="K712" s="8" t="s">
        <v>3319</v>
      </c>
      <c r="L712" s="8" t="s">
        <v>3311</v>
      </c>
      <c r="M712" s="8"/>
      <c r="N712" s="9"/>
      <c r="O712" s="8"/>
      <c r="P712" s="8">
        <v>1701</v>
      </c>
      <c r="Q712" s="8"/>
      <c r="R712" s="8" t="s">
        <v>3624</v>
      </c>
      <c r="S712" s="8" t="s">
        <v>3624</v>
      </c>
      <c r="T712" s="8"/>
      <c r="U712" s="8"/>
      <c r="V712" s="8"/>
      <c r="W712" s="8"/>
      <c r="X712" s="8"/>
      <c r="Y712" s="8"/>
      <c r="Z712" s="8"/>
      <c r="AA712" s="8"/>
      <c r="AB712" s="8"/>
      <c r="AC712" s="8"/>
    </row>
    <row r="713" spans="1:29" ht="29">
      <c r="A713" t="s">
        <v>1063</v>
      </c>
      <c r="B713" s="3" t="s">
        <v>3558</v>
      </c>
      <c r="C713" s="3" t="s">
        <v>3559</v>
      </c>
      <c r="F713" t="s">
        <v>19</v>
      </c>
      <c r="G713" s="8" t="s">
        <v>3350</v>
      </c>
      <c r="H713" s="8"/>
      <c r="I713" s="8"/>
      <c r="J713" s="8"/>
      <c r="K713" s="8"/>
      <c r="L713" s="8"/>
      <c r="M713" s="8"/>
      <c r="N713" s="9"/>
      <c r="O713" s="8"/>
      <c r="P713" s="8"/>
      <c r="Q713" s="8">
        <v>-25</v>
      </c>
      <c r="R713" s="8">
        <v>42</v>
      </c>
      <c r="S713" s="8">
        <v>17</v>
      </c>
      <c r="T713" s="8"/>
      <c r="U713" s="8"/>
      <c r="V713" s="8"/>
      <c r="W713" s="8"/>
      <c r="X713" s="8"/>
      <c r="Y713" s="8"/>
      <c r="Z713" s="8"/>
      <c r="AA713" s="8"/>
      <c r="AB713" s="8"/>
      <c r="AC713" s="8"/>
    </row>
    <row r="714" spans="1:29" ht="58">
      <c r="A714" t="s">
        <v>1063</v>
      </c>
      <c r="B714" s="3" t="s">
        <v>2835</v>
      </c>
      <c r="C714" s="3" t="s">
        <v>2836</v>
      </c>
      <c r="G714" s="8" t="s">
        <v>26</v>
      </c>
      <c r="H714" s="8"/>
      <c r="I714" s="8"/>
      <c r="J714" s="8"/>
      <c r="K714" s="8"/>
      <c r="L714" s="8"/>
      <c r="M714" s="8"/>
      <c r="N714" s="9"/>
      <c r="O714" s="8"/>
      <c r="P714" s="8"/>
      <c r="Q714" s="8"/>
      <c r="R714" s="8" t="s">
        <v>3624</v>
      </c>
      <c r="S714" s="8" t="s">
        <v>3624</v>
      </c>
      <c r="T714" s="8"/>
      <c r="U714" s="8"/>
      <c r="V714" s="8"/>
      <c r="W714" s="8"/>
      <c r="X714" s="8"/>
      <c r="Y714" s="8"/>
      <c r="Z714" s="8"/>
      <c r="AA714" s="8"/>
      <c r="AB714" s="8"/>
      <c r="AC714" s="8"/>
    </row>
    <row r="715" spans="1:29">
      <c r="A715" t="s">
        <v>1063</v>
      </c>
      <c r="B715" s="3" t="s">
        <v>2840</v>
      </c>
      <c r="C715" s="3" t="s">
        <v>2841</v>
      </c>
      <c r="F715" t="s">
        <v>19</v>
      </c>
      <c r="G715" s="8" t="s">
        <v>3352</v>
      </c>
      <c r="H715" s="8"/>
      <c r="I715" s="8"/>
      <c r="J715" s="8"/>
      <c r="K715" s="8"/>
      <c r="L715" s="8"/>
      <c r="M715" s="8"/>
      <c r="N715" s="9"/>
      <c r="O715" s="8"/>
      <c r="P715" s="8"/>
      <c r="Q715" s="8"/>
      <c r="R715" s="8" t="s">
        <v>3624</v>
      </c>
      <c r="S715" s="8" t="s">
        <v>3624</v>
      </c>
      <c r="T715" s="8"/>
      <c r="U715" s="8"/>
      <c r="V715" s="8"/>
      <c r="W715" s="8"/>
      <c r="X715" s="8"/>
      <c r="Y715" s="8"/>
      <c r="Z715" s="8"/>
      <c r="AA715" s="8"/>
      <c r="AB715" s="8"/>
      <c r="AC715" s="8"/>
    </row>
    <row r="716" spans="1:29" ht="29">
      <c r="A716" t="s">
        <v>1064</v>
      </c>
      <c r="B716" s="3" t="s">
        <v>2842</v>
      </c>
      <c r="C716" s="3" t="s">
        <v>2843</v>
      </c>
      <c r="G716" s="8" t="s">
        <v>3350</v>
      </c>
      <c r="H716" s="8"/>
      <c r="I716" s="8"/>
      <c r="J716" s="8"/>
      <c r="K716" s="8"/>
      <c r="L716" s="8"/>
      <c r="M716" s="8"/>
      <c r="N716" s="9"/>
      <c r="O716" s="8"/>
      <c r="P716" s="8"/>
      <c r="Q716" s="8">
        <v>-2</v>
      </c>
      <c r="R716" s="8">
        <v>3</v>
      </c>
      <c r="S716" s="8">
        <v>1</v>
      </c>
      <c r="T716" s="8"/>
      <c r="U716" s="8"/>
      <c r="V716" s="8"/>
      <c r="W716" s="8"/>
      <c r="X716" s="8"/>
      <c r="Y716" s="8"/>
      <c r="Z716" s="8"/>
      <c r="AA716" s="8"/>
      <c r="AB716" s="8"/>
      <c r="AC716" s="8"/>
    </row>
    <row r="717" spans="1:29" ht="29">
      <c r="A717" t="s">
        <v>1064</v>
      </c>
      <c r="B717" s="3" t="s">
        <v>3702</v>
      </c>
      <c r="C717" s="3" t="s">
        <v>2844</v>
      </c>
      <c r="G717" s="8" t="s">
        <v>3352</v>
      </c>
      <c r="H717" s="8"/>
      <c r="I717" s="8"/>
      <c r="J717" s="8"/>
      <c r="K717" s="8"/>
      <c r="L717" s="8"/>
      <c r="M717" s="8"/>
      <c r="N717" s="9"/>
      <c r="O717" s="8"/>
      <c r="P717" s="8"/>
      <c r="Q717" s="8"/>
      <c r="R717" s="8" t="s">
        <v>3624</v>
      </c>
      <c r="S717" s="8" t="s">
        <v>3624</v>
      </c>
      <c r="T717" s="8"/>
      <c r="U717" s="8"/>
      <c r="V717" s="8"/>
      <c r="W717" s="8"/>
      <c r="X717" s="8"/>
      <c r="Y717" s="8"/>
      <c r="Z717" s="8"/>
      <c r="AA717" s="8"/>
      <c r="AB717" s="8"/>
      <c r="AC717" s="8"/>
    </row>
    <row r="718" spans="1:29">
      <c r="A718" t="s">
        <v>1065</v>
      </c>
      <c r="B718" s="3" t="s">
        <v>2846</v>
      </c>
      <c r="C718" s="3" t="s">
        <v>2847</v>
      </c>
      <c r="G718" s="8" t="s">
        <v>25</v>
      </c>
      <c r="H718" s="8"/>
      <c r="I718" s="8">
        <v>1</v>
      </c>
      <c r="J718" s="8">
        <v>2</v>
      </c>
      <c r="K718" s="8" t="s">
        <v>3316</v>
      </c>
      <c r="L718" s="8" t="s">
        <v>3351</v>
      </c>
      <c r="M718" s="8"/>
      <c r="N718" s="9"/>
      <c r="O718" s="8"/>
      <c r="P718" s="8">
        <v>129</v>
      </c>
      <c r="Q718" s="8"/>
      <c r="R718" s="8" t="s">
        <v>3624</v>
      </c>
      <c r="S718" s="8" t="s">
        <v>3624</v>
      </c>
      <c r="T718" s="8"/>
      <c r="U718" s="8"/>
      <c r="V718" s="8"/>
      <c r="W718" s="8"/>
      <c r="X718" s="8"/>
      <c r="Y718" s="8"/>
      <c r="Z718" s="8"/>
      <c r="AA718" s="8"/>
      <c r="AB718" s="8"/>
      <c r="AC718" s="8"/>
    </row>
    <row r="719" spans="1:29">
      <c r="A719" t="s">
        <v>1066</v>
      </c>
      <c r="B719" s="3" t="s">
        <v>2848</v>
      </c>
      <c r="C719" s="3" t="s">
        <v>2845</v>
      </c>
      <c r="G719" s="8" t="s">
        <v>24</v>
      </c>
      <c r="H719" s="8"/>
      <c r="I719" s="8">
        <v>1</v>
      </c>
      <c r="J719" s="8">
        <v>2</v>
      </c>
      <c r="K719" s="8" t="s">
        <v>3328</v>
      </c>
      <c r="L719" s="8" t="s">
        <v>3351</v>
      </c>
      <c r="M719" s="8"/>
      <c r="N719" s="9"/>
      <c r="O719" s="8"/>
      <c r="P719" s="8">
        <v>613</v>
      </c>
      <c r="Q719" s="8"/>
      <c r="R719" s="8" t="s">
        <v>3624</v>
      </c>
      <c r="S719" s="8" t="s">
        <v>3624</v>
      </c>
      <c r="T719" s="8"/>
      <c r="U719" s="8"/>
      <c r="V719" s="8"/>
      <c r="W719" s="8"/>
      <c r="X719" s="8"/>
      <c r="Y719" s="8"/>
      <c r="Z719" s="8"/>
      <c r="AA719" s="8"/>
      <c r="AB719" s="8"/>
      <c r="AC719" s="8"/>
    </row>
    <row r="720" spans="1:29">
      <c r="A720" t="s">
        <v>1067</v>
      </c>
      <c r="B720" s="3" t="s">
        <v>791</v>
      </c>
      <c r="C720" s="3" t="s">
        <v>1068</v>
      </c>
      <c r="F720" t="s">
        <v>19</v>
      </c>
      <c r="G720" s="8" t="s">
        <v>3350</v>
      </c>
      <c r="H720" s="8"/>
      <c r="I720" s="8"/>
      <c r="J720" s="8"/>
      <c r="K720" s="8"/>
      <c r="L720" s="8"/>
      <c r="M720" s="8"/>
      <c r="N720" s="9"/>
      <c r="O720" s="8"/>
      <c r="P720" s="8"/>
      <c r="Q720" s="8">
        <v>-10</v>
      </c>
      <c r="R720" s="8">
        <v>14</v>
      </c>
      <c r="S720" s="8">
        <v>4</v>
      </c>
      <c r="T720" s="8"/>
      <c r="U720" s="8"/>
      <c r="V720" s="8"/>
      <c r="W720" s="8"/>
      <c r="X720" s="8"/>
      <c r="Y720" s="8"/>
      <c r="Z720" s="8"/>
      <c r="AA720" s="8"/>
      <c r="AB720" s="8"/>
      <c r="AC720" s="8"/>
    </row>
    <row r="721" spans="1:29">
      <c r="A721" t="s">
        <v>1069</v>
      </c>
      <c r="B721" s="3" t="s">
        <v>2850</v>
      </c>
      <c r="C721" s="3" t="s">
        <v>2849</v>
      </c>
      <c r="G721" s="8" t="s">
        <v>24</v>
      </c>
      <c r="H721" s="8"/>
      <c r="I721" s="8">
        <v>1</v>
      </c>
      <c r="J721" s="8">
        <v>1</v>
      </c>
      <c r="K721" s="8" t="s">
        <v>3310</v>
      </c>
      <c r="L721" s="8" t="s">
        <v>3351</v>
      </c>
      <c r="M721" s="8"/>
      <c r="N721" s="9"/>
      <c r="O721" s="8"/>
      <c r="P721" s="8">
        <v>2475</v>
      </c>
      <c r="Q721" s="8"/>
      <c r="R721" s="8" t="s">
        <v>3624</v>
      </c>
      <c r="S721" s="8" t="s">
        <v>3624</v>
      </c>
      <c r="T721" s="8"/>
      <c r="U721" s="8"/>
      <c r="V721" s="8"/>
      <c r="W721" s="8"/>
      <c r="X721" s="8"/>
      <c r="Y721" s="8"/>
      <c r="Z721" s="8"/>
      <c r="AA721" s="8"/>
      <c r="AB721" s="8"/>
      <c r="AC721" s="8"/>
    </row>
    <row r="722" spans="1:29" ht="29">
      <c r="A722" t="s">
        <v>1069</v>
      </c>
      <c r="B722" s="3" t="s">
        <v>2852</v>
      </c>
      <c r="C722" s="3" t="s">
        <v>2851</v>
      </c>
      <c r="G722" s="8" t="s">
        <v>3350</v>
      </c>
      <c r="H722" s="8"/>
      <c r="I722" s="8"/>
      <c r="J722" s="8"/>
      <c r="K722" s="8"/>
      <c r="L722" s="8"/>
      <c r="M722" s="8"/>
      <c r="N722" s="9"/>
      <c r="O722" s="8"/>
      <c r="P722" s="8"/>
      <c r="Q722" s="8">
        <v>118</v>
      </c>
      <c r="R722" s="8">
        <v>132</v>
      </c>
      <c r="S722" s="8">
        <v>250</v>
      </c>
      <c r="T722" s="8"/>
      <c r="U722" s="8"/>
      <c r="V722" s="8"/>
      <c r="W722" s="8"/>
      <c r="X722" s="8"/>
      <c r="Y722" s="8"/>
      <c r="Z722" s="8"/>
      <c r="AA722" s="8"/>
      <c r="AB722" s="8"/>
      <c r="AC722" s="8"/>
    </row>
    <row r="723" spans="1:29" ht="29">
      <c r="A723" t="s">
        <v>1070</v>
      </c>
      <c r="B723" s="3" t="s">
        <v>2853</v>
      </c>
      <c r="C723" s="3" t="s">
        <v>2854</v>
      </c>
      <c r="G723" s="8" t="s">
        <v>3350</v>
      </c>
      <c r="H723" s="8"/>
      <c r="I723" s="8"/>
      <c r="J723" s="8"/>
      <c r="K723" s="8"/>
      <c r="L723" s="8"/>
      <c r="M723" s="8"/>
      <c r="N723" s="9"/>
      <c r="O723" s="8"/>
      <c r="P723" s="8"/>
      <c r="Q723" s="8">
        <v>-118</v>
      </c>
      <c r="R723" s="8">
        <v>250</v>
      </c>
      <c r="S723" s="8">
        <v>132</v>
      </c>
      <c r="T723" s="8"/>
      <c r="U723" s="8"/>
      <c r="V723" s="8"/>
      <c r="W723" s="8"/>
      <c r="X723" s="8"/>
      <c r="Y723" s="8"/>
      <c r="Z723" s="8"/>
      <c r="AA723" s="8"/>
      <c r="AB723" s="8"/>
      <c r="AC723" s="8"/>
    </row>
    <row r="724" spans="1:29" ht="29">
      <c r="A724" t="s">
        <v>1070</v>
      </c>
      <c r="B724" s="3" t="s">
        <v>2861</v>
      </c>
      <c r="C724" s="3" t="s">
        <v>2860</v>
      </c>
      <c r="G724" s="8" t="s">
        <v>26</v>
      </c>
      <c r="H724" s="8"/>
      <c r="I724" s="8"/>
      <c r="J724" s="8"/>
      <c r="K724" s="8"/>
      <c r="L724" s="8"/>
      <c r="M724" s="8"/>
      <c r="N724" s="9"/>
      <c r="O724" s="8"/>
      <c r="P724" s="8"/>
      <c r="Q724" s="8"/>
      <c r="R724" s="8" t="s">
        <v>3624</v>
      </c>
      <c r="S724" s="8" t="s">
        <v>3624</v>
      </c>
      <c r="T724" s="8"/>
      <c r="U724" s="8"/>
      <c r="V724" s="8"/>
      <c r="W724" s="8"/>
      <c r="X724" s="8"/>
      <c r="Y724" s="8"/>
      <c r="Z724" s="8"/>
      <c r="AA724" s="8"/>
      <c r="AB724" s="8"/>
      <c r="AC724" s="8"/>
    </row>
    <row r="725" spans="1:29" ht="58">
      <c r="A725" t="s">
        <v>1073</v>
      </c>
      <c r="B725" s="3" t="s">
        <v>2863</v>
      </c>
      <c r="C725" s="3" t="s">
        <v>2862</v>
      </c>
      <c r="F725" t="s">
        <v>19</v>
      </c>
      <c r="G725" s="8" t="s">
        <v>25</v>
      </c>
      <c r="H725" s="8"/>
      <c r="I725" s="8">
        <v>7</v>
      </c>
      <c r="J725" s="8">
        <v>27</v>
      </c>
      <c r="K725" s="8"/>
      <c r="L725" s="8" t="s">
        <v>3305</v>
      </c>
      <c r="M725" s="8" t="s">
        <v>3414</v>
      </c>
      <c r="N725" s="9" t="s">
        <v>3475</v>
      </c>
      <c r="O725" s="8"/>
      <c r="P725" s="8">
        <v>8</v>
      </c>
      <c r="Q725" s="8"/>
      <c r="R725" s="8" t="s">
        <v>3624</v>
      </c>
      <c r="S725" s="8" t="s">
        <v>3624</v>
      </c>
      <c r="T725" s="8"/>
      <c r="U725" s="8"/>
      <c r="V725" s="8"/>
      <c r="W725" s="8"/>
      <c r="X725" s="8"/>
      <c r="Y725" s="8"/>
      <c r="Z725" s="8"/>
      <c r="AA725" s="8"/>
      <c r="AB725" s="8"/>
      <c r="AC725" s="8"/>
    </row>
    <row r="726" spans="1:29">
      <c r="A726" t="s">
        <v>1074</v>
      </c>
      <c r="B726" s="3" t="s">
        <v>2865</v>
      </c>
      <c r="C726" s="3" t="s">
        <v>2864</v>
      </c>
      <c r="G726" s="8" t="s">
        <v>3350</v>
      </c>
      <c r="H726" s="8"/>
      <c r="I726" s="8"/>
      <c r="J726" s="8"/>
      <c r="K726" s="8"/>
      <c r="L726" s="8"/>
      <c r="M726" s="8"/>
      <c r="N726" s="9"/>
      <c r="O726" s="8"/>
      <c r="P726" s="8"/>
      <c r="Q726" s="8">
        <v>-26</v>
      </c>
      <c r="R726" s="8">
        <v>105</v>
      </c>
      <c r="S726" s="8">
        <v>79</v>
      </c>
      <c r="T726" s="8"/>
      <c r="U726" s="8"/>
      <c r="V726" s="8"/>
      <c r="W726" s="8"/>
      <c r="X726" s="8"/>
      <c r="Y726" s="8"/>
      <c r="Z726" s="8"/>
      <c r="AA726" s="8"/>
      <c r="AB726" s="8"/>
      <c r="AC726" s="8"/>
    </row>
    <row r="727" spans="1:29">
      <c r="A727" t="s">
        <v>1078</v>
      </c>
      <c r="B727" s="3" t="s">
        <v>2866</v>
      </c>
      <c r="C727" s="3" t="s">
        <v>2867</v>
      </c>
      <c r="G727" s="8" t="s">
        <v>25</v>
      </c>
      <c r="H727" s="8"/>
      <c r="I727" s="8">
        <v>1</v>
      </c>
      <c r="J727" s="8">
        <v>2</v>
      </c>
      <c r="K727" s="8" t="s">
        <v>3355</v>
      </c>
      <c r="L727" s="8" t="s">
        <v>3351</v>
      </c>
      <c r="M727" s="8"/>
      <c r="N727" s="9"/>
      <c r="O727" s="8"/>
      <c r="P727" s="8">
        <v>124</v>
      </c>
      <c r="Q727" s="8"/>
      <c r="R727" s="8" t="s">
        <v>3624</v>
      </c>
      <c r="S727" s="8" t="s">
        <v>3624</v>
      </c>
      <c r="T727" s="8"/>
      <c r="U727" s="8"/>
      <c r="V727" s="8"/>
      <c r="W727" s="8"/>
      <c r="X727" s="8"/>
      <c r="Y727" s="8"/>
      <c r="Z727" s="8"/>
      <c r="AA727" s="8"/>
      <c r="AB727" s="8"/>
      <c r="AC727" s="8"/>
    </row>
    <row r="728" spans="1:29" ht="29">
      <c r="A728" t="s">
        <v>1078</v>
      </c>
      <c r="B728" s="3" t="s">
        <v>2869</v>
      </c>
      <c r="C728" s="3" t="s">
        <v>2870</v>
      </c>
      <c r="G728" s="8" t="s">
        <v>3352</v>
      </c>
      <c r="H728" s="8"/>
      <c r="I728" s="8"/>
      <c r="J728" s="8"/>
      <c r="K728" s="8"/>
      <c r="L728" s="8"/>
      <c r="M728" s="8"/>
      <c r="N728" s="9"/>
      <c r="O728" s="8"/>
      <c r="P728" s="8"/>
      <c r="Q728" s="8"/>
      <c r="R728" s="8" t="s">
        <v>3624</v>
      </c>
      <c r="S728" s="8" t="s">
        <v>3624</v>
      </c>
      <c r="T728" s="8"/>
      <c r="U728" s="8"/>
      <c r="V728" s="8"/>
      <c r="W728" s="8"/>
      <c r="X728" s="8"/>
      <c r="Y728" s="8"/>
      <c r="Z728" s="8" t="s">
        <v>3372</v>
      </c>
      <c r="AA728" s="8" t="s">
        <v>20</v>
      </c>
      <c r="AB728" s="8"/>
      <c r="AC728" s="8"/>
    </row>
    <row r="729" spans="1:29" ht="29">
      <c r="A729" t="s">
        <v>1078</v>
      </c>
      <c r="B729" s="3" t="s">
        <v>2868</v>
      </c>
      <c r="C729" s="3" t="s">
        <v>2871</v>
      </c>
      <c r="G729" s="8" t="s">
        <v>24</v>
      </c>
      <c r="H729" s="8"/>
      <c r="I729" s="8">
        <v>1</v>
      </c>
      <c r="J729" s="8">
        <v>6</v>
      </c>
      <c r="K729" s="8" t="s">
        <v>3324</v>
      </c>
      <c r="L729" s="8" t="s">
        <v>3311</v>
      </c>
      <c r="M729" s="8"/>
      <c r="N729" s="9"/>
      <c r="O729" s="8"/>
      <c r="P729" s="8">
        <v>250</v>
      </c>
      <c r="Q729" s="8"/>
      <c r="R729" s="8" t="s">
        <v>3624</v>
      </c>
      <c r="S729" s="8" t="s">
        <v>3624</v>
      </c>
      <c r="T729" s="8"/>
      <c r="U729" s="8"/>
      <c r="V729" s="8"/>
      <c r="W729" s="8"/>
      <c r="X729" s="8"/>
      <c r="Y729" s="8"/>
      <c r="Z729" s="8"/>
      <c r="AA729" s="8"/>
      <c r="AB729" s="8"/>
      <c r="AC729" s="8"/>
    </row>
    <row r="730" spans="1:29" ht="43.5">
      <c r="A730" t="s">
        <v>1079</v>
      </c>
      <c r="B730" s="3" t="s">
        <v>2872</v>
      </c>
      <c r="C730" s="3" t="s">
        <v>2873</v>
      </c>
      <c r="G730" s="8" t="s">
        <v>3350</v>
      </c>
      <c r="H730" s="8"/>
      <c r="I730" s="8"/>
      <c r="J730" s="8"/>
      <c r="K730" s="8"/>
      <c r="L730" s="8"/>
      <c r="M730" s="8"/>
      <c r="N730" s="9"/>
      <c r="O730" s="8"/>
      <c r="P730" s="8"/>
      <c r="Q730" s="8">
        <v>-12</v>
      </c>
      <c r="R730" s="8">
        <v>19</v>
      </c>
      <c r="S730" s="8">
        <v>7</v>
      </c>
      <c r="T730" s="8"/>
      <c r="U730" s="8"/>
      <c r="V730" s="8"/>
      <c r="W730" s="8"/>
      <c r="X730" s="8"/>
      <c r="Y730" s="8"/>
      <c r="Z730" s="8"/>
      <c r="AA730" s="8"/>
      <c r="AB730" s="8"/>
      <c r="AC730" s="8"/>
    </row>
    <row r="731" spans="1:29" ht="43.5">
      <c r="A731" t="s">
        <v>1079</v>
      </c>
      <c r="B731" s="3" t="s">
        <v>3730</v>
      </c>
      <c r="C731" s="3" t="s">
        <v>3731</v>
      </c>
      <c r="G731" s="8" t="s">
        <v>25</v>
      </c>
      <c r="H731" s="8"/>
      <c r="I731" s="8">
        <v>1</v>
      </c>
      <c r="J731" s="8">
        <v>4</v>
      </c>
      <c r="K731" s="8" t="s">
        <v>3324</v>
      </c>
      <c r="L731" s="8" t="s">
        <v>3311</v>
      </c>
      <c r="M731" s="8"/>
      <c r="N731" s="9"/>
      <c r="O731" s="8"/>
      <c r="P731" s="8">
        <v>109</v>
      </c>
      <c r="Q731" s="8">
        <v>-11</v>
      </c>
      <c r="R731" s="8">
        <v>109</v>
      </c>
      <c r="S731" s="8">
        <v>98</v>
      </c>
      <c r="T731" s="8"/>
      <c r="U731" s="8"/>
      <c r="V731" s="8"/>
      <c r="W731" s="8"/>
      <c r="X731" s="8"/>
      <c r="Y731" s="8"/>
      <c r="Z731" s="8"/>
      <c r="AA731" s="8"/>
      <c r="AB731" s="8"/>
      <c r="AC731" s="8"/>
    </row>
    <row r="732" spans="1:29" ht="43.5">
      <c r="A732" t="s">
        <v>1079</v>
      </c>
      <c r="B732" s="3" t="s">
        <v>2875</v>
      </c>
      <c r="C732" s="3" t="s">
        <v>2876</v>
      </c>
      <c r="G732" s="8" t="s">
        <v>3350</v>
      </c>
      <c r="H732" s="8"/>
      <c r="I732" s="8"/>
      <c r="J732" s="8"/>
      <c r="K732" s="8"/>
      <c r="L732" s="8"/>
      <c r="M732" s="8"/>
      <c r="N732" s="9"/>
      <c r="O732" s="8"/>
      <c r="P732" s="8"/>
      <c r="Q732" s="8">
        <v>-12</v>
      </c>
      <c r="R732" s="8">
        <v>19</v>
      </c>
      <c r="S732" s="8">
        <v>7</v>
      </c>
      <c r="T732" s="8"/>
      <c r="U732" s="8"/>
      <c r="V732" s="8"/>
      <c r="W732" s="8"/>
      <c r="X732" s="8"/>
      <c r="Y732" s="8"/>
      <c r="Z732" s="8"/>
      <c r="AA732" s="8"/>
      <c r="AB732" s="8"/>
      <c r="AC732" s="8"/>
    </row>
    <row r="733" spans="1:29" ht="29">
      <c r="A733" t="s">
        <v>1080</v>
      </c>
      <c r="B733" s="3" t="s">
        <v>2880</v>
      </c>
      <c r="C733" s="3" t="s">
        <v>2879</v>
      </c>
      <c r="G733" s="8" t="s">
        <v>3350</v>
      </c>
      <c r="H733" s="8"/>
      <c r="I733" s="8"/>
      <c r="J733" s="8"/>
      <c r="K733" s="8"/>
      <c r="L733" s="8"/>
      <c r="M733" s="8"/>
      <c r="N733" s="9"/>
      <c r="O733" s="8"/>
      <c r="P733" s="8"/>
      <c r="Q733" s="8">
        <v>447</v>
      </c>
      <c r="R733" s="8">
        <v>166</v>
      </c>
      <c r="S733" s="8">
        <v>613</v>
      </c>
      <c r="T733" s="8"/>
      <c r="U733" s="8"/>
      <c r="V733" s="8"/>
      <c r="W733" s="8"/>
      <c r="X733" s="8"/>
      <c r="Y733" s="8"/>
      <c r="Z733" s="8"/>
      <c r="AA733" s="8"/>
      <c r="AB733" s="8"/>
      <c r="AC733" s="8"/>
    </row>
    <row r="734" spans="1:29">
      <c r="A734" t="s">
        <v>1081</v>
      </c>
      <c r="B734" s="3" t="s">
        <v>2884</v>
      </c>
      <c r="C734" s="3" t="s">
        <v>2883</v>
      </c>
      <c r="G734" s="8" t="s">
        <v>3350</v>
      </c>
      <c r="H734" s="8"/>
      <c r="I734" s="8"/>
      <c r="J734" s="8"/>
      <c r="K734" s="8"/>
      <c r="L734" s="8"/>
      <c r="M734" s="8"/>
      <c r="N734" s="9"/>
      <c r="O734" s="8"/>
      <c r="P734" s="8"/>
      <c r="Q734" s="8">
        <v>-13</v>
      </c>
      <c r="R734" s="8">
        <v>17</v>
      </c>
      <c r="S734" s="8">
        <v>4</v>
      </c>
      <c r="T734" s="8"/>
      <c r="U734" s="8"/>
      <c r="V734" s="8"/>
      <c r="W734" s="8"/>
      <c r="X734" s="8"/>
      <c r="Y734" s="8"/>
      <c r="Z734" s="8"/>
      <c r="AA734" s="8"/>
      <c r="AB734" s="8"/>
      <c r="AC734" s="8"/>
    </row>
    <row r="735" spans="1:29" ht="29">
      <c r="A735" t="s">
        <v>1082</v>
      </c>
      <c r="B735" s="3" t="s">
        <v>2886</v>
      </c>
      <c r="C735" s="3" t="s">
        <v>2885</v>
      </c>
      <c r="G735" s="8" t="s">
        <v>3352</v>
      </c>
      <c r="H735" s="8"/>
      <c r="I735" s="8"/>
      <c r="J735" s="8"/>
      <c r="K735" s="8"/>
      <c r="L735" s="8"/>
      <c r="M735" s="8"/>
      <c r="N735" s="9"/>
      <c r="O735" s="8"/>
      <c r="P735" s="8"/>
      <c r="Q735" s="8"/>
      <c r="R735" s="8" t="s">
        <v>3624</v>
      </c>
      <c r="S735" s="8" t="s">
        <v>3624</v>
      </c>
      <c r="T735" s="8"/>
      <c r="U735" s="8"/>
      <c r="V735" s="8"/>
      <c r="W735" s="8"/>
      <c r="X735" s="8"/>
      <c r="Y735" s="8"/>
      <c r="Z735" s="8"/>
      <c r="AA735" s="8"/>
      <c r="AB735" s="8"/>
      <c r="AC735" s="8"/>
    </row>
    <row r="736" spans="1:29" ht="29">
      <c r="A736" t="s">
        <v>1083</v>
      </c>
      <c r="B736" s="3" t="s">
        <v>2887</v>
      </c>
      <c r="C736" s="3" t="s">
        <v>3498</v>
      </c>
      <c r="G736" s="8" t="s">
        <v>3350</v>
      </c>
      <c r="H736" s="8"/>
      <c r="I736" s="8"/>
      <c r="J736" s="8"/>
      <c r="K736" s="8"/>
      <c r="L736" s="8"/>
      <c r="M736" s="8"/>
      <c r="N736" s="9"/>
      <c r="O736" s="8"/>
      <c r="P736" s="8"/>
      <c r="Q736" s="8">
        <v>-43</v>
      </c>
      <c r="R736" s="8">
        <v>44</v>
      </c>
      <c r="S736" s="8">
        <v>1</v>
      </c>
      <c r="T736" s="8"/>
      <c r="U736" s="8"/>
      <c r="V736" s="8"/>
      <c r="W736" s="8"/>
      <c r="X736" s="8"/>
      <c r="Y736" s="8"/>
      <c r="Z736" s="8"/>
      <c r="AA736" s="8"/>
      <c r="AB736" s="8"/>
      <c r="AC736" s="8"/>
    </row>
    <row r="737" spans="1:29">
      <c r="A737" t="s">
        <v>1084</v>
      </c>
      <c r="B737" s="3" t="s">
        <v>1085</v>
      </c>
      <c r="C737" s="3" t="s">
        <v>1086</v>
      </c>
      <c r="G737" s="8" t="s">
        <v>3352</v>
      </c>
      <c r="H737" s="8"/>
      <c r="I737" s="8"/>
      <c r="J737" s="8"/>
      <c r="K737" s="8"/>
      <c r="L737" s="8"/>
      <c r="M737" s="8"/>
      <c r="N737" s="9"/>
      <c r="O737" s="8"/>
      <c r="P737" s="8"/>
      <c r="Q737" s="8"/>
      <c r="R737" s="8" t="s">
        <v>3624</v>
      </c>
      <c r="S737" s="8" t="s">
        <v>3624</v>
      </c>
      <c r="T737" s="8"/>
      <c r="U737" s="8"/>
      <c r="V737" s="8"/>
      <c r="W737" s="8"/>
      <c r="X737" s="8"/>
      <c r="Y737" s="8"/>
      <c r="Z737" s="8"/>
      <c r="AA737" s="8"/>
      <c r="AB737" s="8"/>
      <c r="AC737" s="8"/>
    </row>
    <row r="738" spans="1:29" ht="29">
      <c r="A738" t="s">
        <v>1087</v>
      </c>
      <c r="B738" s="3" t="s">
        <v>2891</v>
      </c>
      <c r="C738" s="3" t="s">
        <v>2888</v>
      </c>
      <c r="G738" s="8" t="s">
        <v>25</v>
      </c>
      <c r="H738" s="8"/>
      <c r="I738" s="8">
        <v>1</v>
      </c>
      <c r="J738" s="8">
        <v>3</v>
      </c>
      <c r="K738" s="8" t="s">
        <v>3319</v>
      </c>
      <c r="L738" s="8" t="s">
        <v>3311</v>
      </c>
      <c r="M738" s="8"/>
      <c r="N738" s="9"/>
      <c r="O738" s="8"/>
      <c r="P738" s="8">
        <v>1701</v>
      </c>
      <c r="Q738" s="8"/>
      <c r="R738" s="8" t="s">
        <v>3624</v>
      </c>
      <c r="S738" s="8" t="s">
        <v>3624</v>
      </c>
      <c r="T738" s="8"/>
      <c r="U738" s="8"/>
      <c r="V738" s="8"/>
      <c r="W738" s="8"/>
      <c r="X738" s="8"/>
      <c r="Y738" s="8"/>
      <c r="Z738" s="8"/>
      <c r="AA738" s="8"/>
      <c r="AB738" s="8"/>
      <c r="AC738" s="8"/>
    </row>
    <row r="739" spans="1:29" ht="43.5">
      <c r="A739" t="s">
        <v>1087</v>
      </c>
      <c r="B739" s="3" t="s">
        <v>2894</v>
      </c>
      <c r="C739" s="3" t="s">
        <v>2895</v>
      </c>
      <c r="G739" s="8" t="s">
        <v>26</v>
      </c>
      <c r="H739" s="8"/>
      <c r="I739" s="8"/>
      <c r="J739" s="8"/>
      <c r="K739" s="8"/>
      <c r="L739" s="8"/>
      <c r="M739" s="8"/>
      <c r="N739" s="9"/>
      <c r="O739" s="8"/>
      <c r="P739" s="8"/>
      <c r="Q739" s="8"/>
      <c r="R739" s="8" t="s">
        <v>3624</v>
      </c>
      <c r="S739" s="8" t="s">
        <v>3624</v>
      </c>
      <c r="T739" s="8"/>
      <c r="U739" s="8"/>
      <c r="V739" s="8"/>
      <c r="W739" s="8"/>
      <c r="X739" s="8"/>
      <c r="Y739" s="8"/>
      <c r="Z739" s="8"/>
      <c r="AA739" s="8"/>
      <c r="AB739" s="8"/>
      <c r="AC739" s="8"/>
    </row>
    <row r="740" spans="1:29">
      <c r="A740" t="s">
        <v>1090</v>
      </c>
      <c r="B740" s="3" t="s">
        <v>1091</v>
      </c>
      <c r="C740" s="3" t="s">
        <v>1092</v>
      </c>
      <c r="G740" s="8" t="s">
        <v>3352</v>
      </c>
      <c r="H740" s="8"/>
      <c r="I740" s="8"/>
      <c r="J740" s="8"/>
      <c r="K740" s="8"/>
      <c r="L740" s="8"/>
      <c r="M740" s="8"/>
      <c r="N740" s="9"/>
      <c r="O740" s="8"/>
      <c r="P740" s="8"/>
      <c r="Q740" s="8"/>
      <c r="R740" s="8" t="s">
        <v>3624</v>
      </c>
      <c r="S740" s="8" t="s">
        <v>3624</v>
      </c>
      <c r="T740" s="8"/>
      <c r="U740" s="8"/>
      <c r="V740" s="8"/>
      <c r="W740" s="8"/>
      <c r="X740" s="8"/>
      <c r="Y740" s="8"/>
      <c r="Z740" s="8"/>
      <c r="AA740" s="8"/>
      <c r="AB740" s="8"/>
      <c r="AC740" s="8"/>
    </row>
    <row r="741" spans="1:29" ht="29">
      <c r="A741" t="s">
        <v>1090</v>
      </c>
      <c r="B741" s="3" t="s">
        <v>2896</v>
      </c>
      <c r="C741" s="3" t="s">
        <v>3499</v>
      </c>
      <c r="G741" s="8" t="s">
        <v>24</v>
      </c>
      <c r="H741" s="8"/>
      <c r="I741" s="8">
        <v>1</v>
      </c>
      <c r="J741" s="8">
        <v>3</v>
      </c>
      <c r="K741" s="8" t="s">
        <v>3319</v>
      </c>
      <c r="L741" s="8" t="s">
        <v>3311</v>
      </c>
      <c r="M741" s="8"/>
      <c r="N741" s="9"/>
      <c r="O741" s="8"/>
      <c r="P741" s="8">
        <v>1701</v>
      </c>
      <c r="Q741" s="8"/>
      <c r="R741" s="8" t="s">
        <v>3624</v>
      </c>
      <c r="S741" s="8" t="s">
        <v>3624</v>
      </c>
      <c r="T741" s="8"/>
      <c r="U741" s="8"/>
      <c r="V741" s="8"/>
      <c r="W741" s="8"/>
      <c r="X741" s="8"/>
      <c r="Y741" s="8"/>
      <c r="Z741" s="8"/>
      <c r="AA741" s="8"/>
      <c r="AB741" s="8"/>
      <c r="AC741" s="8"/>
    </row>
    <row r="742" spans="1:29" ht="29">
      <c r="A742" t="s">
        <v>1090</v>
      </c>
      <c r="B742" s="3" t="s">
        <v>2897</v>
      </c>
      <c r="C742" s="3" t="s">
        <v>3500</v>
      </c>
      <c r="G742" s="8" t="s">
        <v>26</v>
      </c>
      <c r="H742" s="8"/>
      <c r="I742" s="8"/>
      <c r="J742" s="8"/>
      <c r="K742" s="8"/>
      <c r="L742" s="8"/>
      <c r="M742" s="8"/>
      <c r="N742" s="9"/>
      <c r="O742" s="8"/>
      <c r="P742" s="8"/>
      <c r="Q742" s="8"/>
      <c r="R742" s="8" t="s">
        <v>3624</v>
      </c>
      <c r="S742" s="8" t="s">
        <v>3624</v>
      </c>
      <c r="T742" s="8"/>
      <c r="U742" s="8"/>
      <c r="V742" s="8"/>
      <c r="W742" s="8"/>
      <c r="X742" s="8"/>
      <c r="Y742" s="8"/>
      <c r="Z742" s="8"/>
      <c r="AA742" s="8"/>
      <c r="AB742" s="8"/>
      <c r="AC742" s="8"/>
    </row>
    <row r="743" spans="1:29">
      <c r="A743" t="s">
        <v>1093</v>
      </c>
      <c r="B743" s="3" t="s">
        <v>2899</v>
      </c>
      <c r="C743" s="3" t="s">
        <v>2898</v>
      </c>
      <c r="G743" s="8" t="s">
        <v>25</v>
      </c>
      <c r="H743" s="8"/>
      <c r="I743" s="8">
        <v>1</v>
      </c>
      <c r="J743" s="8">
        <v>3</v>
      </c>
      <c r="K743" s="8" t="s">
        <v>3319</v>
      </c>
      <c r="L743" s="8" t="s">
        <v>3311</v>
      </c>
      <c r="M743" s="8"/>
      <c r="N743" s="9"/>
      <c r="O743" s="8"/>
      <c r="P743" s="8">
        <v>86</v>
      </c>
      <c r="Q743" s="8"/>
      <c r="R743" s="8" t="s">
        <v>3624</v>
      </c>
      <c r="S743" s="8" t="s">
        <v>3624</v>
      </c>
      <c r="T743" s="8"/>
      <c r="U743" s="8"/>
      <c r="V743" s="8"/>
      <c r="W743" s="8"/>
      <c r="X743" s="8"/>
      <c r="Y743" s="8"/>
      <c r="Z743" s="8"/>
      <c r="AA743" s="8"/>
      <c r="AB743" s="8"/>
      <c r="AC743" s="8"/>
    </row>
    <row r="744" spans="1:29" ht="29">
      <c r="A744" t="s">
        <v>1093</v>
      </c>
      <c r="B744" s="3" t="s">
        <v>2900</v>
      </c>
      <c r="C744" s="3" t="s">
        <v>2901</v>
      </c>
      <c r="G744" s="8" t="s">
        <v>26</v>
      </c>
      <c r="H744" s="8"/>
      <c r="I744" s="8"/>
      <c r="J744" s="8"/>
      <c r="K744" s="8"/>
      <c r="L744" s="8"/>
      <c r="M744" s="8"/>
      <c r="N744" s="9"/>
      <c r="O744" s="8"/>
      <c r="P744" s="8"/>
      <c r="Q744" s="8"/>
      <c r="R744" s="8" t="s">
        <v>3624</v>
      </c>
      <c r="S744" s="8" t="s">
        <v>3624</v>
      </c>
      <c r="T744" s="8"/>
      <c r="U744" s="8"/>
      <c r="V744" s="8"/>
      <c r="W744" s="8"/>
      <c r="X744" s="8"/>
      <c r="Y744" s="8"/>
      <c r="Z744" s="8"/>
      <c r="AA744" s="8"/>
      <c r="AB744" s="8"/>
      <c r="AC744" s="8"/>
    </row>
    <row r="745" spans="1:29" ht="58">
      <c r="A745" t="s">
        <v>1094</v>
      </c>
      <c r="B745" s="3" t="s">
        <v>2903</v>
      </c>
      <c r="C745" s="3" t="s">
        <v>2902</v>
      </c>
      <c r="G745" s="8" t="s">
        <v>25</v>
      </c>
      <c r="H745" s="8"/>
      <c r="I745" s="8">
        <v>8</v>
      </c>
      <c r="J745" s="8">
        <v>33</v>
      </c>
      <c r="K745" s="8"/>
      <c r="L745" s="8" t="s">
        <v>3305</v>
      </c>
      <c r="M745" s="8" t="s">
        <v>3414</v>
      </c>
      <c r="N745" s="9" t="s">
        <v>3475</v>
      </c>
      <c r="O745" s="8"/>
      <c r="P745" s="8">
        <v>8</v>
      </c>
      <c r="Q745" s="8"/>
      <c r="R745" s="8" t="s">
        <v>3624</v>
      </c>
      <c r="S745" s="8" t="s">
        <v>3624</v>
      </c>
      <c r="T745" s="8"/>
      <c r="U745" s="8"/>
      <c r="V745" s="8"/>
      <c r="W745" s="8"/>
      <c r="X745" s="8"/>
      <c r="Y745" s="8"/>
      <c r="Z745" s="8"/>
      <c r="AA745" s="8"/>
      <c r="AB745" s="8"/>
      <c r="AC745" s="8"/>
    </row>
    <row r="746" spans="1:29" ht="58">
      <c r="A746" t="s">
        <v>1095</v>
      </c>
      <c r="B746" s="3" t="s">
        <v>2905</v>
      </c>
      <c r="C746" s="3" t="s">
        <v>2904</v>
      </c>
      <c r="G746" s="8" t="s">
        <v>25</v>
      </c>
      <c r="H746" s="8"/>
      <c r="I746" s="8">
        <v>1</v>
      </c>
      <c r="J746" s="8">
        <v>5</v>
      </c>
      <c r="K746" s="8" t="s">
        <v>3304</v>
      </c>
      <c r="L746" s="8" t="s">
        <v>3311</v>
      </c>
      <c r="M746" s="8"/>
      <c r="N746" s="9"/>
      <c r="O746" s="8"/>
      <c r="P746" s="8">
        <v>266</v>
      </c>
      <c r="Q746" s="8"/>
      <c r="R746" s="8" t="s">
        <v>3624</v>
      </c>
      <c r="S746" s="8" t="s">
        <v>3624</v>
      </c>
      <c r="T746" s="8"/>
      <c r="U746" s="8"/>
      <c r="V746" s="8"/>
      <c r="W746" s="8"/>
      <c r="X746" s="8"/>
      <c r="Y746" s="8"/>
      <c r="Z746" s="8"/>
      <c r="AA746" s="8"/>
      <c r="AB746" s="8"/>
      <c r="AC746" s="8"/>
    </row>
    <row r="747" spans="1:29" ht="58">
      <c r="A747" t="s">
        <v>1095</v>
      </c>
      <c r="B747" s="3" t="s">
        <v>2906</v>
      </c>
      <c r="C747" s="3" t="s">
        <v>2904</v>
      </c>
      <c r="G747" s="8" t="s">
        <v>25</v>
      </c>
      <c r="H747" s="8"/>
      <c r="I747" s="8">
        <v>4</v>
      </c>
      <c r="J747" s="8">
        <v>13</v>
      </c>
      <c r="K747" s="8"/>
      <c r="L747" s="8" t="s">
        <v>3311</v>
      </c>
      <c r="M747" s="8"/>
      <c r="N747" s="9"/>
      <c r="O747" s="8"/>
      <c r="P747" s="8">
        <v>3</v>
      </c>
      <c r="Q747" s="8"/>
      <c r="R747" s="8" t="s">
        <v>3624</v>
      </c>
      <c r="S747" s="8" t="s">
        <v>3624</v>
      </c>
      <c r="T747" s="8"/>
      <c r="U747" s="8"/>
      <c r="V747" s="8"/>
      <c r="W747" s="8"/>
      <c r="X747" s="8"/>
      <c r="Y747" s="8"/>
      <c r="Z747" s="8"/>
      <c r="AA747" s="8"/>
      <c r="AB747" s="8"/>
      <c r="AC747" s="8"/>
    </row>
    <row r="748" spans="1:29">
      <c r="A748" t="s">
        <v>1095</v>
      </c>
      <c r="B748" s="3" t="s">
        <v>2912</v>
      </c>
      <c r="C748" s="3" t="s">
        <v>2909</v>
      </c>
      <c r="G748" s="8" t="s">
        <v>25</v>
      </c>
      <c r="H748" s="8"/>
      <c r="I748" s="8">
        <v>2</v>
      </c>
      <c r="J748" s="8">
        <v>3</v>
      </c>
      <c r="K748" s="8"/>
      <c r="L748" s="8" t="s">
        <v>3311</v>
      </c>
      <c r="M748" s="8"/>
      <c r="N748" s="9"/>
      <c r="O748" s="8"/>
      <c r="P748" s="8">
        <v>250</v>
      </c>
      <c r="Q748" s="8"/>
      <c r="R748" s="8" t="s">
        <v>3624</v>
      </c>
      <c r="S748" s="8" t="s">
        <v>3624</v>
      </c>
      <c r="T748" s="8" t="s">
        <v>3348</v>
      </c>
      <c r="U748" s="8"/>
      <c r="V748" s="8"/>
      <c r="W748" s="8"/>
      <c r="X748" s="8"/>
      <c r="Y748" s="8"/>
      <c r="Z748" s="8"/>
      <c r="AA748" s="8"/>
      <c r="AB748" s="8"/>
      <c r="AC748" s="8"/>
    </row>
    <row r="749" spans="1:29">
      <c r="A749" t="s">
        <v>1102</v>
      </c>
      <c r="B749" s="3" t="s">
        <v>2915</v>
      </c>
      <c r="C749" s="3" t="s">
        <v>2914</v>
      </c>
      <c r="G749" s="8" t="s">
        <v>25</v>
      </c>
      <c r="H749" s="8"/>
      <c r="I749" s="8">
        <v>1</v>
      </c>
      <c r="J749" s="8">
        <v>4</v>
      </c>
      <c r="K749" s="8" t="s">
        <v>3310</v>
      </c>
      <c r="L749" s="8" t="s">
        <v>3305</v>
      </c>
      <c r="M749" s="8" t="s">
        <v>3403</v>
      </c>
      <c r="N749" s="9" t="s">
        <v>3404</v>
      </c>
      <c r="O749" s="8"/>
      <c r="P749" s="8">
        <v>2475</v>
      </c>
      <c r="Q749" s="8"/>
      <c r="R749" s="8" t="s">
        <v>3624</v>
      </c>
      <c r="S749" s="8" t="s">
        <v>3624</v>
      </c>
      <c r="T749" s="8"/>
      <c r="U749" s="8"/>
      <c r="V749" s="8"/>
      <c r="W749" s="8"/>
      <c r="X749" s="8"/>
      <c r="Y749" s="8"/>
      <c r="Z749" s="8"/>
      <c r="AA749" s="8"/>
      <c r="AB749" s="8"/>
      <c r="AC749" s="8"/>
    </row>
    <row r="750" spans="1:29">
      <c r="A750" t="s">
        <v>1106</v>
      </c>
      <c r="B750" s="3" t="s">
        <v>2920</v>
      </c>
      <c r="C750" s="3" t="s">
        <v>2923</v>
      </c>
      <c r="G750" s="8" t="s">
        <v>24</v>
      </c>
      <c r="H750" s="8"/>
      <c r="I750" s="8">
        <v>1</v>
      </c>
      <c r="J750" s="8">
        <v>1</v>
      </c>
      <c r="K750" s="8" t="s">
        <v>3310</v>
      </c>
      <c r="L750" s="8" t="s">
        <v>3351</v>
      </c>
      <c r="M750" s="8"/>
      <c r="N750" s="9"/>
      <c r="O750" s="8"/>
      <c r="P750" s="8">
        <v>2475</v>
      </c>
      <c r="Q750" s="8"/>
      <c r="R750" s="8" t="s">
        <v>3624</v>
      </c>
      <c r="S750" s="8" t="s">
        <v>3624</v>
      </c>
      <c r="T750" s="8" t="s">
        <v>4</v>
      </c>
      <c r="U750" s="8"/>
      <c r="V750" s="8"/>
      <c r="W750" s="8"/>
      <c r="X750" s="8"/>
      <c r="Y750" s="8"/>
      <c r="Z750" s="8"/>
      <c r="AA750" s="8"/>
      <c r="AB750" s="8"/>
      <c r="AC750" s="8"/>
    </row>
    <row r="751" spans="1:29" ht="29">
      <c r="A751" t="s">
        <v>1107</v>
      </c>
      <c r="B751" s="3" t="s">
        <v>2925</v>
      </c>
      <c r="C751" s="3" t="s">
        <v>2924</v>
      </c>
      <c r="G751" s="8" t="s">
        <v>26</v>
      </c>
      <c r="H751" s="8"/>
      <c r="I751" s="8"/>
      <c r="J751" s="8"/>
      <c r="K751" s="8"/>
      <c r="L751" s="8"/>
      <c r="M751" s="8"/>
      <c r="N751" s="9"/>
      <c r="O751" s="8"/>
      <c r="P751" s="8"/>
      <c r="Q751" s="8"/>
      <c r="R751" s="8" t="s">
        <v>3624</v>
      </c>
      <c r="S751" s="8" t="s">
        <v>3624</v>
      </c>
      <c r="T751" s="8"/>
      <c r="U751" s="8"/>
      <c r="V751" s="8"/>
      <c r="W751" s="8"/>
      <c r="X751" s="8"/>
      <c r="Y751" s="8"/>
      <c r="Z751" s="8"/>
      <c r="AA751" s="8"/>
      <c r="AB751" s="8"/>
      <c r="AC751" s="8"/>
    </row>
    <row r="752" spans="1:29">
      <c r="A752" t="s">
        <v>1107</v>
      </c>
      <c r="B752" s="3" t="s">
        <v>2926</v>
      </c>
      <c r="C752" s="3" t="s">
        <v>2927</v>
      </c>
      <c r="F752" t="s">
        <v>19</v>
      </c>
      <c r="G752" s="8" t="s">
        <v>25</v>
      </c>
      <c r="H752" s="8"/>
      <c r="I752" s="8">
        <v>1</v>
      </c>
      <c r="J752" s="8">
        <v>3</v>
      </c>
      <c r="K752" s="8" t="s">
        <v>3319</v>
      </c>
      <c r="L752" s="8" t="s">
        <v>3311</v>
      </c>
      <c r="M752" s="8"/>
      <c r="N752" s="9"/>
      <c r="O752" s="8"/>
      <c r="P752" s="8">
        <v>280</v>
      </c>
      <c r="Q752" s="8"/>
      <c r="R752" s="8" t="s">
        <v>3624</v>
      </c>
      <c r="S752" s="8" t="s">
        <v>3624</v>
      </c>
      <c r="T752" s="8"/>
      <c r="U752" s="8"/>
      <c r="V752" s="8"/>
      <c r="W752" s="8"/>
      <c r="X752" s="8"/>
      <c r="Y752" s="8"/>
      <c r="Z752" s="8"/>
      <c r="AA752" s="8"/>
      <c r="AB752" s="8"/>
      <c r="AC752" s="8"/>
    </row>
    <row r="753" spans="1:29">
      <c r="A753" t="s">
        <v>1110</v>
      </c>
      <c r="B753" s="3" t="s">
        <v>2928</v>
      </c>
      <c r="C753" s="3" t="s">
        <v>2929</v>
      </c>
      <c r="G753" s="8" t="s">
        <v>3350</v>
      </c>
      <c r="H753" s="8"/>
      <c r="I753" s="8"/>
      <c r="J753" s="8"/>
      <c r="K753" s="8"/>
      <c r="L753" s="8"/>
      <c r="M753" s="8"/>
      <c r="N753" s="9"/>
      <c r="O753" s="8"/>
      <c r="P753" s="8"/>
      <c r="Q753" s="8">
        <v>3</v>
      </c>
      <c r="R753" s="8">
        <v>3</v>
      </c>
      <c r="S753" s="8">
        <v>6</v>
      </c>
      <c r="T753" s="8"/>
      <c r="U753" s="8"/>
      <c r="V753" s="8"/>
      <c r="W753" s="8"/>
      <c r="X753" s="8"/>
      <c r="Y753" s="8"/>
      <c r="Z753" s="8"/>
      <c r="AA753" s="8"/>
      <c r="AB753" s="8"/>
      <c r="AC753" s="8"/>
    </row>
    <row r="754" spans="1:29">
      <c r="A754" t="s">
        <v>1111</v>
      </c>
      <c r="B754" s="3" t="s">
        <v>2931</v>
      </c>
      <c r="C754" s="3" t="s">
        <v>2930</v>
      </c>
      <c r="G754" s="8" t="s">
        <v>3352</v>
      </c>
      <c r="H754" s="8"/>
      <c r="I754" s="8"/>
      <c r="J754" s="8"/>
      <c r="K754" s="8"/>
      <c r="L754" s="8"/>
      <c r="M754" s="8"/>
      <c r="N754" s="9"/>
      <c r="O754" s="8"/>
      <c r="P754" s="8"/>
      <c r="Q754" s="8"/>
      <c r="R754" s="8" t="s">
        <v>3624</v>
      </c>
      <c r="S754" s="8" t="s">
        <v>3624</v>
      </c>
      <c r="T754" s="8"/>
      <c r="U754" s="8"/>
      <c r="V754" s="8"/>
      <c r="W754" s="8"/>
      <c r="X754" s="8"/>
      <c r="Y754" s="8"/>
      <c r="Z754" s="8"/>
      <c r="AA754" s="8"/>
      <c r="AB754" s="8"/>
      <c r="AC754" s="8"/>
    </row>
    <row r="755" spans="1:29">
      <c r="A755" t="s">
        <v>1114</v>
      </c>
      <c r="B755" s="3" t="s">
        <v>1115</v>
      </c>
      <c r="C755" s="3" t="s">
        <v>1116</v>
      </c>
      <c r="G755" s="8" t="s">
        <v>3350</v>
      </c>
      <c r="H755" s="8"/>
      <c r="I755" s="8"/>
      <c r="J755" s="8"/>
      <c r="K755" s="8"/>
      <c r="L755" s="8"/>
      <c r="M755" s="8"/>
      <c r="N755" s="9"/>
      <c r="O755" s="8"/>
      <c r="P755" s="8"/>
      <c r="Q755" s="8">
        <v>0</v>
      </c>
      <c r="R755" s="8">
        <v>1</v>
      </c>
      <c r="S755" s="8">
        <v>1</v>
      </c>
      <c r="T755" s="8"/>
      <c r="U755" s="8"/>
      <c r="V755" s="8"/>
      <c r="W755" s="8"/>
      <c r="X755" s="8"/>
      <c r="Y755" s="8"/>
      <c r="Z755" s="8"/>
      <c r="AA755" s="8"/>
      <c r="AB755" s="8"/>
      <c r="AC755" s="8"/>
    </row>
    <row r="756" spans="1:29">
      <c r="A756" t="s">
        <v>1117</v>
      </c>
      <c r="B756" s="3" t="s">
        <v>2933</v>
      </c>
      <c r="C756" s="3" t="s">
        <v>2932</v>
      </c>
      <c r="G756" s="8" t="s">
        <v>24</v>
      </c>
      <c r="H756" s="8"/>
      <c r="I756" s="8">
        <v>1</v>
      </c>
      <c r="J756" s="8">
        <v>3</v>
      </c>
      <c r="K756" s="8" t="s">
        <v>3326</v>
      </c>
      <c r="L756" s="8" t="s">
        <v>3311</v>
      </c>
      <c r="M756" s="8"/>
      <c r="N756" s="9"/>
      <c r="O756" s="8"/>
      <c r="P756" s="8">
        <v>743</v>
      </c>
      <c r="Q756" s="8"/>
      <c r="R756" s="8" t="s">
        <v>3624</v>
      </c>
      <c r="S756" s="8" t="s">
        <v>3624</v>
      </c>
      <c r="T756" s="8"/>
      <c r="U756" s="8"/>
      <c r="V756" s="8"/>
      <c r="W756" s="8"/>
      <c r="X756" s="8"/>
      <c r="Y756" s="8"/>
      <c r="Z756" s="8"/>
      <c r="AA756" s="8"/>
      <c r="AB756" s="8"/>
      <c r="AC756" s="8"/>
    </row>
    <row r="757" spans="1:29" ht="29">
      <c r="A757" t="s">
        <v>1117</v>
      </c>
      <c r="B757" s="3" t="s">
        <v>2934</v>
      </c>
      <c r="C757" s="3" t="s">
        <v>2935</v>
      </c>
      <c r="G757" s="8" t="s">
        <v>26</v>
      </c>
      <c r="H757" s="8"/>
      <c r="I757" s="8"/>
      <c r="J757" s="8"/>
      <c r="K757" s="8"/>
      <c r="L757" s="8"/>
      <c r="M757" s="8"/>
      <c r="N757" s="9"/>
      <c r="O757" s="8"/>
      <c r="P757" s="8"/>
      <c r="Q757" s="8"/>
      <c r="R757" s="8" t="s">
        <v>3624</v>
      </c>
      <c r="S757" s="8" t="s">
        <v>3624</v>
      </c>
      <c r="T757" s="8"/>
      <c r="U757" s="8"/>
      <c r="V757" s="8"/>
      <c r="W757" s="8"/>
      <c r="X757" s="8"/>
      <c r="Y757" s="8"/>
      <c r="Z757" s="8"/>
      <c r="AA757" s="8"/>
      <c r="AB757" s="8"/>
      <c r="AC757" s="8"/>
    </row>
    <row r="758" spans="1:29" ht="29">
      <c r="A758" t="s">
        <v>1117</v>
      </c>
      <c r="B758" s="3" t="s">
        <v>2939</v>
      </c>
      <c r="C758" s="3" t="s">
        <v>2938</v>
      </c>
      <c r="G758" s="8" t="s">
        <v>25</v>
      </c>
      <c r="H758" s="8"/>
      <c r="I758" s="8">
        <v>1</v>
      </c>
      <c r="J758" s="8">
        <v>1</v>
      </c>
      <c r="K758" s="8" t="s">
        <v>3310</v>
      </c>
      <c r="L758" s="8" t="s">
        <v>3351</v>
      </c>
      <c r="M758" s="8"/>
      <c r="N758" s="9"/>
      <c r="O758" s="8"/>
      <c r="P758" s="8">
        <v>2475</v>
      </c>
      <c r="Q758" s="8"/>
      <c r="R758" s="8" t="s">
        <v>3624</v>
      </c>
      <c r="S758" s="8" t="s">
        <v>3624</v>
      </c>
      <c r="T758" s="8"/>
      <c r="U758" s="8"/>
      <c r="V758" s="8"/>
      <c r="W758" s="8"/>
      <c r="X758" s="8"/>
      <c r="Y758" s="8"/>
      <c r="Z758" s="8"/>
      <c r="AA758" s="8"/>
      <c r="AB758" s="8"/>
      <c r="AC758" s="8"/>
    </row>
    <row r="759" spans="1:29" ht="29">
      <c r="A759" t="s">
        <v>1117</v>
      </c>
      <c r="B759" s="3" t="s">
        <v>2942</v>
      </c>
      <c r="C759" s="3" t="s">
        <v>2943</v>
      </c>
      <c r="G759" s="8" t="s">
        <v>3352</v>
      </c>
      <c r="H759" s="8"/>
      <c r="I759" s="8"/>
      <c r="J759" s="8"/>
      <c r="K759" s="8"/>
      <c r="L759" s="8"/>
      <c r="M759" s="8"/>
      <c r="N759" s="9"/>
      <c r="O759" s="8"/>
      <c r="P759" s="8"/>
      <c r="Q759" s="8"/>
      <c r="R759" s="8" t="s">
        <v>3624</v>
      </c>
      <c r="S759" s="8" t="s">
        <v>3624</v>
      </c>
      <c r="T759" s="8"/>
      <c r="U759" s="8"/>
      <c r="V759" s="8"/>
      <c r="W759" s="8"/>
      <c r="X759" s="8"/>
      <c r="Y759" s="8"/>
      <c r="Z759" s="8"/>
      <c r="AA759" s="8"/>
      <c r="AB759" s="8"/>
      <c r="AC759" s="8"/>
    </row>
    <row r="760" spans="1:29">
      <c r="A760" t="s">
        <v>1118</v>
      </c>
      <c r="B760" s="3" t="s">
        <v>2945</v>
      </c>
      <c r="C760" s="3" t="s">
        <v>2944</v>
      </c>
      <c r="G760" s="8" t="s">
        <v>3352</v>
      </c>
      <c r="H760" s="8"/>
      <c r="I760" s="8"/>
      <c r="J760" s="8"/>
      <c r="K760" s="8"/>
      <c r="L760" s="8"/>
      <c r="M760" s="8"/>
      <c r="N760" s="9"/>
      <c r="O760" s="8"/>
      <c r="P760" s="8"/>
      <c r="Q760" s="8"/>
      <c r="R760" s="8" t="s">
        <v>3624</v>
      </c>
      <c r="S760" s="8" t="s">
        <v>3624</v>
      </c>
      <c r="T760" s="8"/>
      <c r="U760" s="8"/>
      <c r="V760" s="8"/>
      <c r="W760" s="8"/>
      <c r="X760" s="8"/>
      <c r="Y760" s="8"/>
      <c r="Z760" s="8"/>
      <c r="AA760" s="8"/>
      <c r="AB760" s="8"/>
      <c r="AC760" s="8"/>
    </row>
    <row r="761" spans="1:29" ht="58">
      <c r="A761" t="s">
        <v>1118</v>
      </c>
      <c r="B761" s="3" t="s">
        <v>3706</v>
      </c>
      <c r="C761" s="3" t="s">
        <v>2947</v>
      </c>
      <c r="G761" s="8" t="s">
        <v>3352</v>
      </c>
      <c r="H761" s="8"/>
      <c r="I761" s="8"/>
      <c r="J761" s="8"/>
      <c r="K761" s="8"/>
      <c r="L761" s="8"/>
      <c r="M761" s="8"/>
      <c r="N761" s="9"/>
      <c r="O761" s="8"/>
      <c r="P761" s="8"/>
      <c r="Q761" s="8"/>
      <c r="R761" s="8" t="s">
        <v>3624</v>
      </c>
      <c r="S761" s="8" t="s">
        <v>3624</v>
      </c>
      <c r="T761" s="8"/>
      <c r="U761" s="8"/>
      <c r="V761" s="8"/>
      <c r="W761" s="8"/>
      <c r="X761" s="8"/>
      <c r="Y761" s="8"/>
      <c r="Z761" s="8"/>
      <c r="AA761" s="8"/>
      <c r="AB761" s="8"/>
      <c r="AC761" s="8"/>
    </row>
    <row r="762" spans="1:29" ht="58">
      <c r="A762" t="s">
        <v>1118</v>
      </c>
      <c r="B762" s="3" t="s">
        <v>3705</v>
      </c>
      <c r="C762" s="3" t="s">
        <v>2948</v>
      </c>
      <c r="G762" s="8" t="s">
        <v>3352</v>
      </c>
      <c r="H762" s="8"/>
      <c r="I762" s="8"/>
      <c r="J762" s="8"/>
      <c r="K762" s="8"/>
      <c r="L762" s="8"/>
      <c r="M762" s="8"/>
      <c r="N762" s="9"/>
      <c r="O762" s="8"/>
      <c r="P762" s="8"/>
      <c r="Q762" s="8"/>
      <c r="R762" s="8" t="s">
        <v>3624</v>
      </c>
      <c r="S762" s="8" t="s">
        <v>3624</v>
      </c>
      <c r="T762" s="8"/>
      <c r="U762" s="8"/>
      <c r="V762" s="8"/>
      <c r="W762" s="8"/>
      <c r="X762" s="8"/>
      <c r="Y762" s="8"/>
      <c r="Z762" s="8"/>
      <c r="AA762" s="8"/>
      <c r="AB762" s="8"/>
      <c r="AC762" s="8"/>
    </row>
    <row r="763" spans="1:29" ht="58">
      <c r="A763" t="s">
        <v>1118</v>
      </c>
      <c r="B763" s="3" t="s">
        <v>3704</v>
      </c>
      <c r="C763" s="3" t="s">
        <v>2946</v>
      </c>
      <c r="G763" s="8" t="s">
        <v>25</v>
      </c>
      <c r="H763" s="8"/>
      <c r="I763" s="8">
        <v>1</v>
      </c>
      <c r="J763" s="8">
        <v>2</v>
      </c>
      <c r="K763" s="8" t="s">
        <v>3326</v>
      </c>
      <c r="L763" s="8" t="s">
        <v>3351</v>
      </c>
      <c r="M763" s="8"/>
      <c r="N763" s="9"/>
      <c r="O763" s="8"/>
      <c r="P763" s="8">
        <v>35</v>
      </c>
      <c r="Q763" s="8"/>
      <c r="R763" s="8" t="s">
        <v>3624</v>
      </c>
      <c r="S763" s="8" t="s">
        <v>3624</v>
      </c>
      <c r="T763" s="8"/>
      <c r="U763" s="8"/>
      <c r="V763" s="8"/>
      <c r="W763" s="8"/>
      <c r="X763" s="8"/>
      <c r="Y763" s="8"/>
      <c r="Z763" s="8"/>
      <c r="AA763" s="8"/>
      <c r="AB763" s="8"/>
      <c r="AC763" s="8"/>
    </row>
    <row r="764" spans="1:29" ht="58">
      <c r="A764" t="s">
        <v>1118</v>
      </c>
      <c r="B764" s="3" t="s">
        <v>3733</v>
      </c>
      <c r="C764" s="3" t="s">
        <v>2949</v>
      </c>
      <c r="G764" s="8" t="s">
        <v>26</v>
      </c>
      <c r="H764" s="8"/>
      <c r="I764" s="8"/>
      <c r="J764" s="8"/>
      <c r="K764" s="8"/>
      <c r="L764" s="8"/>
      <c r="M764" s="8"/>
      <c r="N764" s="9"/>
      <c r="O764" s="8"/>
      <c r="P764" s="8"/>
      <c r="Q764" s="8"/>
      <c r="R764" s="8" t="s">
        <v>3624</v>
      </c>
      <c r="S764" s="8" t="s">
        <v>3624</v>
      </c>
      <c r="T764" s="8"/>
      <c r="U764" s="8"/>
      <c r="V764" s="8"/>
      <c r="W764" s="8"/>
      <c r="X764" s="8"/>
      <c r="Y764" s="8"/>
      <c r="Z764" s="8"/>
      <c r="AA764" s="8"/>
      <c r="AB764" s="8"/>
      <c r="AC764" s="8"/>
    </row>
    <row r="765" spans="1:29">
      <c r="A765" t="s">
        <v>1119</v>
      </c>
      <c r="B765" s="3" t="s">
        <v>2952</v>
      </c>
      <c r="C765" s="3" t="s">
        <v>2951</v>
      </c>
      <c r="G765" s="8" t="s">
        <v>3350</v>
      </c>
      <c r="H765" s="8"/>
      <c r="I765" s="8"/>
      <c r="J765" s="8"/>
      <c r="K765" s="8"/>
      <c r="L765" s="8"/>
      <c r="M765" s="8"/>
      <c r="N765" s="9"/>
      <c r="O765" s="8"/>
      <c r="P765" s="8"/>
      <c r="Q765" s="8">
        <v>85</v>
      </c>
      <c r="R765" s="8">
        <v>86</v>
      </c>
      <c r="S765" s="8">
        <v>171</v>
      </c>
      <c r="T765" s="8"/>
      <c r="U765" s="8"/>
      <c r="V765" s="8"/>
      <c r="W765" s="8"/>
      <c r="X765" s="8"/>
      <c r="Y765" s="8"/>
      <c r="Z765" s="8"/>
      <c r="AA765" s="8"/>
      <c r="AB765" s="8"/>
      <c r="AC765" s="8"/>
    </row>
    <row r="766" spans="1:29">
      <c r="A766" t="s">
        <v>1120</v>
      </c>
      <c r="B766" s="3" t="s">
        <v>2954</v>
      </c>
      <c r="C766" s="3" t="s">
        <v>2953</v>
      </c>
      <c r="G766" s="8" t="s">
        <v>24</v>
      </c>
      <c r="H766" s="8"/>
      <c r="I766" s="8">
        <v>1</v>
      </c>
      <c r="J766" s="8">
        <v>4</v>
      </c>
      <c r="K766" s="8" t="s">
        <v>3310</v>
      </c>
      <c r="L766" s="8" t="s">
        <v>3305</v>
      </c>
      <c r="M766" s="8" t="s">
        <v>3403</v>
      </c>
      <c r="N766" s="9" t="s">
        <v>3404</v>
      </c>
      <c r="O766" s="8"/>
      <c r="P766" s="8">
        <v>2475</v>
      </c>
      <c r="Q766" s="8"/>
      <c r="R766" s="8" t="s">
        <v>3624</v>
      </c>
      <c r="S766" s="8" t="s">
        <v>3624</v>
      </c>
      <c r="T766" s="8"/>
      <c r="U766" s="8"/>
      <c r="V766" s="8"/>
      <c r="W766" s="8"/>
      <c r="X766" s="8"/>
      <c r="Y766" s="8"/>
      <c r="Z766" s="8"/>
      <c r="AA766" s="8"/>
      <c r="AB766" s="8"/>
      <c r="AC766" s="8"/>
    </row>
    <row r="767" spans="1:29">
      <c r="A767" t="s">
        <v>1121</v>
      </c>
      <c r="B767" s="3" t="s">
        <v>1122</v>
      </c>
      <c r="C767" s="3" t="s">
        <v>2955</v>
      </c>
      <c r="G767" s="8" t="s">
        <v>3350</v>
      </c>
      <c r="H767" s="8"/>
      <c r="I767" s="8"/>
      <c r="J767" s="8"/>
      <c r="K767" s="8"/>
      <c r="L767" s="8"/>
      <c r="M767" s="8"/>
      <c r="N767" s="9"/>
      <c r="O767" s="8"/>
      <c r="P767" s="8"/>
      <c r="Q767" s="8">
        <v>0</v>
      </c>
      <c r="R767" s="8">
        <v>1</v>
      </c>
      <c r="S767" s="8">
        <v>1</v>
      </c>
      <c r="T767" s="8"/>
      <c r="U767" s="8"/>
      <c r="V767" s="8"/>
      <c r="W767" s="8"/>
      <c r="X767" s="8"/>
      <c r="Y767" s="8"/>
      <c r="Z767" s="8"/>
      <c r="AA767" s="8"/>
      <c r="AB767" s="8"/>
      <c r="AC767" s="8"/>
    </row>
    <row r="768" spans="1:29" ht="29">
      <c r="A768" t="s">
        <v>1123</v>
      </c>
      <c r="B768" s="3" t="s">
        <v>2957</v>
      </c>
      <c r="C768" s="3" t="s">
        <v>2956</v>
      </c>
      <c r="G768" s="8" t="s">
        <v>24</v>
      </c>
      <c r="H768" s="8"/>
      <c r="I768" s="8">
        <v>1</v>
      </c>
      <c r="J768" s="8">
        <v>3</v>
      </c>
      <c r="K768" s="8" t="s">
        <v>3319</v>
      </c>
      <c r="L768" s="8" t="s">
        <v>3311</v>
      </c>
      <c r="M768" s="8"/>
      <c r="N768" s="9"/>
      <c r="O768" s="8"/>
      <c r="P768" s="8">
        <v>1701</v>
      </c>
      <c r="Q768" s="8"/>
      <c r="R768" s="8" t="s">
        <v>3624</v>
      </c>
      <c r="S768" s="8" t="s">
        <v>3624</v>
      </c>
      <c r="T768" s="8"/>
      <c r="U768" s="8"/>
      <c r="V768" s="8"/>
      <c r="W768" s="8"/>
      <c r="X768" s="8"/>
      <c r="Y768" s="8"/>
      <c r="Z768" s="8"/>
      <c r="AA768" s="8"/>
      <c r="AB768" s="8"/>
      <c r="AC768" s="8"/>
    </row>
    <row r="769" spans="1:29" ht="29">
      <c r="A769" t="s">
        <v>1124</v>
      </c>
      <c r="B769" s="3" t="s">
        <v>2959</v>
      </c>
      <c r="C769" s="3" t="s">
        <v>2958</v>
      </c>
      <c r="G769" s="8" t="s">
        <v>25</v>
      </c>
      <c r="H769" s="8"/>
      <c r="I769" s="8">
        <v>1</v>
      </c>
      <c r="J769" s="8">
        <v>5</v>
      </c>
      <c r="K769" s="8" t="s">
        <v>3326</v>
      </c>
      <c r="L769" s="8" t="s">
        <v>3311</v>
      </c>
      <c r="M769" s="8"/>
      <c r="N769" s="9"/>
      <c r="O769" s="8"/>
      <c r="P769" s="8">
        <v>830</v>
      </c>
      <c r="Q769" s="8"/>
      <c r="R769" s="8" t="s">
        <v>3624</v>
      </c>
      <c r="S769" s="8" t="s">
        <v>3624</v>
      </c>
      <c r="T769" s="8"/>
      <c r="U769" s="8"/>
      <c r="V769" s="8"/>
      <c r="W769" s="8"/>
      <c r="X769" s="8"/>
      <c r="Y769" s="8"/>
      <c r="Z769" s="8"/>
      <c r="AA769" s="8"/>
      <c r="AB769" s="8"/>
      <c r="AC769" s="8"/>
    </row>
    <row r="770" spans="1:29">
      <c r="A770" t="s">
        <v>1124</v>
      </c>
      <c r="B770" s="3" t="s">
        <v>2961</v>
      </c>
      <c r="C770" s="3" t="s">
        <v>2960</v>
      </c>
      <c r="G770" s="8" t="s">
        <v>26</v>
      </c>
      <c r="H770" s="8"/>
      <c r="I770" s="8"/>
      <c r="J770" s="8"/>
      <c r="K770" s="8"/>
      <c r="L770" s="8"/>
      <c r="M770" s="8"/>
      <c r="N770" s="9"/>
      <c r="O770" s="8"/>
      <c r="P770" s="8"/>
      <c r="Q770" s="8"/>
      <c r="R770" s="8" t="s">
        <v>3624</v>
      </c>
      <c r="S770" s="8" t="s">
        <v>3624</v>
      </c>
      <c r="T770" s="8"/>
      <c r="U770" s="8"/>
      <c r="V770" s="8"/>
      <c r="W770" s="8"/>
      <c r="X770" s="8"/>
      <c r="Y770" s="8"/>
      <c r="Z770" s="8"/>
      <c r="AA770" s="8"/>
      <c r="AB770" s="8"/>
      <c r="AC770" s="8"/>
    </row>
    <row r="771" spans="1:29" ht="29">
      <c r="A771" t="s">
        <v>1125</v>
      </c>
      <c r="B771" s="3" t="s">
        <v>2963</v>
      </c>
      <c r="C771" s="3" t="s">
        <v>2962</v>
      </c>
      <c r="G771" s="8" t="s">
        <v>26</v>
      </c>
      <c r="H771" s="8"/>
      <c r="I771" s="8"/>
      <c r="J771" s="8"/>
      <c r="K771" s="8"/>
      <c r="L771" s="8"/>
      <c r="M771" s="8"/>
      <c r="N771" s="9"/>
      <c r="O771" s="8"/>
      <c r="P771" s="8"/>
      <c r="Q771" s="8"/>
      <c r="R771" s="8" t="s">
        <v>3624</v>
      </c>
      <c r="S771" s="8" t="s">
        <v>3624</v>
      </c>
      <c r="T771" s="8"/>
      <c r="U771" s="8"/>
      <c r="V771" s="8"/>
      <c r="W771" s="8"/>
      <c r="X771" s="8"/>
      <c r="Y771" s="8"/>
      <c r="Z771" s="8"/>
      <c r="AA771" s="8"/>
      <c r="AB771" s="8"/>
      <c r="AC771" s="8"/>
    </row>
    <row r="772" spans="1:29">
      <c r="A772" t="s">
        <v>1125</v>
      </c>
      <c r="B772" s="3" t="s">
        <v>1126</v>
      </c>
      <c r="C772" s="3" t="s">
        <v>1127</v>
      </c>
      <c r="G772" s="8" t="s">
        <v>3350</v>
      </c>
      <c r="H772" s="8"/>
      <c r="I772" s="8"/>
      <c r="J772" s="8"/>
      <c r="K772" s="8"/>
      <c r="L772" s="8"/>
      <c r="M772" s="8"/>
      <c r="N772" s="9"/>
      <c r="O772" s="8"/>
      <c r="P772" s="8"/>
      <c r="Q772" s="8">
        <v>3</v>
      </c>
      <c r="R772" s="8">
        <v>2</v>
      </c>
      <c r="S772" s="8">
        <v>5</v>
      </c>
      <c r="T772" s="8"/>
      <c r="U772" s="8"/>
      <c r="V772" s="8"/>
      <c r="W772" s="8"/>
      <c r="X772" s="8"/>
      <c r="Y772" s="8"/>
      <c r="Z772" s="8"/>
      <c r="AA772" s="8"/>
      <c r="AB772" s="8"/>
      <c r="AC772" s="8"/>
    </row>
    <row r="773" spans="1:29">
      <c r="A773" t="s">
        <v>1125</v>
      </c>
      <c r="B773" s="3" t="s">
        <v>2964</v>
      </c>
      <c r="C773" s="3" t="s">
        <v>2965</v>
      </c>
      <c r="G773" s="8" t="s">
        <v>3350</v>
      </c>
      <c r="H773" s="8"/>
      <c r="I773" s="8"/>
      <c r="J773" s="8"/>
      <c r="K773" s="8"/>
      <c r="L773" s="8"/>
      <c r="M773" s="8"/>
      <c r="N773" s="9"/>
      <c r="O773" s="8"/>
      <c r="P773" s="8"/>
      <c r="Q773" s="8">
        <v>10</v>
      </c>
      <c r="R773" s="8">
        <v>7</v>
      </c>
      <c r="S773" s="8">
        <v>17</v>
      </c>
      <c r="T773" s="8"/>
      <c r="U773" s="8"/>
      <c r="V773" s="8"/>
      <c r="W773" s="8"/>
      <c r="X773" s="8"/>
      <c r="Y773" s="8"/>
      <c r="Z773" s="8"/>
      <c r="AA773" s="8"/>
      <c r="AB773" s="8"/>
      <c r="AC773" s="8"/>
    </row>
    <row r="774" spans="1:29" ht="29">
      <c r="A774" t="s">
        <v>1125</v>
      </c>
      <c r="B774" s="3" t="s">
        <v>2967</v>
      </c>
      <c r="C774" s="3" t="s">
        <v>2966</v>
      </c>
      <c r="G774" s="8" t="s">
        <v>26</v>
      </c>
      <c r="H774" s="8"/>
      <c r="I774" s="8"/>
      <c r="J774" s="8"/>
      <c r="K774" s="8"/>
      <c r="L774" s="8"/>
      <c r="M774" s="8"/>
      <c r="N774" s="9"/>
      <c r="O774" s="8"/>
      <c r="P774" s="8"/>
      <c r="Q774" s="8"/>
      <c r="R774" s="8" t="s">
        <v>3624</v>
      </c>
      <c r="S774" s="8" t="s">
        <v>3624</v>
      </c>
      <c r="T774" s="8"/>
      <c r="U774" s="8"/>
      <c r="V774" s="8"/>
      <c r="W774" s="8"/>
      <c r="X774" s="8"/>
      <c r="Y774" s="8"/>
      <c r="Z774" s="8"/>
      <c r="AA774" s="8"/>
      <c r="AB774" s="8"/>
      <c r="AC774" s="8"/>
    </row>
    <row r="775" spans="1:29" ht="29">
      <c r="A775" t="s">
        <v>1125</v>
      </c>
      <c r="B775" s="3" t="s">
        <v>2968</v>
      </c>
      <c r="C775" s="3" t="s">
        <v>2969</v>
      </c>
      <c r="G775" s="8" t="s">
        <v>3352</v>
      </c>
      <c r="H775" s="8"/>
      <c r="I775" s="8"/>
      <c r="J775" s="8"/>
      <c r="K775" s="8"/>
      <c r="L775" s="8"/>
      <c r="M775" s="8"/>
      <c r="N775" s="9"/>
      <c r="O775" s="8"/>
      <c r="P775" s="8"/>
      <c r="Q775" s="8"/>
      <c r="R775" s="8" t="s">
        <v>3624</v>
      </c>
      <c r="S775" s="8" t="s">
        <v>3624</v>
      </c>
      <c r="T775" s="8"/>
      <c r="U775" s="8"/>
      <c r="V775" s="8"/>
      <c r="W775" s="8"/>
      <c r="X775" s="8"/>
      <c r="Y775" s="8"/>
      <c r="Z775" s="8"/>
      <c r="AA775" s="8"/>
      <c r="AB775" s="8"/>
      <c r="AC775" s="8"/>
    </row>
    <row r="776" spans="1:29">
      <c r="A776" t="s">
        <v>1128</v>
      </c>
      <c r="B776" s="3" t="s">
        <v>2970</v>
      </c>
      <c r="C776" s="3" t="s">
        <v>2971</v>
      </c>
      <c r="G776" s="8" t="s">
        <v>3352</v>
      </c>
      <c r="H776" s="8"/>
      <c r="I776" s="8"/>
      <c r="J776" s="8"/>
      <c r="K776" s="8"/>
      <c r="L776" s="8"/>
      <c r="M776" s="8"/>
      <c r="N776" s="9"/>
      <c r="O776" s="8"/>
      <c r="P776" s="8"/>
      <c r="Q776" s="8"/>
      <c r="R776" s="8" t="s">
        <v>3624</v>
      </c>
      <c r="S776" s="8" t="s">
        <v>3624</v>
      </c>
      <c r="T776" s="8"/>
      <c r="U776" s="8"/>
      <c r="V776" s="8"/>
      <c r="W776" s="8"/>
      <c r="X776" s="8"/>
      <c r="Y776" s="8"/>
      <c r="Z776" s="8"/>
      <c r="AA776" s="8"/>
      <c r="AB776" s="8"/>
      <c r="AC776" s="8"/>
    </row>
    <row r="777" spans="1:29">
      <c r="A777" t="s">
        <v>1129</v>
      </c>
      <c r="B777" s="3" t="s">
        <v>2973</v>
      </c>
      <c r="C777" s="3" t="s">
        <v>2972</v>
      </c>
      <c r="G777" s="8" t="s">
        <v>3350</v>
      </c>
      <c r="H777" s="8"/>
      <c r="I777" s="8"/>
      <c r="J777" s="8"/>
      <c r="K777" s="8"/>
      <c r="L777" s="8"/>
      <c r="M777" s="8"/>
      <c r="N777" s="9"/>
      <c r="O777" s="8"/>
      <c r="P777" s="8"/>
      <c r="Q777" s="8">
        <v>28</v>
      </c>
      <c r="R777" s="8">
        <v>1</v>
      </c>
      <c r="S777" s="8">
        <v>29</v>
      </c>
      <c r="T777" s="8"/>
      <c r="U777" s="8"/>
      <c r="V777" s="8"/>
      <c r="W777" s="8"/>
      <c r="X777" s="8"/>
      <c r="Y777" s="8"/>
      <c r="Z777" s="8"/>
      <c r="AA777" s="8"/>
      <c r="AB777" s="8"/>
      <c r="AC777" s="8"/>
    </row>
    <row r="778" spans="1:29">
      <c r="A778" t="s">
        <v>1129</v>
      </c>
      <c r="B778" s="3" t="s">
        <v>2974</v>
      </c>
      <c r="C778" s="3" t="s">
        <v>2975</v>
      </c>
      <c r="G778" s="8" t="s">
        <v>24</v>
      </c>
      <c r="H778" s="8"/>
      <c r="I778" s="8">
        <v>1</v>
      </c>
      <c r="J778" s="8">
        <v>3</v>
      </c>
      <c r="K778" s="8" t="s">
        <v>3319</v>
      </c>
      <c r="L778" s="8" t="s">
        <v>3311</v>
      </c>
      <c r="M778" s="8"/>
      <c r="N778" s="9"/>
      <c r="O778" s="8"/>
      <c r="P778" s="8">
        <v>1701</v>
      </c>
      <c r="Q778" s="8"/>
      <c r="R778" s="8" t="s">
        <v>3624</v>
      </c>
      <c r="S778" s="8" t="s">
        <v>3624</v>
      </c>
      <c r="T778" s="8"/>
      <c r="U778" s="8"/>
      <c r="V778" s="8"/>
      <c r="W778" s="8"/>
      <c r="X778" s="8"/>
      <c r="Y778" s="8"/>
      <c r="Z778" s="8"/>
      <c r="AA778" s="8"/>
      <c r="AB778" s="8"/>
      <c r="AC778" s="8"/>
    </row>
    <row r="779" spans="1:29" ht="29">
      <c r="A779" t="s">
        <v>1130</v>
      </c>
      <c r="B779" s="3" t="s">
        <v>2977</v>
      </c>
      <c r="C779" s="3" t="s">
        <v>2976</v>
      </c>
      <c r="G779" s="8" t="s">
        <v>25</v>
      </c>
      <c r="H779" s="8"/>
      <c r="I779" s="8">
        <v>1</v>
      </c>
      <c r="J779" s="8">
        <v>3</v>
      </c>
      <c r="K779" s="8" t="s">
        <v>3310</v>
      </c>
      <c r="L779" s="8" t="s">
        <v>3311</v>
      </c>
      <c r="M779" s="8"/>
      <c r="N779" s="9"/>
      <c r="O779" s="8"/>
      <c r="P779" s="8">
        <v>2475</v>
      </c>
      <c r="Q779" s="8"/>
      <c r="R779" s="8" t="s">
        <v>3624</v>
      </c>
      <c r="S779" s="8" t="s">
        <v>3624</v>
      </c>
      <c r="T779" s="8"/>
      <c r="U779" s="8"/>
      <c r="V779" s="8"/>
      <c r="W779" s="8"/>
      <c r="X779" s="8"/>
      <c r="Y779" s="8"/>
      <c r="Z779" s="8"/>
      <c r="AA779" s="8"/>
      <c r="AB779" s="8"/>
      <c r="AC779" s="8"/>
    </row>
    <row r="780" spans="1:29" ht="29">
      <c r="A780" t="s">
        <v>1130</v>
      </c>
      <c r="B780" s="3" t="s">
        <v>2978</v>
      </c>
      <c r="C780" s="3" t="s">
        <v>2979</v>
      </c>
      <c r="G780" s="8" t="s">
        <v>3350</v>
      </c>
      <c r="H780" s="8"/>
      <c r="I780" s="8"/>
      <c r="J780" s="8"/>
      <c r="K780" s="8"/>
      <c r="L780" s="8"/>
      <c r="M780" s="8"/>
      <c r="N780" s="9"/>
      <c r="O780" s="8"/>
      <c r="P780" s="8"/>
      <c r="Q780" s="8">
        <v>118</v>
      </c>
      <c r="R780" s="8">
        <v>132</v>
      </c>
      <c r="S780" s="8">
        <v>250</v>
      </c>
      <c r="T780" s="8"/>
      <c r="U780" s="8"/>
      <c r="V780" s="8"/>
      <c r="W780" s="8"/>
      <c r="X780" s="8"/>
      <c r="Y780" s="8"/>
      <c r="Z780" s="8"/>
      <c r="AA780" s="8"/>
      <c r="AB780" s="8"/>
      <c r="AC780" s="8"/>
    </row>
    <row r="781" spans="1:29">
      <c r="A781" t="s">
        <v>1130</v>
      </c>
      <c r="B781" s="3" t="s">
        <v>2980</v>
      </c>
      <c r="C781" s="3" t="s">
        <v>2981</v>
      </c>
      <c r="G781" s="8" t="s">
        <v>3352</v>
      </c>
      <c r="H781" s="8"/>
      <c r="I781" s="8"/>
      <c r="J781" s="8"/>
      <c r="K781" s="8"/>
      <c r="L781" s="8"/>
      <c r="M781" s="8"/>
      <c r="N781" s="9"/>
      <c r="O781" s="8"/>
      <c r="P781" s="8"/>
      <c r="Q781" s="8"/>
      <c r="R781" s="8" t="s">
        <v>3624</v>
      </c>
      <c r="S781" s="8" t="s">
        <v>3624</v>
      </c>
      <c r="T781" s="8"/>
      <c r="U781" s="8"/>
      <c r="V781" s="8"/>
      <c r="W781" s="8"/>
      <c r="X781" s="8"/>
      <c r="Y781" s="8"/>
      <c r="Z781" s="8"/>
      <c r="AA781" s="8"/>
      <c r="AB781" s="8"/>
      <c r="AC781" s="8"/>
    </row>
    <row r="782" spans="1:29" ht="29">
      <c r="A782" t="s">
        <v>1134</v>
      </c>
      <c r="B782" s="3" t="s">
        <v>2982</v>
      </c>
      <c r="C782" s="3" t="s">
        <v>2983</v>
      </c>
      <c r="G782" s="8" t="s">
        <v>24</v>
      </c>
      <c r="H782" s="8"/>
      <c r="I782" s="8">
        <v>1</v>
      </c>
      <c r="J782" s="8">
        <v>3</v>
      </c>
      <c r="K782" s="8" t="s">
        <v>3319</v>
      </c>
      <c r="L782" s="8" t="s">
        <v>3311</v>
      </c>
      <c r="M782" s="8"/>
      <c r="N782" s="9"/>
      <c r="O782" s="8"/>
      <c r="P782" s="8">
        <v>86</v>
      </c>
      <c r="Q782" s="8"/>
      <c r="R782" s="8" t="s">
        <v>3624</v>
      </c>
      <c r="S782" s="8" t="s">
        <v>3624</v>
      </c>
      <c r="T782" s="8"/>
      <c r="U782" s="8"/>
      <c r="V782" s="8"/>
      <c r="W782" s="8"/>
      <c r="X782" s="8"/>
      <c r="Y782" s="8"/>
      <c r="Z782" s="8"/>
      <c r="AA782" s="8"/>
      <c r="AB782" s="8"/>
      <c r="AC782" s="8"/>
    </row>
    <row r="783" spans="1:29" ht="29">
      <c r="A783" t="s">
        <v>1134</v>
      </c>
      <c r="B783" s="3" t="s">
        <v>2982</v>
      </c>
      <c r="C783" s="3" t="s">
        <v>2984</v>
      </c>
      <c r="G783" s="8" t="s">
        <v>24</v>
      </c>
      <c r="H783" s="8"/>
      <c r="I783" s="8">
        <v>1</v>
      </c>
      <c r="J783" s="8">
        <v>3</v>
      </c>
      <c r="K783" s="8" t="s">
        <v>3326</v>
      </c>
      <c r="L783" s="8" t="s">
        <v>3311</v>
      </c>
      <c r="M783" s="8"/>
      <c r="N783" s="9"/>
      <c r="O783" s="8"/>
      <c r="P783" s="8">
        <v>743</v>
      </c>
      <c r="Q783" s="8"/>
      <c r="R783" s="8" t="s">
        <v>3624</v>
      </c>
      <c r="S783" s="8" t="s">
        <v>3624</v>
      </c>
      <c r="T783" s="8"/>
      <c r="U783" s="8"/>
      <c r="V783" s="8"/>
      <c r="W783" s="8"/>
      <c r="X783" s="8"/>
      <c r="Y783" s="8"/>
      <c r="Z783" s="8"/>
      <c r="AA783" s="8"/>
      <c r="AB783" s="8"/>
      <c r="AC783" s="8"/>
    </row>
    <row r="784" spans="1:29">
      <c r="A784" t="s">
        <v>1134</v>
      </c>
      <c r="B784" s="3" t="s">
        <v>2985</v>
      </c>
      <c r="C784" s="3" t="s">
        <v>2986</v>
      </c>
      <c r="G784" s="8" t="s">
        <v>3350</v>
      </c>
      <c r="H784" s="8"/>
      <c r="I784" s="8"/>
      <c r="J784" s="8"/>
      <c r="K784" s="8"/>
      <c r="L784" s="8"/>
      <c r="M784" s="8"/>
      <c r="N784" s="9"/>
      <c r="O784" s="8"/>
      <c r="P784" s="8"/>
      <c r="Q784" s="8">
        <v>1676</v>
      </c>
      <c r="R784" s="8">
        <v>25</v>
      </c>
      <c r="S784" s="8">
        <v>1701</v>
      </c>
      <c r="T784" s="8"/>
      <c r="U784" s="8"/>
      <c r="V784" s="8"/>
      <c r="W784" s="8"/>
      <c r="X784" s="8"/>
      <c r="Y784" s="8"/>
      <c r="Z784" s="8"/>
      <c r="AA784" s="8"/>
      <c r="AB784" s="8"/>
      <c r="AC784" s="8"/>
    </row>
    <row r="785" spans="1:29" ht="29">
      <c r="A785" t="s">
        <v>1134</v>
      </c>
      <c r="B785" s="3" t="s">
        <v>2988</v>
      </c>
      <c r="C785" s="3" t="s">
        <v>2987</v>
      </c>
      <c r="G785" s="8" t="s">
        <v>3350</v>
      </c>
      <c r="H785" s="8"/>
      <c r="I785" s="8"/>
      <c r="J785" s="8"/>
      <c r="K785" s="8"/>
      <c r="L785" s="8"/>
      <c r="M785" s="8"/>
      <c r="N785" s="9"/>
      <c r="O785" s="8"/>
      <c r="P785" s="8"/>
      <c r="Q785" s="8">
        <v>51</v>
      </c>
      <c r="R785" s="8">
        <v>48</v>
      </c>
      <c r="S785" s="8">
        <v>99</v>
      </c>
      <c r="T785" s="8"/>
      <c r="U785" s="8"/>
      <c r="V785" s="8"/>
      <c r="W785" s="8"/>
      <c r="X785" s="8"/>
      <c r="Y785" s="8"/>
      <c r="Z785" s="8"/>
      <c r="AA785" s="8"/>
      <c r="AB785" s="8"/>
      <c r="AC785" s="8"/>
    </row>
    <row r="786" spans="1:29" ht="29">
      <c r="A786" t="s">
        <v>1135</v>
      </c>
      <c r="B786" s="3" t="s">
        <v>2989</v>
      </c>
      <c r="C786" s="3" t="s">
        <v>2990</v>
      </c>
      <c r="G786" s="8" t="s">
        <v>25</v>
      </c>
      <c r="H786" s="8"/>
      <c r="I786" s="8">
        <v>1</v>
      </c>
      <c r="J786" s="8">
        <v>3</v>
      </c>
      <c r="K786" s="8" t="s">
        <v>3319</v>
      </c>
      <c r="L786" s="8" t="s">
        <v>3311</v>
      </c>
      <c r="M786" s="8"/>
      <c r="N786" s="9"/>
      <c r="O786" s="8"/>
      <c r="P786" s="8">
        <v>86</v>
      </c>
      <c r="Q786" s="8"/>
      <c r="R786" s="8" t="s">
        <v>3624</v>
      </c>
      <c r="S786" s="8" t="s">
        <v>3624</v>
      </c>
      <c r="T786" s="8"/>
      <c r="U786" s="8"/>
      <c r="V786" s="8"/>
      <c r="W786" s="8"/>
      <c r="X786" s="8"/>
      <c r="Y786" s="8"/>
      <c r="Z786" s="8"/>
      <c r="AA786" s="8"/>
      <c r="AB786" s="8"/>
      <c r="AC786" s="8"/>
    </row>
    <row r="787" spans="1:29">
      <c r="A787" t="s">
        <v>1136</v>
      </c>
      <c r="B787" s="3" t="s">
        <v>2992</v>
      </c>
      <c r="C787" s="3" t="s">
        <v>2991</v>
      </c>
      <c r="G787" s="8" t="s">
        <v>25</v>
      </c>
      <c r="H787" s="8"/>
      <c r="I787" s="8">
        <v>1</v>
      </c>
      <c r="J787" s="8">
        <v>3</v>
      </c>
      <c r="K787" s="8" t="s">
        <v>3324</v>
      </c>
      <c r="L787" s="8" t="s">
        <v>3311</v>
      </c>
      <c r="M787" s="8"/>
      <c r="N787" s="9"/>
      <c r="O787" s="8"/>
      <c r="P787" s="8">
        <v>2</v>
      </c>
      <c r="Q787" s="8"/>
      <c r="R787" s="8" t="s">
        <v>3624</v>
      </c>
      <c r="S787" s="8" t="s">
        <v>3624</v>
      </c>
      <c r="T787" s="8"/>
      <c r="U787" s="8"/>
      <c r="V787" s="8"/>
      <c r="W787" s="8"/>
      <c r="X787" s="8"/>
      <c r="Y787" s="8"/>
      <c r="Z787" s="8"/>
      <c r="AA787" s="8"/>
      <c r="AB787" s="8"/>
      <c r="AC787" s="8"/>
    </row>
    <row r="788" spans="1:29">
      <c r="A788" t="s">
        <v>1137</v>
      </c>
      <c r="B788" s="3" t="s">
        <v>2994</v>
      </c>
      <c r="C788" s="3" t="s">
        <v>2993</v>
      </c>
      <c r="G788" s="8" t="s">
        <v>3350</v>
      </c>
      <c r="H788" s="8"/>
      <c r="I788" s="8"/>
      <c r="J788" s="8"/>
      <c r="K788" s="8"/>
      <c r="L788" s="8"/>
      <c r="M788" s="8"/>
      <c r="N788" s="9"/>
      <c r="O788" s="8"/>
      <c r="P788" s="8"/>
      <c r="Q788" s="8">
        <v>-5</v>
      </c>
      <c r="R788" s="8">
        <v>5</v>
      </c>
      <c r="S788" s="8">
        <v>0</v>
      </c>
      <c r="T788" s="8"/>
      <c r="U788" s="8"/>
      <c r="V788" s="8"/>
      <c r="W788" s="8"/>
      <c r="X788" s="8"/>
      <c r="Y788" s="8"/>
      <c r="Z788" s="8"/>
      <c r="AA788" s="8"/>
      <c r="AB788" s="8"/>
      <c r="AC788" s="8"/>
    </row>
    <row r="789" spans="1:29">
      <c r="A789" t="s">
        <v>1140</v>
      </c>
      <c r="B789" s="3" t="s">
        <v>2996</v>
      </c>
      <c r="C789" s="3" t="s">
        <v>2995</v>
      </c>
      <c r="G789" s="8" t="s">
        <v>3350</v>
      </c>
      <c r="H789" s="8"/>
      <c r="I789" s="8"/>
      <c r="J789" s="8"/>
      <c r="K789" s="8"/>
      <c r="L789" s="8"/>
      <c r="M789" s="8"/>
      <c r="N789" s="9"/>
      <c r="O789" s="8"/>
      <c r="P789" s="8"/>
      <c r="Q789" s="8">
        <v>-80</v>
      </c>
      <c r="R789" s="8">
        <v>105</v>
      </c>
      <c r="S789" s="8">
        <v>25</v>
      </c>
      <c r="T789" s="8"/>
      <c r="U789" s="8"/>
      <c r="V789" s="8"/>
      <c r="W789" s="8"/>
      <c r="X789" s="8"/>
      <c r="Y789" s="8"/>
      <c r="Z789" s="8"/>
      <c r="AA789" s="8"/>
      <c r="AB789" s="8"/>
      <c r="AC789" s="8"/>
    </row>
    <row r="790" spans="1:29" ht="29">
      <c r="A790" t="s">
        <v>1140</v>
      </c>
      <c r="B790" s="3" t="s">
        <v>2997</v>
      </c>
      <c r="C790" s="3" t="s">
        <v>2999</v>
      </c>
      <c r="G790" s="8" t="s">
        <v>24</v>
      </c>
      <c r="H790" s="8"/>
      <c r="I790" s="8">
        <v>1</v>
      </c>
      <c r="J790" s="8">
        <v>3</v>
      </c>
      <c r="K790" s="8" t="s">
        <v>3310</v>
      </c>
      <c r="L790" s="8" t="s">
        <v>3311</v>
      </c>
      <c r="M790" s="8"/>
      <c r="N790" s="9"/>
      <c r="O790" s="8"/>
      <c r="P790" s="8">
        <v>2475</v>
      </c>
      <c r="Q790" s="8"/>
      <c r="R790" s="8" t="s">
        <v>3624</v>
      </c>
      <c r="S790" s="8" t="s">
        <v>3624</v>
      </c>
      <c r="T790" s="8"/>
      <c r="U790" s="8"/>
      <c r="V790" s="8"/>
      <c r="W790" s="8"/>
      <c r="X790" s="8"/>
      <c r="Y790" s="8"/>
      <c r="Z790" s="8"/>
      <c r="AA790" s="8"/>
      <c r="AB790" s="8"/>
      <c r="AC790" s="8"/>
    </row>
    <row r="791" spans="1:29" ht="29">
      <c r="A791" t="s">
        <v>1140</v>
      </c>
      <c r="B791" s="3" t="s">
        <v>3000</v>
      </c>
      <c r="C791" s="3" t="s">
        <v>2998</v>
      </c>
      <c r="G791" s="8" t="s">
        <v>25</v>
      </c>
      <c r="H791" s="8"/>
      <c r="I791" s="8">
        <v>1</v>
      </c>
      <c r="J791" s="8">
        <v>2</v>
      </c>
      <c r="K791" s="8" t="s">
        <v>3330</v>
      </c>
      <c r="L791" s="8" t="s">
        <v>3351</v>
      </c>
      <c r="M791" s="8"/>
      <c r="N791" s="9"/>
      <c r="O791" s="8"/>
      <c r="P791" s="8">
        <v>295</v>
      </c>
      <c r="Q791" s="8"/>
      <c r="R791" s="8" t="s">
        <v>3624</v>
      </c>
      <c r="S791" s="8" t="s">
        <v>3624</v>
      </c>
      <c r="T791" s="8"/>
      <c r="U791" s="8"/>
      <c r="V791" s="8"/>
      <c r="W791" s="8"/>
      <c r="X791" s="8"/>
      <c r="Y791" s="8"/>
      <c r="Z791" s="8"/>
      <c r="AA791" s="8"/>
      <c r="AB791" s="8"/>
      <c r="AC791" s="8"/>
    </row>
    <row r="792" spans="1:29">
      <c r="A792" t="s">
        <v>1140</v>
      </c>
      <c r="B792" s="3" t="s">
        <v>3002</v>
      </c>
      <c r="C792" s="3" t="s">
        <v>3001</v>
      </c>
      <c r="G792" s="8" t="s">
        <v>25</v>
      </c>
      <c r="H792" s="8"/>
      <c r="I792" s="8">
        <v>1</v>
      </c>
      <c r="J792" s="8">
        <v>3</v>
      </c>
      <c r="K792" s="8" t="s">
        <v>3326</v>
      </c>
      <c r="L792" s="8" t="s">
        <v>3311</v>
      </c>
      <c r="M792" s="8"/>
      <c r="N792" s="9"/>
      <c r="O792" s="8"/>
      <c r="P792" s="8">
        <v>743</v>
      </c>
      <c r="Q792" s="8"/>
      <c r="R792" s="8" t="s">
        <v>3624</v>
      </c>
      <c r="S792" s="8" t="s">
        <v>3624</v>
      </c>
      <c r="T792" s="8"/>
      <c r="U792" s="8"/>
      <c r="V792" s="8"/>
      <c r="W792" s="8"/>
      <c r="X792" s="8"/>
      <c r="Y792" s="8"/>
      <c r="Z792" s="8"/>
      <c r="AA792" s="8"/>
      <c r="AB792" s="8"/>
      <c r="AC792" s="8"/>
    </row>
    <row r="793" spans="1:29">
      <c r="A793" t="s">
        <v>1143</v>
      </c>
      <c r="B793" s="3" t="s">
        <v>3004</v>
      </c>
      <c r="C793" s="3" t="s">
        <v>3003</v>
      </c>
      <c r="G793" s="8" t="s">
        <v>25</v>
      </c>
      <c r="H793" s="8"/>
      <c r="I793" s="8">
        <v>1</v>
      </c>
      <c r="J793" s="8">
        <v>3</v>
      </c>
      <c r="K793" s="8" t="s">
        <v>3326</v>
      </c>
      <c r="L793" s="8" t="s">
        <v>3311</v>
      </c>
      <c r="M793" s="8"/>
      <c r="N793" s="9"/>
      <c r="O793" s="8"/>
      <c r="P793" s="8">
        <v>743</v>
      </c>
      <c r="Q793" s="8"/>
      <c r="R793" s="8" t="s">
        <v>3624</v>
      </c>
      <c r="S793" s="8" t="s">
        <v>3624</v>
      </c>
      <c r="T793" s="8"/>
      <c r="U793" s="8"/>
      <c r="V793" s="8"/>
      <c r="W793" s="8"/>
      <c r="X793" s="8"/>
      <c r="Y793" s="8"/>
      <c r="Z793" s="8"/>
      <c r="AA793" s="8"/>
      <c r="AB793" s="8"/>
      <c r="AC793" s="8"/>
    </row>
    <row r="794" spans="1:29">
      <c r="A794" t="s">
        <v>1144</v>
      </c>
      <c r="B794" s="3" t="s">
        <v>3007</v>
      </c>
      <c r="C794" s="3" t="s">
        <v>3008</v>
      </c>
      <c r="G794" s="8" t="s">
        <v>25</v>
      </c>
      <c r="H794" s="8"/>
      <c r="I794" s="8">
        <v>1</v>
      </c>
      <c r="J794" s="8">
        <v>4</v>
      </c>
      <c r="K794" s="8" t="s">
        <v>3355</v>
      </c>
      <c r="L794" s="8" t="s">
        <v>3311</v>
      </c>
      <c r="M794" s="8"/>
      <c r="N794" s="9"/>
      <c r="O794" s="8"/>
      <c r="P794" s="8">
        <v>2</v>
      </c>
      <c r="Q794" s="8"/>
      <c r="R794" s="8" t="s">
        <v>3624</v>
      </c>
      <c r="S794" s="8" t="s">
        <v>3624</v>
      </c>
      <c r="T794" s="8"/>
      <c r="U794" s="8"/>
      <c r="V794" s="8"/>
      <c r="W794" s="8"/>
      <c r="X794" s="8"/>
      <c r="Y794" s="8"/>
      <c r="Z794" s="8"/>
      <c r="AA794" s="8"/>
      <c r="AB794" s="8"/>
      <c r="AC794" s="8"/>
    </row>
    <row r="795" spans="1:29">
      <c r="A795" t="s">
        <v>1145</v>
      </c>
      <c r="B795" s="3" t="s">
        <v>3011</v>
      </c>
      <c r="C795" s="3" t="s">
        <v>3012</v>
      </c>
      <c r="G795" s="8" t="s">
        <v>25</v>
      </c>
      <c r="H795" s="8"/>
      <c r="I795" s="8">
        <v>1</v>
      </c>
      <c r="J795" s="8">
        <v>2</v>
      </c>
      <c r="K795" s="8" t="s">
        <v>3355</v>
      </c>
      <c r="L795" s="8" t="s">
        <v>3351</v>
      </c>
      <c r="M795" s="8"/>
      <c r="N795" s="9"/>
      <c r="O795" s="8"/>
      <c r="P795" s="8">
        <v>29</v>
      </c>
      <c r="Q795" s="8"/>
      <c r="R795" s="8" t="s">
        <v>3624</v>
      </c>
      <c r="S795" s="8" t="s">
        <v>3624</v>
      </c>
      <c r="T795" s="8"/>
      <c r="U795" s="8"/>
      <c r="V795" s="8"/>
      <c r="W795" s="8"/>
      <c r="X795" s="8"/>
      <c r="Y795" s="8"/>
      <c r="Z795" s="8"/>
      <c r="AA795" s="8"/>
      <c r="AB795" s="8"/>
      <c r="AC795" s="8"/>
    </row>
    <row r="796" spans="1:29">
      <c r="A796" t="s">
        <v>1146</v>
      </c>
      <c r="B796" s="3" t="s">
        <v>1147</v>
      </c>
      <c r="C796" s="3" t="s">
        <v>1148</v>
      </c>
      <c r="G796" s="8" t="s">
        <v>3352</v>
      </c>
      <c r="H796" s="8"/>
      <c r="I796" s="8"/>
      <c r="J796" s="8"/>
      <c r="K796" s="8"/>
      <c r="L796" s="8"/>
      <c r="M796" s="8"/>
      <c r="N796" s="9"/>
      <c r="O796" s="8"/>
      <c r="P796" s="8"/>
      <c r="Q796" s="8"/>
      <c r="R796" s="8" t="s">
        <v>3624</v>
      </c>
      <c r="S796" s="8" t="s">
        <v>3624</v>
      </c>
      <c r="T796" s="8"/>
      <c r="U796" s="8"/>
      <c r="V796" s="8"/>
      <c r="W796" s="8"/>
      <c r="X796" s="8"/>
      <c r="Y796" s="8"/>
      <c r="Z796" s="8"/>
      <c r="AA796" s="8"/>
      <c r="AB796" s="8"/>
      <c r="AC796" s="8"/>
    </row>
    <row r="797" spans="1:29" ht="29">
      <c r="A797" t="s">
        <v>1146</v>
      </c>
      <c r="B797" s="3" t="s">
        <v>3014</v>
      </c>
      <c r="C797" s="3" t="s">
        <v>3013</v>
      </c>
      <c r="G797" s="8" t="s">
        <v>25</v>
      </c>
      <c r="H797" s="8"/>
      <c r="I797" s="8">
        <v>1</v>
      </c>
      <c r="J797" s="8">
        <v>3</v>
      </c>
      <c r="K797" s="8" t="s">
        <v>3326</v>
      </c>
      <c r="L797" s="8" t="s">
        <v>3311</v>
      </c>
      <c r="M797" s="8"/>
      <c r="N797" s="9"/>
      <c r="O797" s="8"/>
      <c r="P797" s="8">
        <v>743</v>
      </c>
      <c r="Q797" s="8"/>
      <c r="R797" s="8" t="s">
        <v>3624</v>
      </c>
      <c r="S797" s="8" t="s">
        <v>3624</v>
      </c>
      <c r="T797" s="8"/>
      <c r="U797" s="8"/>
      <c r="V797" s="8"/>
      <c r="W797" s="8"/>
      <c r="X797" s="8"/>
      <c r="Y797" s="8"/>
      <c r="Z797" s="8"/>
      <c r="AA797" s="8"/>
      <c r="AB797" s="8"/>
      <c r="AC797" s="8"/>
    </row>
    <row r="798" spans="1:29">
      <c r="A798" t="s">
        <v>1149</v>
      </c>
      <c r="B798" s="3" t="s">
        <v>3016</v>
      </c>
      <c r="C798" s="3" t="s">
        <v>3015</v>
      </c>
      <c r="G798" s="8" t="s">
        <v>24</v>
      </c>
      <c r="H798" s="8"/>
      <c r="I798" s="8">
        <v>1</v>
      </c>
      <c r="J798" s="8">
        <v>1</v>
      </c>
      <c r="K798" s="8" t="s">
        <v>3310</v>
      </c>
      <c r="L798" s="8" t="s">
        <v>3351</v>
      </c>
      <c r="M798" s="8"/>
      <c r="N798" s="9"/>
      <c r="O798" s="8"/>
      <c r="P798" s="8">
        <v>2475</v>
      </c>
      <c r="Q798" s="8"/>
      <c r="R798" s="8" t="s">
        <v>3624</v>
      </c>
      <c r="S798" s="8" t="s">
        <v>3624</v>
      </c>
      <c r="T798" s="8"/>
      <c r="U798" s="8"/>
      <c r="V798" s="8"/>
      <c r="W798" s="8"/>
      <c r="X798" s="8"/>
      <c r="Y798" s="8"/>
      <c r="Z798" s="8"/>
      <c r="AA798" s="8"/>
      <c r="AB798" s="8"/>
      <c r="AC798" s="8"/>
    </row>
    <row r="799" spans="1:29">
      <c r="A799" t="s">
        <v>1150</v>
      </c>
      <c r="B799" s="3" t="s">
        <v>3017</v>
      </c>
      <c r="C799" s="3" t="s">
        <v>3018</v>
      </c>
      <c r="G799" s="8" t="s">
        <v>25</v>
      </c>
      <c r="H799" s="8"/>
      <c r="I799" s="8">
        <v>1</v>
      </c>
      <c r="J799" s="8">
        <v>3</v>
      </c>
      <c r="K799" s="8" t="s">
        <v>3319</v>
      </c>
      <c r="L799" s="8" t="s">
        <v>3311</v>
      </c>
      <c r="M799" s="8"/>
      <c r="N799" s="9"/>
      <c r="O799" s="8"/>
      <c r="P799" s="8">
        <v>86</v>
      </c>
      <c r="Q799" s="8"/>
      <c r="R799" s="8" t="s">
        <v>3624</v>
      </c>
      <c r="S799" s="8" t="s">
        <v>3624</v>
      </c>
      <c r="T799" s="8"/>
      <c r="U799" s="8"/>
      <c r="V799" s="8"/>
      <c r="W799" s="8"/>
      <c r="X799" s="8"/>
      <c r="Y799" s="8"/>
      <c r="Z799" s="8"/>
      <c r="AA799" s="8"/>
      <c r="AB799" s="8"/>
      <c r="AC799" s="8"/>
    </row>
    <row r="800" spans="1:29">
      <c r="A800" t="s">
        <v>1151</v>
      </c>
      <c r="B800" s="3" t="s">
        <v>1152</v>
      </c>
      <c r="C800" s="3" t="s">
        <v>1096</v>
      </c>
      <c r="G800" s="8" t="s">
        <v>3352</v>
      </c>
      <c r="H800" s="8"/>
      <c r="I800" s="8"/>
      <c r="J800" s="8"/>
      <c r="K800" s="8"/>
      <c r="L800" s="8"/>
      <c r="M800" s="8"/>
      <c r="N800" s="9"/>
      <c r="O800" s="8"/>
      <c r="P800" s="8"/>
      <c r="Q800" s="8"/>
      <c r="R800" s="8" t="s">
        <v>3624</v>
      </c>
      <c r="S800" s="8" t="s">
        <v>3624</v>
      </c>
      <c r="T800" s="8"/>
      <c r="U800" s="8"/>
      <c r="V800" s="8"/>
      <c r="W800" s="8"/>
      <c r="X800" s="8"/>
      <c r="Y800" s="8"/>
      <c r="Z800" s="8"/>
      <c r="AA800" s="8"/>
      <c r="AB800" s="8"/>
      <c r="AC800" s="8"/>
    </row>
    <row r="801" spans="1:29">
      <c r="A801" t="s">
        <v>1153</v>
      </c>
      <c r="B801" s="3" t="s">
        <v>3020</v>
      </c>
      <c r="C801" s="3" t="s">
        <v>3019</v>
      </c>
      <c r="G801" s="8" t="s">
        <v>25</v>
      </c>
      <c r="H801" s="8"/>
      <c r="I801" s="8">
        <v>1</v>
      </c>
      <c r="J801" s="8">
        <v>1</v>
      </c>
      <c r="K801" s="8" t="s">
        <v>3310</v>
      </c>
      <c r="L801" s="8" t="s">
        <v>3351</v>
      </c>
      <c r="M801" s="8"/>
      <c r="N801" s="9"/>
      <c r="O801" s="8"/>
      <c r="P801" s="8">
        <v>2475</v>
      </c>
      <c r="Q801" s="8"/>
      <c r="R801" s="8" t="s">
        <v>3624</v>
      </c>
      <c r="S801" s="8" t="s">
        <v>3624</v>
      </c>
      <c r="T801" s="8"/>
      <c r="U801" s="8"/>
      <c r="V801" s="8"/>
      <c r="W801" s="8"/>
      <c r="X801" s="8"/>
      <c r="Y801" s="8"/>
      <c r="Z801" s="8"/>
      <c r="AA801" s="8"/>
      <c r="AB801" s="8"/>
      <c r="AC801" s="8"/>
    </row>
    <row r="802" spans="1:29">
      <c r="A802" t="s">
        <v>1153</v>
      </c>
      <c r="B802" s="3" t="s">
        <v>1154</v>
      </c>
      <c r="C802" s="3" t="s">
        <v>1155</v>
      </c>
      <c r="G802" s="8" t="s">
        <v>3350</v>
      </c>
      <c r="H802" s="8"/>
      <c r="I802" s="8"/>
      <c r="J802" s="8"/>
      <c r="K802" s="8"/>
      <c r="L802" s="8"/>
      <c r="M802" s="8"/>
      <c r="N802" s="9"/>
      <c r="O802" s="8"/>
      <c r="P802" s="8"/>
      <c r="Q802" s="8">
        <v>-4</v>
      </c>
      <c r="R802" s="8">
        <v>8</v>
      </c>
      <c r="S802" s="8">
        <v>4</v>
      </c>
      <c r="T802" s="8"/>
      <c r="U802" s="8"/>
      <c r="V802" s="8"/>
      <c r="W802" s="8"/>
      <c r="X802" s="8"/>
      <c r="Y802" s="8"/>
      <c r="Z802" s="8"/>
      <c r="AA802" s="8"/>
      <c r="AB802" s="8"/>
      <c r="AC802" s="8"/>
    </row>
    <row r="803" spans="1:29" ht="29">
      <c r="A803" t="s">
        <v>1156</v>
      </c>
      <c r="B803" s="3" t="s">
        <v>3584</v>
      </c>
      <c r="C803" s="3" t="s">
        <v>3585</v>
      </c>
      <c r="G803" s="8" t="s">
        <v>26</v>
      </c>
      <c r="H803" s="8"/>
      <c r="I803" s="8"/>
      <c r="J803" s="8"/>
      <c r="K803" s="8"/>
      <c r="L803" s="8"/>
      <c r="M803" s="8"/>
      <c r="N803" s="9"/>
      <c r="O803" s="8"/>
      <c r="P803" s="8"/>
      <c r="Q803" s="8">
        <v>-24</v>
      </c>
      <c r="R803" s="8">
        <v>47</v>
      </c>
      <c r="S803" s="8">
        <v>23</v>
      </c>
      <c r="T803" s="8"/>
      <c r="U803" s="8"/>
      <c r="V803" s="8"/>
      <c r="W803" s="8"/>
      <c r="X803" s="8"/>
      <c r="Y803" s="8"/>
      <c r="Z803" s="8"/>
      <c r="AA803" s="8"/>
      <c r="AB803" s="8"/>
      <c r="AC803" s="8"/>
    </row>
    <row r="804" spans="1:29">
      <c r="A804" t="s">
        <v>1157</v>
      </c>
      <c r="B804" s="3" t="s">
        <v>3023</v>
      </c>
      <c r="C804" s="3" t="s">
        <v>3024</v>
      </c>
      <c r="G804" s="8" t="s">
        <v>3352</v>
      </c>
      <c r="H804" s="8"/>
      <c r="I804" s="8"/>
      <c r="J804" s="8"/>
      <c r="K804" s="8"/>
      <c r="L804" s="8"/>
      <c r="M804" s="8"/>
      <c r="N804" s="9"/>
      <c r="O804" s="8"/>
      <c r="P804" s="8"/>
      <c r="Q804" s="8"/>
      <c r="R804" s="8" t="s">
        <v>3624</v>
      </c>
      <c r="S804" s="8" t="s">
        <v>3624</v>
      </c>
      <c r="T804" s="8"/>
      <c r="U804" s="8"/>
      <c r="V804" s="8"/>
      <c r="W804" s="8"/>
      <c r="X804" s="8"/>
      <c r="Y804" s="8"/>
      <c r="Z804" s="8"/>
      <c r="AA804" s="8"/>
      <c r="AB804" s="8"/>
      <c r="AC804" s="8"/>
    </row>
    <row r="805" spans="1:29">
      <c r="A805" t="s">
        <v>1158</v>
      </c>
      <c r="B805" s="3" t="s">
        <v>3028</v>
      </c>
      <c r="C805" s="3" t="s">
        <v>3027</v>
      </c>
      <c r="G805" s="8" t="s">
        <v>3350</v>
      </c>
      <c r="H805" s="8"/>
      <c r="I805" s="8"/>
      <c r="J805" s="8"/>
      <c r="K805" s="8"/>
      <c r="L805" s="8"/>
      <c r="M805" s="8"/>
      <c r="N805" s="9"/>
      <c r="O805" s="8"/>
      <c r="P805" s="8"/>
      <c r="Q805" s="8">
        <v>-85</v>
      </c>
      <c r="R805" s="8">
        <v>171</v>
      </c>
      <c r="S805" s="8">
        <v>86</v>
      </c>
      <c r="T805" s="8"/>
      <c r="U805" s="8"/>
      <c r="V805" s="8"/>
      <c r="W805" s="8"/>
      <c r="X805" s="8"/>
      <c r="Y805" s="8"/>
      <c r="Z805" s="8"/>
      <c r="AA805" s="8"/>
      <c r="AB805" s="8"/>
      <c r="AC805" s="8"/>
    </row>
    <row r="806" spans="1:29">
      <c r="A806" t="s">
        <v>1158</v>
      </c>
      <c r="B806" s="3" t="s">
        <v>3029</v>
      </c>
      <c r="C806" s="3" t="s">
        <v>3030</v>
      </c>
      <c r="G806" s="8" t="s">
        <v>3350</v>
      </c>
      <c r="H806" s="8"/>
      <c r="I806" s="8"/>
      <c r="J806" s="8"/>
      <c r="K806" s="8"/>
      <c r="L806" s="8"/>
      <c r="M806" s="8"/>
      <c r="N806" s="9"/>
      <c r="O806" s="8"/>
      <c r="P806" s="8"/>
      <c r="Q806" s="8">
        <v>2450</v>
      </c>
      <c r="R806" s="8">
        <v>25</v>
      </c>
      <c r="S806" s="8">
        <v>2475</v>
      </c>
      <c r="T806" s="8"/>
      <c r="U806" s="8"/>
      <c r="V806" s="8"/>
      <c r="W806" s="8"/>
      <c r="X806" s="8"/>
      <c r="Y806" s="8"/>
      <c r="Z806" s="8"/>
      <c r="AA806" s="8"/>
      <c r="AB806" s="8"/>
      <c r="AC806" s="8"/>
    </row>
    <row r="807" spans="1:29" ht="29">
      <c r="A807" t="s">
        <v>1158</v>
      </c>
      <c r="B807" s="3" t="s">
        <v>3562</v>
      </c>
      <c r="C807" s="3" t="s">
        <v>3563</v>
      </c>
      <c r="G807" s="8" t="s">
        <v>25</v>
      </c>
      <c r="H807" s="8"/>
      <c r="I807" s="8">
        <v>1</v>
      </c>
      <c r="J807" s="8">
        <v>5</v>
      </c>
      <c r="K807" s="8" t="s">
        <v>3326</v>
      </c>
      <c r="L807" s="8" t="s">
        <v>3311</v>
      </c>
      <c r="M807" s="8"/>
      <c r="N807" s="9"/>
      <c r="O807" s="8"/>
      <c r="P807" s="8">
        <v>830</v>
      </c>
      <c r="Q807" s="8"/>
      <c r="R807" s="8" t="s">
        <v>3624</v>
      </c>
      <c r="S807" s="8" t="s">
        <v>3624</v>
      </c>
      <c r="T807" s="8" t="s">
        <v>3348</v>
      </c>
      <c r="U807" s="8"/>
      <c r="V807" s="8"/>
      <c r="W807" s="8"/>
      <c r="X807" s="8"/>
      <c r="Y807" s="8"/>
      <c r="Z807" s="8"/>
      <c r="AA807" s="8"/>
      <c r="AB807" s="8"/>
      <c r="AC807" s="8"/>
    </row>
    <row r="808" spans="1:29">
      <c r="A808" t="s">
        <v>1159</v>
      </c>
      <c r="B808" s="3" t="s">
        <v>3031</v>
      </c>
      <c r="C808" s="3" t="s">
        <v>3032</v>
      </c>
      <c r="G808" s="8" t="s">
        <v>25</v>
      </c>
      <c r="H808" s="8"/>
      <c r="I808" s="8">
        <v>1</v>
      </c>
      <c r="J808" s="8">
        <v>2</v>
      </c>
      <c r="K808" s="8" t="s">
        <v>3326</v>
      </c>
      <c r="L808" s="8" t="s">
        <v>3351</v>
      </c>
      <c r="M808" s="8"/>
      <c r="N808" s="9"/>
      <c r="O808" s="8"/>
      <c r="P808" s="8">
        <v>312</v>
      </c>
      <c r="Q808" s="8"/>
      <c r="R808" s="8" t="s">
        <v>3624</v>
      </c>
      <c r="S808" s="8" t="s">
        <v>3624</v>
      </c>
      <c r="T808" s="8"/>
      <c r="U808" s="8"/>
      <c r="V808" s="8"/>
      <c r="W808" s="8"/>
      <c r="X808" s="8"/>
      <c r="Y808" s="8"/>
      <c r="Z808" s="8"/>
      <c r="AA808" s="8"/>
      <c r="AB808" s="8"/>
      <c r="AC808" s="8"/>
    </row>
    <row r="809" spans="1:29">
      <c r="A809" t="s">
        <v>1160</v>
      </c>
      <c r="B809" s="3" t="s">
        <v>3034</v>
      </c>
      <c r="C809" s="3" t="s">
        <v>3033</v>
      </c>
      <c r="G809" s="8" t="s">
        <v>3350</v>
      </c>
      <c r="H809" s="8"/>
      <c r="I809" s="8"/>
      <c r="J809" s="8"/>
      <c r="K809" s="8"/>
      <c r="L809" s="8"/>
      <c r="M809" s="8"/>
      <c r="N809" s="9"/>
      <c r="O809" s="8"/>
      <c r="P809" s="8"/>
      <c r="Q809" s="8">
        <v>-3</v>
      </c>
      <c r="R809" s="8">
        <v>5</v>
      </c>
      <c r="S809" s="8">
        <v>2</v>
      </c>
      <c r="T809" s="8"/>
      <c r="U809" s="8"/>
      <c r="V809" s="8"/>
      <c r="W809" s="8"/>
      <c r="X809" s="8"/>
      <c r="Y809" s="8"/>
      <c r="Z809" s="8"/>
      <c r="AA809" s="8"/>
      <c r="AB809" s="8"/>
      <c r="AC809" s="8"/>
    </row>
    <row r="810" spans="1:29">
      <c r="A810" t="s">
        <v>1160</v>
      </c>
      <c r="B810" s="3" t="s">
        <v>675</v>
      </c>
      <c r="C810" s="3" t="s">
        <v>674</v>
      </c>
      <c r="G810" s="8" t="s">
        <v>3352</v>
      </c>
      <c r="H810" s="8"/>
      <c r="I810" s="8"/>
      <c r="J810" s="8"/>
      <c r="K810" s="8"/>
      <c r="L810" s="8"/>
      <c r="M810" s="8"/>
      <c r="N810" s="9"/>
      <c r="O810" s="8"/>
      <c r="P810" s="8"/>
      <c r="Q810" s="8"/>
      <c r="R810" s="8" t="s">
        <v>3624</v>
      </c>
      <c r="S810" s="8" t="s">
        <v>3624</v>
      </c>
      <c r="T810" s="8"/>
      <c r="U810" s="8"/>
      <c r="V810" s="8"/>
      <c r="W810" s="8"/>
      <c r="X810" s="8"/>
      <c r="Y810" s="8"/>
      <c r="Z810" s="8"/>
      <c r="AA810" s="8"/>
      <c r="AB810" s="8"/>
      <c r="AC810" s="8"/>
    </row>
    <row r="811" spans="1:29">
      <c r="A811" t="s">
        <v>1161</v>
      </c>
      <c r="B811" s="3" t="s">
        <v>3035</v>
      </c>
      <c r="C811" s="3" t="s">
        <v>3503</v>
      </c>
      <c r="G811" s="8" t="s">
        <v>24</v>
      </c>
      <c r="H811" s="8"/>
      <c r="I811" s="8">
        <v>1</v>
      </c>
      <c r="J811" s="8">
        <v>1</v>
      </c>
      <c r="K811" s="8" t="s">
        <v>3310</v>
      </c>
      <c r="L811" s="8" t="s">
        <v>3351</v>
      </c>
      <c r="M811" s="8"/>
      <c r="N811" s="9"/>
      <c r="O811" s="8"/>
      <c r="P811" s="8">
        <v>2475</v>
      </c>
      <c r="Q811" s="8"/>
      <c r="R811" s="8" t="s">
        <v>3624</v>
      </c>
      <c r="S811" s="8" t="s">
        <v>3624</v>
      </c>
      <c r="T811" s="8"/>
      <c r="U811" s="8"/>
      <c r="V811" s="8"/>
      <c r="W811" s="8"/>
      <c r="X811" s="8"/>
      <c r="Y811" s="8"/>
      <c r="Z811" s="8"/>
      <c r="AA811" s="8"/>
      <c r="AB811" s="8"/>
      <c r="AC811" s="8"/>
    </row>
    <row r="812" spans="1:29">
      <c r="A812" t="s">
        <v>1161</v>
      </c>
      <c r="B812" s="3" t="s">
        <v>3504</v>
      </c>
      <c r="C812" s="3" t="s">
        <v>3505</v>
      </c>
      <c r="G812" s="8" t="s">
        <v>3350</v>
      </c>
      <c r="H812" s="8"/>
      <c r="I812" s="8"/>
      <c r="J812" s="8"/>
      <c r="K812" s="8"/>
      <c r="L812" s="8"/>
      <c r="M812" s="8"/>
      <c r="N812" s="9"/>
      <c r="O812" s="8"/>
      <c r="P812" s="8"/>
      <c r="Q812" s="8">
        <v>-118</v>
      </c>
      <c r="R812" s="8">
        <v>250</v>
      </c>
      <c r="S812" s="8">
        <v>132</v>
      </c>
      <c r="T812" s="8"/>
      <c r="U812" s="8"/>
      <c r="V812" s="8"/>
      <c r="W812" s="8"/>
      <c r="X812" s="8"/>
      <c r="Y812" s="8"/>
      <c r="Z812" s="8"/>
      <c r="AA812" s="8"/>
      <c r="AB812" s="8"/>
      <c r="AC812" s="8"/>
    </row>
    <row r="813" spans="1:29">
      <c r="A813" t="s">
        <v>1162</v>
      </c>
      <c r="B813" s="3" t="s">
        <v>3036</v>
      </c>
      <c r="C813" s="3" t="s">
        <v>3037</v>
      </c>
      <c r="G813" s="8" t="s">
        <v>24</v>
      </c>
      <c r="H813" s="8"/>
      <c r="I813" s="8">
        <v>1</v>
      </c>
      <c r="J813" s="8">
        <v>2</v>
      </c>
      <c r="K813" s="8" t="s">
        <v>3319</v>
      </c>
      <c r="L813" s="8" t="s">
        <v>3351</v>
      </c>
      <c r="M813" s="8"/>
      <c r="N813" s="9"/>
      <c r="O813" s="8"/>
      <c r="P813" s="8">
        <v>171</v>
      </c>
      <c r="Q813" s="8"/>
      <c r="R813" s="8" t="s">
        <v>3624</v>
      </c>
      <c r="S813" s="8" t="s">
        <v>3624</v>
      </c>
      <c r="T813" s="8"/>
      <c r="U813" s="8"/>
      <c r="V813" s="8"/>
      <c r="W813" s="8"/>
      <c r="X813" s="8"/>
      <c r="Y813" s="8"/>
      <c r="Z813" s="8"/>
      <c r="AA813" s="8"/>
      <c r="AB813" s="8"/>
      <c r="AC813" s="8"/>
    </row>
    <row r="814" spans="1:29">
      <c r="A814" t="s">
        <v>1165</v>
      </c>
      <c r="B814" s="3" t="s">
        <v>3039</v>
      </c>
      <c r="C814" s="3" t="s">
        <v>3038</v>
      </c>
      <c r="G814" s="8" t="s">
        <v>24</v>
      </c>
      <c r="H814" s="8"/>
      <c r="I814" s="8">
        <v>1</v>
      </c>
      <c r="J814" s="8">
        <v>2</v>
      </c>
      <c r="K814" s="8" t="s">
        <v>3328</v>
      </c>
      <c r="L814" s="8" t="s">
        <v>3351</v>
      </c>
      <c r="M814" s="8"/>
      <c r="N814" s="9"/>
      <c r="O814" s="8"/>
      <c r="P814" s="8">
        <v>613</v>
      </c>
      <c r="Q814" s="8"/>
      <c r="R814" s="8" t="s">
        <v>3624</v>
      </c>
      <c r="S814" s="8" t="s">
        <v>3624</v>
      </c>
      <c r="T814" s="8"/>
      <c r="U814" s="8"/>
      <c r="V814" s="8"/>
      <c r="W814" s="8"/>
      <c r="X814" s="8"/>
      <c r="Y814" s="8"/>
      <c r="Z814" s="8"/>
      <c r="AA814" s="8"/>
      <c r="AB814" s="8"/>
      <c r="AC814" s="8"/>
    </row>
    <row r="815" spans="1:29">
      <c r="A815" t="s">
        <v>1168</v>
      </c>
      <c r="B815" s="3" t="s">
        <v>3707</v>
      </c>
      <c r="C815" s="3" t="s">
        <v>3040</v>
      </c>
      <c r="G815" s="8" t="s">
        <v>26</v>
      </c>
      <c r="H815" s="8"/>
      <c r="I815" s="8"/>
      <c r="J815" s="8"/>
      <c r="K815" s="8"/>
      <c r="L815" s="8"/>
      <c r="M815" s="8"/>
      <c r="N815" s="9"/>
      <c r="O815" s="8"/>
      <c r="P815" s="8"/>
      <c r="Q815" s="8"/>
      <c r="R815" s="8" t="s">
        <v>3624</v>
      </c>
      <c r="S815" s="8" t="s">
        <v>3624</v>
      </c>
      <c r="T815" s="8"/>
      <c r="U815" s="8"/>
      <c r="V815" s="8"/>
      <c r="W815" s="8"/>
      <c r="X815" s="8"/>
      <c r="Y815" s="8"/>
      <c r="Z815" s="8"/>
      <c r="AA815" s="8"/>
      <c r="AB815" s="8"/>
      <c r="AC815" s="8"/>
    </row>
    <row r="816" spans="1:29">
      <c r="A816" t="s">
        <v>1169</v>
      </c>
      <c r="B816" s="3" t="s">
        <v>3041</v>
      </c>
      <c r="C816" s="3" t="s">
        <v>3042</v>
      </c>
      <c r="G816" s="8" t="s">
        <v>25</v>
      </c>
      <c r="H816" s="8"/>
      <c r="I816" s="8">
        <v>1</v>
      </c>
      <c r="J816" s="8">
        <v>3</v>
      </c>
      <c r="K816" s="8" t="s">
        <v>3310</v>
      </c>
      <c r="L816" s="8" t="s">
        <v>3311</v>
      </c>
      <c r="M816" s="8"/>
      <c r="N816" s="9"/>
      <c r="O816" s="8"/>
      <c r="P816" s="8">
        <v>2475</v>
      </c>
      <c r="Q816" s="8"/>
      <c r="R816" s="8" t="s">
        <v>3624</v>
      </c>
      <c r="S816" s="8" t="s">
        <v>3624</v>
      </c>
      <c r="T816" s="8"/>
      <c r="U816" s="8"/>
      <c r="V816" s="8"/>
      <c r="W816" s="8"/>
      <c r="X816" s="8"/>
      <c r="Y816" s="8"/>
      <c r="Z816" s="8"/>
      <c r="AA816" s="8"/>
      <c r="AB816" s="8"/>
      <c r="AC816" s="8"/>
    </row>
    <row r="817" spans="1:29" ht="29">
      <c r="A817" t="s">
        <v>1172</v>
      </c>
      <c r="B817" s="3" t="s">
        <v>3044</v>
      </c>
      <c r="C817" s="3" t="s">
        <v>3043</v>
      </c>
      <c r="G817" s="8" t="s">
        <v>26</v>
      </c>
      <c r="H817" s="8"/>
      <c r="I817" s="8"/>
      <c r="J817" s="8"/>
      <c r="K817" s="8"/>
      <c r="L817" s="8"/>
      <c r="M817" s="8"/>
      <c r="N817" s="9"/>
      <c r="O817" s="8"/>
      <c r="P817" s="8"/>
      <c r="Q817" s="8"/>
      <c r="R817" s="8" t="s">
        <v>3624</v>
      </c>
      <c r="S817" s="8" t="s">
        <v>3624</v>
      </c>
      <c r="T817" s="8"/>
      <c r="U817" s="8"/>
      <c r="V817" s="8"/>
      <c r="W817" s="8"/>
      <c r="X817" s="8"/>
      <c r="Y817" s="8"/>
      <c r="Z817" s="8"/>
      <c r="AA817" s="8"/>
      <c r="AB817" s="8"/>
      <c r="AC817" s="8"/>
    </row>
    <row r="818" spans="1:29" ht="43.5">
      <c r="A818" t="s">
        <v>1176</v>
      </c>
      <c r="B818" s="3" t="s">
        <v>3045</v>
      </c>
      <c r="C818" s="3" t="s">
        <v>3046</v>
      </c>
      <c r="G818" s="8" t="s">
        <v>3352</v>
      </c>
      <c r="H818" s="8"/>
      <c r="I818" s="8"/>
      <c r="J818" s="8"/>
      <c r="K818" s="8"/>
      <c r="L818" s="8"/>
      <c r="M818" s="8"/>
      <c r="N818" s="9"/>
      <c r="O818" s="8"/>
      <c r="P818" s="8"/>
      <c r="Q818" s="8"/>
      <c r="R818" s="8" t="s">
        <v>3624</v>
      </c>
      <c r="S818" s="8" t="s">
        <v>3624</v>
      </c>
      <c r="T818" s="8"/>
      <c r="U818" s="8"/>
      <c r="V818" s="8"/>
      <c r="W818" s="8"/>
      <c r="X818" s="8"/>
      <c r="Y818" s="8"/>
      <c r="Z818" s="8"/>
      <c r="AA818" s="8"/>
      <c r="AB818" s="8"/>
      <c r="AC818" s="8"/>
    </row>
    <row r="819" spans="1:29" ht="43.5">
      <c r="A819" t="s">
        <v>1176</v>
      </c>
      <c r="B819" s="3" t="s">
        <v>3047</v>
      </c>
      <c r="C819" s="3" t="s">
        <v>3048</v>
      </c>
      <c r="G819" s="8" t="s">
        <v>26</v>
      </c>
      <c r="H819" s="8"/>
      <c r="I819" s="8"/>
      <c r="J819" s="8"/>
      <c r="K819" s="8"/>
      <c r="L819" s="8"/>
      <c r="M819" s="8"/>
      <c r="N819" s="9"/>
      <c r="O819" s="8"/>
      <c r="P819" s="8"/>
      <c r="Q819" s="8"/>
      <c r="R819" s="8" t="s">
        <v>3624</v>
      </c>
      <c r="S819" s="8" t="s">
        <v>3624</v>
      </c>
      <c r="T819" s="8"/>
      <c r="U819" s="8"/>
      <c r="V819" s="8"/>
      <c r="W819" s="8"/>
      <c r="X819" s="8"/>
      <c r="Y819" s="8"/>
      <c r="Z819" s="8"/>
      <c r="AA819" s="8"/>
      <c r="AB819" s="8"/>
      <c r="AC819" s="8"/>
    </row>
    <row r="820" spans="1:29">
      <c r="A820" t="s">
        <v>1179</v>
      </c>
      <c r="B820" s="3" t="s">
        <v>3050</v>
      </c>
      <c r="C820" s="3" t="s">
        <v>3049</v>
      </c>
      <c r="G820" s="8" t="s">
        <v>25</v>
      </c>
      <c r="H820" s="8"/>
      <c r="I820" s="8">
        <v>1</v>
      </c>
      <c r="J820" s="8">
        <v>3</v>
      </c>
      <c r="K820" s="8" t="s">
        <v>3326</v>
      </c>
      <c r="L820" s="8" t="s">
        <v>3311</v>
      </c>
      <c r="M820" s="8"/>
      <c r="N820" s="9"/>
      <c r="O820" s="8"/>
      <c r="P820" s="8">
        <v>743</v>
      </c>
      <c r="Q820" s="8"/>
      <c r="R820" s="8" t="s">
        <v>3624</v>
      </c>
      <c r="S820" s="8" t="s">
        <v>3624</v>
      </c>
      <c r="T820" s="8"/>
      <c r="U820" s="8"/>
      <c r="V820" s="8"/>
      <c r="W820" s="8"/>
      <c r="X820" s="8"/>
      <c r="Y820" s="8"/>
      <c r="Z820" s="8"/>
      <c r="AA820" s="8"/>
      <c r="AB820" s="8"/>
      <c r="AC820" s="8"/>
    </row>
    <row r="821" spans="1:29">
      <c r="A821" t="s">
        <v>1180</v>
      </c>
      <c r="B821" s="3" t="s">
        <v>3051</v>
      </c>
      <c r="C821" s="3" t="s">
        <v>3052</v>
      </c>
      <c r="G821" s="8" t="s">
        <v>3350</v>
      </c>
      <c r="H821" s="8"/>
      <c r="I821" s="8"/>
      <c r="J821" s="8"/>
      <c r="K821" s="8"/>
      <c r="L821" s="8"/>
      <c r="M821" s="8"/>
      <c r="N821" s="9"/>
      <c r="O821" s="8"/>
      <c r="P821" s="8"/>
      <c r="Q821" s="8">
        <v>-2400</v>
      </c>
      <c r="R821" s="8">
        <v>2475</v>
      </c>
      <c r="S821" s="8">
        <v>75</v>
      </c>
      <c r="T821" s="8"/>
      <c r="U821" s="8"/>
      <c r="V821" s="8"/>
      <c r="W821" s="8"/>
      <c r="X821" s="8"/>
      <c r="Y821" s="8"/>
      <c r="Z821" s="8"/>
      <c r="AA821" s="8"/>
      <c r="AB821" s="8"/>
      <c r="AC821" s="8"/>
    </row>
    <row r="822" spans="1:29" ht="29">
      <c r="A822" t="s">
        <v>1181</v>
      </c>
      <c r="B822" s="3" t="s">
        <v>3053</v>
      </c>
      <c r="C822" s="3" t="s">
        <v>3054</v>
      </c>
      <c r="G822" s="8" t="s">
        <v>26</v>
      </c>
      <c r="H822" s="8"/>
      <c r="I822" s="8"/>
      <c r="J822" s="8"/>
      <c r="K822" s="8"/>
      <c r="L822" s="8"/>
      <c r="M822" s="8"/>
      <c r="N822" s="9"/>
      <c r="O822" s="8"/>
      <c r="P822" s="8"/>
      <c r="Q822" s="8"/>
      <c r="R822" s="8" t="s">
        <v>3624</v>
      </c>
      <c r="S822" s="8" t="s">
        <v>3624</v>
      </c>
      <c r="T822" s="8"/>
      <c r="U822" s="8"/>
      <c r="V822" s="8"/>
      <c r="W822" s="8"/>
      <c r="X822" s="8"/>
      <c r="Y822" s="8"/>
      <c r="Z822" s="8"/>
      <c r="AA822" s="8"/>
      <c r="AB822" s="8"/>
      <c r="AC822" s="8"/>
    </row>
    <row r="823" spans="1:29">
      <c r="A823" t="s">
        <v>1182</v>
      </c>
      <c r="B823" s="3" t="s">
        <v>1183</v>
      </c>
      <c r="C823" s="3" t="s">
        <v>1184</v>
      </c>
      <c r="F823" t="s">
        <v>19</v>
      </c>
      <c r="G823" s="8" t="s">
        <v>3350</v>
      </c>
      <c r="H823" s="8"/>
      <c r="I823" s="8"/>
      <c r="J823" s="8"/>
      <c r="K823" s="8"/>
      <c r="L823" s="8"/>
      <c r="M823" s="8"/>
      <c r="N823" s="9"/>
      <c r="O823" s="8"/>
      <c r="P823" s="8"/>
      <c r="Q823" s="8">
        <v>-5</v>
      </c>
      <c r="R823" s="8">
        <v>5</v>
      </c>
      <c r="S823" s="8">
        <v>0</v>
      </c>
      <c r="T823" s="8"/>
      <c r="U823" s="8"/>
      <c r="V823" s="8"/>
      <c r="W823" s="8"/>
      <c r="X823" s="8"/>
      <c r="Y823" s="8"/>
      <c r="Z823" s="8"/>
      <c r="AA823" s="8"/>
      <c r="AB823" s="8"/>
      <c r="AC823" s="8"/>
    </row>
    <row r="824" spans="1:29">
      <c r="A824" t="s">
        <v>1182</v>
      </c>
      <c r="B824" s="3" t="s">
        <v>3056</v>
      </c>
      <c r="C824" s="3" t="s">
        <v>3055</v>
      </c>
      <c r="G824" s="8" t="s">
        <v>25</v>
      </c>
      <c r="H824" s="8"/>
      <c r="I824" s="8">
        <v>1</v>
      </c>
      <c r="J824" s="8">
        <v>5</v>
      </c>
      <c r="K824" s="8" t="s">
        <v>3326</v>
      </c>
      <c r="L824" s="8" t="s">
        <v>3311</v>
      </c>
      <c r="M824" s="8"/>
      <c r="N824" s="9"/>
      <c r="O824" s="8"/>
      <c r="P824" s="8">
        <v>830</v>
      </c>
      <c r="Q824" s="8"/>
      <c r="R824" s="8" t="s">
        <v>3624</v>
      </c>
      <c r="S824" s="8" t="s">
        <v>3624</v>
      </c>
      <c r="T824" s="8"/>
      <c r="U824" s="8"/>
      <c r="V824" s="8"/>
      <c r="W824" s="8"/>
      <c r="X824" s="8"/>
      <c r="Y824" s="8"/>
      <c r="Z824" s="8"/>
      <c r="AA824" s="8"/>
      <c r="AB824" s="8"/>
      <c r="AC824" s="8"/>
    </row>
    <row r="825" spans="1:29" ht="29">
      <c r="A825" t="s">
        <v>1182</v>
      </c>
      <c r="B825" s="3" t="s">
        <v>3058</v>
      </c>
      <c r="C825" s="3" t="s">
        <v>3057</v>
      </c>
      <c r="G825" s="8" t="s">
        <v>25</v>
      </c>
      <c r="H825" s="8"/>
      <c r="I825" s="8">
        <v>1</v>
      </c>
      <c r="J825" s="8">
        <v>5</v>
      </c>
      <c r="K825" s="8" t="s">
        <v>3356</v>
      </c>
      <c r="L825" s="8" t="s">
        <v>3311</v>
      </c>
      <c r="M825" s="8"/>
      <c r="N825" s="9"/>
      <c r="O825" s="8"/>
      <c r="P825" s="8">
        <v>295</v>
      </c>
      <c r="Q825" s="8"/>
      <c r="R825" s="8" t="s">
        <v>3624</v>
      </c>
      <c r="S825" s="8" t="s">
        <v>3624</v>
      </c>
      <c r="T825" s="8"/>
      <c r="U825" s="8"/>
      <c r="V825" s="8"/>
      <c r="W825" s="8"/>
      <c r="X825" s="8"/>
      <c r="Y825" s="8"/>
      <c r="Z825" s="8"/>
      <c r="AA825" s="8"/>
      <c r="AB825" s="8"/>
      <c r="AC825" s="8"/>
    </row>
    <row r="826" spans="1:29" ht="29">
      <c r="A826" t="s">
        <v>1182</v>
      </c>
      <c r="B826" s="3" t="s">
        <v>3059</v>
      </c>
      <c r="C826" s="3" t="s">
        <v>3057</v>
      </c>
      <c r="G826" s="8" t="s">
        <v>25</v>
      </c>
      <c r="H826" s="8"/>
      <c r="I826" s="8">
        <v>1</v>
      </c>
      <c r="J826" s="8">
        <v>3</v>
      </c>
      <c r="K826" s="8" t="s">
        <v>3326</v>
      </c>
      <c r="L826" s="8" t="s">
        <v>3311</v>
      </c>
      <c r="M826" s="8"/>
      <c r="N826" s="9"/>
      <c r="O826" s="8"/>
      <c r="P826" s="8">
        <v>312</v>
      </c>
      <c r="Q826" s="8"/>
      <c r="R826" s="8" t="s">
        <v>3624</v>
      </c>
      <c r="S826" s="8" t="s">
        <v>3624</v>
      </c>
      <c r="T826" s="8"/>
      <c r="U826" s="8"/>
      <c r="V826" s="8"/>
      <c r="W826" s="8"/>
      <c r="X826" s="8"/>
      <c r="Y826" s="8"/>
      <c r="Z826" s="8"/>
      <c r="AA826" s="8"/>
      <c r="AB826" s="8"/>
      <c r="AC826" s="8"/>
    </row>
    <row r="827" spans="1:29">
      <c r="A827" t="s">
        <v>1185</v>
      </c>
      <c r="B827" s="3" t="s">
        <v>3060</v>
      </c>
      <c r="C827" s="3" t="s">
        <v>3061</v>
      </c>
      <c r="G827" s="8" t="s">
        <v>24</v>
      </c>
      <c r="H827" s="8"/>
      <c r="I827" s="8">
        <v>1</v>
      </c>
      <c r="J827" s="8">
        <v>3</v>
      </c>
      <c r="K827" s="8" t="s">
        <v>3310</v>
      </c>
      <c r="L827" s="8" t="s">
        <v>3311</v>
      </c>
      <c r="M827" s="8"/>
      <c r="N827" s="9"/>
      <c r="O827" s="8"/>
      <c r="P827" s="8">
        <v>2475</v>
      </c>
      <c r="Q827" s="8"/>
      <c r="R827" s="8" t="s">
        <v>3624</v>
      </c>
      <c r="S827" s="8" t="s">
        <v>3624</v>
      </c>
      <c r="T827" s="8"/>
      <c r="U827" s="8"/>
      <c r="V827" s="8"/>
      <c r="W827" s="8"/>
      <c r="X827" s="8"/>
      <c r="Y827" s="8"/>
      <c r="Z827" s="8"/>
      <c r="AA827" s="8"/>
      <c r="AB827" s="8"/>
      <c r="AC827" s="8"/>
    </row>
    <row r="828" spans="1:29">
      <c r="A828" t="s">
        <v>1185</v>
      </c>
      <c r="B828" s="3" t="s">
        <v>3063</v>
      </c>
      <c r="C828" s="3" t="s">
        <v>3062</v>
      </c>
      <c r="G828" s="8" t="s">
        <v>3352</v>
      </c>
      <c r="H828" s="8"/>
      <c r="I828" s="8"/>
      <c r="J828" s="8"/>
      <c r="K828" s="8"/>
      <c r="L828" s="8"/>
      <c r="M828" s="8"/>
      <c r="N828" s="9"/>
      <c r="O828" s="8"/>
      <c r="P828" s="8"/>
      <c r="Q828" s="8"/>
      <c r="R828" s="8" t="s">
        <v>3624</v>
      </c>
      <c r="S828" s="8" t="s">
        <v>3624</v>
      </c>
      <c r="T828" s="8"/>
      <c r="U828" s="8"/>
      <c r="V828" s="8"/>
      <c r="W828" s="8"/>
      <c r="X828" s="8"/>
      <c r="Y828" s="8"/>
      <c r="Z828" s="8"/>
      <c r="AA828" s="8"/>
      <c r="AB828" s="8"/>
      <c r="AC828" s="8"/>
    </row>
    <row r="829" spans="1:29">
      <c r="A829" t="s">
        <v>1185</v>
      </c>
      <c r="B829" s="3" t="s">
        <v>3064</v>
      </c>
      <c r="C829" s="3" t="s">
        <v>3065</v>
      </c>
      <c r="F829" t="s">
        <v>19</v>
      </c>
      <c r="G829" s="8" t="s">
        <v>24</v>
      </c>
      <c r="H829" s="8"/>
      <c r="I829" s="8">
        <v>1</v>
      </c>
      <c r="J829" s="8">
        <v>1</v>
      </c>
      <c r="K829" s="8" t="s">
        <v>3304</v>
      </c>
      <c r="L829" s="8" t="s">
        <v>3351</v>
      </c>
      <c r="M829" s="8"/>
      <c r="N829" s="9"/>
      <c r="O829" s="8" t="s">
        <v>3306</v>
      </c>
      <c r="P829" s="8">
        <v>5</v>
      </c>
      <c r="Q829" s="8"/>
      <c r="R829" s="8" t="s">
        <v>3624</v>
      </c>
      <c r="S829" s="8" t="s">
        <v>3624</v>
      </c>
      <c r="T829" s="8"/>
      <c r="U829" s="8"/>
      <c r="V829" s="8"/>
      <c r="W829" s="8"/>
      <c r="X829" s="8"/>
      <c r="Y829" s="8"/>
      <c r="Z829" s="8"/>
      <c r="AA829" s="8"/>
      <c r="AB829" s="8"/>
      <c r="AC829" s="8"/>
    </row>
    <row r="830" spans="1:29">
      <c r="A830" t="s">
        <v>1186</v>
      </c>
      <c r="B830" s="3" t="s">
        <v>3067</v>
      </c>
      <c r="C830" s="3" t="s">
        <v>3066</v>
      </c>
      <c r="G830" s="8" t="s">
        <v>25</v>
      </c>
      <c r="H830" s="8"/>
      <c r="I830" s="8">
        <v>1</v>
      </c>
      <c r="J830" s="8">
        <v>5</v>
      </c>
      <c r="K830" s="8" t="s">
        <v>3326</v>
      </c>
      <c r="L830" s="8" t="s">
        <v>3311</v>
      </c>
      <c r="M830" s="8"/>
      <c r="N830" s="9"/>
      <c r="O830" s="8"/>
      <c r="P830" s="8">
        <v>830</v>
      </c>
      <c r="Q830" s="8"/>
      <c r="R830" s="8" t="s">
        <v>3624</v>
      </c>
      <c r="S830" s="8" t="s">
        <v>3624</v>
      </c>
      <c r="T830" s="8"/>
      <c r="U830" s="8"/>
      <c r="V830" s="8"/>
      <c r="W830" s="8"/>
      <c r="X830" s="8"/>
      <c r="Y830" s="8"/>
      <c r="Z830" s="8"/>
      <c r="AA830" s="8"/>
      <c r="AB830" s="8"/>
      <c r="AC830" s="8"/>
    </row>
    <row r="831" spans="1:29">
      <c r="A831" t="s">
        <v>1186</v>
      </c>
      <c r="B831" s="3" t="s">
        <v>3069</v>
      </c>
      <c r="C831" s="3" t="s">
        <v>3068</v>
      </c>
      <c r="G831" s="8" t="s">
        <v>25</v>
      </c>
      <c r="H831" s="8"/>
      <c r="I831" s="8">
        <v>1</v>
      </c>
      <c r="J831" s="8">
        <v>3</v>
      </c>
      <c r="K831" s="8" t="s">
        <v>3319</v>
      </c>
      <c r="L831" s="8" t="s">
        <v>3311</v>
      </c>
      <c r="M831" s="8"/>
      <c r="N831" s="9"/>
      <c r="O831" s="8"/>
      <c r="P831" s="8">
        <v>1701</v>
      </c>
      <c r="Q831" s="8"/>
      <c r="R831" s="8" t="s">
        <v>3624</v>
      </c>
      <c r="S831" s="8" t="s">
        <v>3624</v>
      </c>
      <c r="T831" s="8"/>
      <c r="U831" s="8"/>
      <c r="V831" s="8"/>
      <c r="W831" s="8"/>
      <c r="X831" s="8"/>
      <c r="Y831" s="8"/>
      <c r="Z831" s="8"/>
      <c r="AA831" s="8"/>
      <c r="AB831" s="8"/>
      <c r="AC831" s="8"/>
    </row>
    <row r="832" spans="1:29" ht="29">
      <c r="A832" t="s">
        <v>1186</v>
      </c>
      <c r="B832" s="3" t="s">
        <v>3071</v>
      </c>
      <c r="C832" s="3" t="s">
        <v>3070</v>
      </c>
      <c r="G832" s="8" t="s">
        <v>26</v>
      </c>
      <c r="H832" s="8"/>
      <c r="I832" s="8"/>
      <c r="J832" s="8"/>
      <c r="K832" s="8"/>
      <c r="L832" s="8"/>
      <c r="M832" s="8"/>
      <c r="N832" s="9"/>
      <c r="O832" s="8"/>
      <c r="P832" s="8"/>
      <c r="Q832" s="8"/>
      <c r="R832" s="8" t="s">
        <v>3624</v>
      </c>
      <c r="S832" s="8" t="s">
        <v>3624</v>
      </c>
      <c r="T832" s="8"/>
      <c r="U832" s="8"/>
      <c r="V832" s="8"/>
      <c r="W832" s="8"/>
      <c r="X832" s="8"/>
      <c r="Y832" s="8"/>
      <c r="Z832" s="8"/>
      <c r="AA832" s="8"/>
      <c r="AB832" s="8"/>
      <c r="AC832" s="8"/>
    </row>
    <row r="833" spans="1:29">
      <c r="A833" t="s">
        <v>1187</v>
      </c>
      <c r="B833" s="3" t="s">
        <v>3073</v>
      </c>
      <c r="C833" s="3" t="s">
        <v>3072</v>
      </c>
      <c r="G833" s="8" t="s">
        <v>3350</v>
      </c>
      <c r="H833" s="8"/>
      <c r="I833" s="8"/>
      <c r="J833" s="8"/>
      <c r="K833" s="8"/>
      <c r="L833" s="8"/>
      <c r="M833" s="8"/>
      <c r="N833" s="9"/>
      <c r="O833" s="8"/>
      <c r="P833" s="8"/>
      <c r="Q833" s="8">
        <v>447</v>
      </c>
      <c r="R833" s="8">
        <v>166</v>
      </c>
      <c r="S833" s="8">
        <v>613</v>
      </c>
      <c r="T833" s="8"/>
      <c r="U833" s="8"/>
      <c r="V833" s="8"/>
      <c r="W833" s="8"/>
      <c r="X833" s="8"/>
      <c r="Y833" s="8"/>
      <c r="Z833" s="8"/>
      <c r="AA833" s="8"/>
      <c r="AB833" s="8"/>
      <c r="AC833" s="8"/>
    </row>
    <row r="834" spans="1:29">
      <c r="A834" t="s">
        <v>1188</v>
      </c>
      <c r="B834" s="3" t="s">
        <v>3075</v>
      </c>
      <c r="C834" s="3" t="s">
        <v>3074</v>
      </c>
      <c r="G834" s="8" t="s">
        <v>3350</v>
      </c>
      <c r="H834" s="8"/>
      <c r="I834" s="8"/>
      <c r="J834" s="8"/>
      <c r="K834" s="8"/>
      <c r="L834" s="8"/>
      <c r="M834" s="8"/>
      <c r="N834" s="9"/>
      <c r="O834" s="8"/>
      <c r="P834" s="8"/>
      <c r="Q834" s="8">
        <v>2448</v>
      </c>
      <c r="R834" s="8">
        <v>27</v>
      </c>
      <c r="S834" s="8">
        <v>2475</v>
      </c>
      <c r="T834" s="8"/>
      <c r="U834" s="8"/>
      <c r="V834" s="8"/>
      <c r="W834" s="8"/>
      <c r="X834" s="8"/>
      <c r="Y834" s="8"/>
      <c r="Z834" s="8"/>
      <c r="AA834" s="8"/>
      <c r="AB834" s="8"/>
      <c r="AC834" s="8" t="s">
        <v>19</v>
      </c>
    </row>
    <row r="835" spans="1:29" ht="29">
      <c r="A835" t="s">
        <v>1189</v>
      </c>
      <c r="B835" s="3" t="s">
        <v>3077</v>
      </c>
      <c r="C835" s="3" t="s">
        <v>3076</v>
      </c>
      <c r="G835" s="8" t="s">
        <v>25</v>
      </c>
      <c r="H835" s="8"/>
      <c r="I835" s="8">
        <v>3</v>
      </c>
      <c r="J835" s="8">
        <v>11</v>
      </c>
      <c r="K835" s="8"/>
      <c r="L835" s="8" t="s">
        <v>3305</v>
      </c>
      <c r="M835" s="8" t="s">
        <v>3414</v>
      </c>
      <c r="N835" s="9" t="s">
        <v>3475</v>
      </c>
      <c r="O835" s="8"/>
      <c r="P835" s="8">
        <v>48</v>
      </c>
      <c r="Q835" s="8"/>
      <c r="R835" s="8" t="s">
        <v>3624</v>
      </c>
      <c r="S835" s="8" t="s">
        <v>3624</v>
      </c>
      <c r="T835" s="8"/>
      <c r="U835" s="8"/>
      <c r="V835" s="8"/>
      <c r="W835" s="8"/>
      <c r="X835" s="8"/>
      <c r="Y835" s="8"/>
      <c r="Z835" s="8"/>
      <c r="AA835" s="8"/>
      <c r="AB835" s="8"/>
      <c r="AC835" s="8"/>
    </row>
    <row r="836" spans="1:29">
      <c r="A836" t="s">
        <v>1191</v>
      </c>
      <c r="B836" s="3" t="s">
        <v>3083</v>
      </c>
      <c r="C836" s="3" t="s">
        <v>3082</v>
      </c>
      <c r="G836" s="8" t="s">
        <v>24</v>
      </c>
      <c r="H836" s="8"/>
      <c r="I836" s="8">
        <v>1</v>
      </c>
      <c r="J836" s="8">
        <v>2</v>
      </c>
      <c r="K836" s="8" t="s">
        <v>3324</v>
      </c>
      <c r="L836" s="8" t="s">
        <v>3351</v>
      </c>
      <c r="M836" s="8"/>
      <c r="N836" s="9"/>
      <c r="O836" s="8"/>
      <c r="P836" s="8">
        <v>75</v>
      </c>
      <c r="Q836" s="8"/>
      <c r="R836" s="8" t="s">
        <v>3624</v>
      </c>
      <c r="S836" s="8" t="s">
        <v>3624</v>
      </c>
      <c r="T836" s="8"/>
      <c r="U836" s="8"/>
      <c r="V836" s="8"/>
      <c r="W836" s="8"/>
      <c r="X836" s="8"/>
      <c r="Y836" s="8"/>
      <c r="Z836" s="8"/>
      <c r="AA836" s="8"/>
      <c r="AB836" s="8"/>
      <c r="AC836" s="8"/>
    </row>
    <row r="837" spans="1:29" ht="29">
      <c r="A837" t="s">
        <v>1191</v>
      </c>
      <c r="B837" s="3" t="s">
        <v>3085</v>
      </c>
      <c r="C837" s="3" t="s">
        <v>3084</v>
      </c>
      <c r="G837" s="8" t="s">
        <v>24</v>
      </c>
      <c r="H837" s="8"/>
      <c r="I837" s="8">
        <v>2</v>
      </c>
      <c r="J837" s="8">
        <v>7</v>
      </c>
      <c r="K837" s="8"/>
      <c r="L837" s="8" t="s">
        <v>3305</v>
      </c>
      <c r="M837" s="8" t="s">
        <v>3515</v>
      </c>
      <c r="N837" s="9" t="s">
        <v>3475</v>
      </c>
      <c r="O837" s="8"/>
      <c r="P837" s="8">
        <v>48</v>
      </c>
      <c r="Q837" s="8"/>
      <c r="R837" s="8" t="s">
        <v>3624</v>
      </c>
      <c r="S837" s="8" t="s">
        <v>3624</v>
      </c>
      <c r="T837" s="8"/>
      <c r="U837" s="8"/>
      <c r="V837" s="8"/>
      <c r="W837" s="8"/>
      <c r="X837" s="8"/>
      <c r="Y837" s="8"/>
      <c r="Z837" s="8"/>
      <c r="AA837" s="8"/>
      <c r="AB837" s="8"/>
      <c r="AC837" s="8"/>
    </row>
    <row r="838" spans="1:29">
      <c r="A838" t="s">
        <v>1191</v>
      </c>
      <c r="B838" s="3" t="s">
        <v>3086</v>
      </c>
      <c r="C838" s="3" t="s">
        <v>3087</v>
      </c>
      <c r="G838" s="8" t="s">
        <v>3350</v>
      </c>
      <c r="H838" s="8"/>
      <c r="I838" s="8"/>
      <c r="J838" s="8"/>
      <c r="K838" s="8"/>
      <c r="L838" s="8"/>
      <c r="M838" s="8"/>
      <c r="N838" s="9"/>
      <c r="O838" s="8"/>
      <c r="P838" s="8"/>
      <c r="Q838" s="8">
        <v>-2</v>
      </c>
      <c r="R838" s="8">
        <v>5</v>
      </c>
      <c r="S838" s="8">
        <v>3</v>
      </c>
      <c r="T838" s="8"/>
      <c r="U838" s="8"/>
      <c r="V838" s="8"/>
      <c r="W838" s="8"/>
      <c r="X838" s="8"/>
      <c r="Y838" s="8"/>
      <c r="Z838" s="8"/>
      <c r="AA838" s="8"/>
      <c r="AB838" s="8"/>
      <c r="AC838" s="8"/>
    </row>
    <row r="839" spans="1:29">
      <c r="A839" t="s">
        <v>1192</v>
      </c>
      <c r="B839" s="3" t="s">
        <v>3089</v>
      </c>
      <c r="C839" s="3" t="s">
        <v>3088</v>
      </c>
      <c r="G839" s="8" t="s">
        <v>25</v>
      </c>
      <c r="H839" s="8"/>
      <c r="I839" s="8">
        <v>1</v>
      </c>
      <c r="J839" s="8">
        <v>3</v>
      </c>
      <c r="K839" s="8" t="s">
        <v>3319</v>
      </c>
      <c r="L839" s="8" t="s">
        <v>3305</v>
      </c>
      <c r="M839" s="8" t="s">
        <v>3359</v>
      </c>
      <c r="N839" s="9" t="s">
        <v>3475</v>
      </c>
      <c r="O839" s="8"/>
      <c r="P839" s="8">
        <v>1701</v>
      </c>
      <c r="Q839" s="8"/>
      <c r="R839" s="8" t="s">
        <v>3624</v>
      </c>
      <c r="S839" s="8" t="s">
        <v>3624</v>
      </c>
      <c r="T839" s="8"/>
      <c r="U839" s="8"/>
      <c r="V839" s="8"/>
      <c r="W839" s="8"/>
      <c r="X839" s="8"/>
      <c r="Y839" s="8"/>
      <c r="Z839" s="8"/>
      <c r="AA839" s="8"/>
      <c r="AB839" s="8"/>
      <c r="AC839" s="8"/>
    </row>
    <row r="840" spans="1:29">
      <c r="A840" t="s">
        <v>1192</v>
      </c>
      <c r="B840" s="3" t="s">
        <v>3090</v>
      </c>
      <c r="C840" s="3" t="s">
        <v>3091</v>
      </c>
      <c r="G840" s="8" t="s">
        <v>3352</v>
      </c>
      <c r="H840" s="8"/>
      <c r="I840" s="8"/>
      <c r="J840" s="8"/>
      <c r="K840" s="8"/>
      <c r="L840" s="8"/>
      <c r="M840" s="8"/>
      <c r="N840" s="9"/>
      <c r="O840" s="8"/>
      <c r="P840" s="8"/>
      <c r="Q840" s="8"/>
      <c r="R840" s="8" t="s">
        <v>3624</v>
      </c>
      <c r="S840" s="8" t="s">
        <v>3624</v>
      </c>
      <c r="T840" s="8"/>
      <c r="U840" s="8"/>
      <c r="V840" s="8"/>
      <c r="W840" s="8"/>
      <c r="X840" s="8"/>
      <c r="Y840" s="8"/>
      <c r="Z840" s="8"/>
      <c r="AA840" s="8"/>
      <c r="AB840" s="8"/>
      <c r="AC840" s="8"/>
    </row>
    <row r="841" spans="1:29">
      <c r="A841" t="s">
        <v>1193</v>
      </c>
      <c r="B841" s="3" t="s">
        <v>3093</v>
      </c>
      <c r="C841" s="3" t="s">
        <v>3092</v>
      </c>
      <c r="G841" s="8" t="s">
        <v>3352</v>
      </c>
      <c r="H841" s="8"/>
      <c r="I841" s="8"/>
      <c r="J841" s="8"/>
      <c r="K841" s="8"/>
      <c r="L841" s="8"/>
      <c r="M841" s="8"/>
      <c r="N841" s="9"/>
      <c r="O841" s="8"/>
      <c r="P841" s="8"/>
      <c r="Q841" s="8"/>
      <c r="R841" s="8" t="s">
        <v>3624</v>
      </c>
      <c r="S841" s="8" t="s">
        <v>3624</v>
      </c>
      <c r="T841" s="8"/>
      <c r="U841" s="8"/>
      <c r="V841" s="8"/>
      <c r="W841" s="8"/>
      <c r="X841" s="8"/>
      <c r="Y841" s="8"/>
      <c r="Z841" s="8"/>
      <c r="AA841" s="8"/>
      <c r="AB841" s="8"/>
      <c r="AC841" s="8"/>
    </row>
    <row r="842" spans="1:29">
      <c r="A842" t="s">
        <v>1193</v>
      </c>
      <c r="B842" s="3" t="s">
        <v>3094</v>
      </c>
      <c r="C842" s="3" t="s">
        <v>3095</v>
      </c>
      <c r="G842" s="8" t="s">
        <v>24</v>
      </c>
      <c r="H842" s="8"/>
      <c r="I842" s="8">
        <v>1</v>
      </c>
      <c r="J842" s="8">
        <v>4</v>
      </c>
      <c r="K842" s="8" t="s">
        <v>3356</v>
      </c>
      <c r="L842" s="8" t="s">
        <v>3311</v>
      </c>
      <c r="M842" s="8"/>
      <c r="N842" s="9"/>
      <c r="O842" s="8"/>
      <c r="P842" s="8">
        <v>295</v>
      </c>
      <c r="Q842" s="8"/>
      <c r="R842" s="8" t="s">
        <v>3624</v>
      </c>
      <c r="S842" s="8" t="s">
        <v>3624</v>
      </c>
      <c r="T842" s="8"/>
      <c r="U842" s="8"/>
      <c r="V842" s="8"/>
      <c r="W842" s="8"/>
      <c r="X842" s="8"/>
      <c r="Y842" s="8"/>
      <c r="Z842" s="8"/>
      <c r="AA842" s="8"/>
      <c r="AB842" s="8"/>
      <c r="AC842" s="8"/>
    </row>
    <row r="843" spans="1:29">
      <c r="A843" t="s">
        <v>1193</v>
      </c>
      <c r="B843" s="3" t="s">
        <v>3096</v>
      </c>
      <c r="C843" s="3" t="s">
        <v>3097</v>
      </c>
      <c r="G843" s="8" t="s">
        <v>3350</v>
      </c>
      <c r="H843" s="8"/>
      <c r="I843" s="8"/>
      <c r="J843" s="8"/>
      <c r="K843" s="8"/>
      <c r="L843" s="8"/>
      <c r="M843" s="8"/>
      <c r="N843" s="9"/>
      <c r="O843" s="8"/>
      <c r="P843" s="8"/>
      <c r="Q843" s="8">
        <v>-431</v>
      </c>
      <c r="R843" s="8">
        <v>743</v>
      </c>
      <c r="S843" s="8">
        <v>312</v>
      </c>
      <c r="T843" s="8"/>
      <c r="U843" s="8"/>
      <c r="V843" s="8"/>
      <c r="W843" s="8"/>
      <c r="X843" s="8"/>
      <c r="Y843" s="8"/>
      <c r="Z843" s="8"/>
      <c r="AA843" s="8"/>
      <c r="AB843" s="8"/>
      <c r="AC843" s="8"/>
    </row>
    <row r="844" spans="1:29" ht="43.5">
      <c r="A844" t="s">
        <v>1194</v>
      </c>
      <c r="B844" s="3" t="s">
        <v>3517</v>
      </c>
      <c r="C844" s="3" t="s">
        <v>3098</v>
      </c>
      <c r="G844" s="8" t="s">
        <v>26</v>
      </c>
      <c r="H844" s="8"/>
      <c r="I844" s="8"/>
      <c r="J844" s="8"/>
      <c r="K844" s="8"/>
      <c r="L844" s="8"/>
      <c r="M844" s="8"/>
      <c r="N844" s="9"/>
      <c r="O844" s="8"/>
      <c r="P844" s="8"/>
      <c r="Q844" s="8"/>
      <c r="R844" s="8" t="s">
        <v>3624</v>
      </c>
      <c r="S844" s="8" t="s">
        <v>3624</v>
      </c>
      <c r="T844" s="8"/>
      <c r="U844" s="8"/>
      <c r="V844" s="8"/>
      <c r="W844" s="8"/>
      <c r="X844" s="8"/>
      <c r="Y844" s="8"/>
      <c r="Z844" s="8"/>
      <c r="AA844" s="8"/>
      <c r="AB844" s="8"/>
      <c r="AC844" s="8"/>
    </row>
    <row r="845" spans="1:29">
      <c r="A845" t="s">
        <v>1195</v>
      </c>
      <c r="B845" s="3" t="s">
        <v>1196</v>
      </c>
      <c r="C845" s="3" t="s">
        <v>1197</v>
      </c>
      <c r="G845" s="8" t="s">
        <v>3352</v>
      </c>
      <c r="H845" s="8"/>
      <c r="I845" s="8"/>
      <c r="J845" s="8"/>
      <c r="K845" s="8"/>
      <c r="L845" s="8"/>
      <c r="M845" s="8"/>
      <c r="N845" s="9"/>
      <c r="O845" s="8"/>
      <c r="P845" s="8"/>
      <c r="Q845" s="8"/>
      <c r="R845" s="8" t="s">
        <v>3624</v>
      </c>
      <c r="S845" s="8" t="s">
        <v>3624</v>
      </c>
      <c r="T845" s="8"/>
      <c r="U845" s="8"/>
      <c r="V845" s="8"/>
      <c r="W845" s="8"/>
      <c r="X845" s="8"/>
      <c r="Y845" s="8"/>
      <c r="Z845" s="8"/>
      <c r="AA845" s="8"/>
      <c r="AB845" s="8"/>
      <c r="AC845" s="8"/>
    </row>
    <row r="846" spans="1:29">
      <c r="A846" t="s">
        <v>1195</v>
      </c>
      <c r="B846" s="3" t="s">
        <v>3099</v>
      </c>
      <c r="C846" s="3" t="s">
        <v>3100</v>
      </c>
      <c r="G846" s="8" t="s">
        <v>24</v>
      </c>
      <c r="H846" s="8"/>
      <c r="I846" s="8">
        <v>1</v>
      </c>
      <c r="J846" s="8">
        <v>2</v>
      </c>
      <c r="K846" s="8" t="s">
        <v>3319</v>
      </c>
      <c r="L846" s="8" t="s">
        <v>3351</v>
      </c>
      <c r="M846" s="8"/>
      <c r="N846" s="9"/>
      <c r="O846" s="8"/>
      <c r="P846" s="8">
        <v>171</v>
      </c>
      <c r="Q846" s="8"/>
      <c r="R846" s="8" t="s">
        <v>3624</v>
      </c>
      <c r="S846" s="8" t="s">
        <v>3624</v>
      </c>
      <c r="T846" s="8"/>
      <c r="U846" s="8"/>
      <c r="V846" s="8"/>
      <c r="W846" s="8"/>
      <c r="X846" s="8"/>
      <c r="Y846" s="8"/>
      <c r="Z846" s="8"/>
      <c r="AA846" s="8"/>
      <c r="AB846" s="8"/>
      <c r="AC846" s="8"/>
    </row>
    <row r="847" spans="1:29" ht="29">
      <c r="A847" t="s">
        <v>1198</v>
      </c>
      <c r="B847" s="3" t="s">
        <v>3102</v>
      </c>
      <c r="C847" s="3" t="s">
        <v>3101</v>
      </c>
      <c r="G847" s="8" t="s">
        <v>3353</v>
      </c>
      <c r="H847" s="8"/>
      <c r="I847" s="8"/>
      <c r="J847" s="8"/>
      <c r="K847" s="8"/>
      <c r="L847" s="8"/>
      <c r="M847" s="8"/>
      <c r="N847" s="9"/>
      <c r="O847" s="8"/>
      <c r="P847" s="8"/>
      <c r="Q847" s="8">
        <v>4</v>
      </c>
      <c r="R847" s="8">
        <v>2</v>
      </c>
      <c r="S847" s="8">
        <v>6</v>
      </c>
      <c r="T847" s="8"/>
      <c r="U847" s="8"/>
      <c r="V847" s="8"/>
      <c r="W847" s="8"/>
      <c r="X847" s="8"/>
      <c r="Y847" s="8"/>
      <c r="Z847" s="8"/>
      <c r="AA847" s="8"/>
      <c r="AB847" s="8"/>
      <c r="AC847" s="8"/>
    </row>
    <row r="848" spans="1:29">
      <c r="A848" t="s">
        <v>1198</v>
      </c>
      <c r="B848" s="3" t="s">
        <v>3103</v>
      </c>
      <c r="C848" s="3" t="s">
        <v>3104</v>
      </c>
      <c r="G848" s="8" t="s">
        <v>3352</v>
      </c>
      <c r="H848" s="8"/>
      <c r="I848" s="8"/>
      <c r="J848" s="8"/>
      <c r="K848" s="8"/>
      <c r="L848" s="8"/>
      <c r="M848" s="8"/>
      <c r="N848" s="9"/>
      <c r="O848" s="8"/>
      <c r="P848" s="8"/>
      <c r="Q848" s="8"/>
      <c r="R848" s="8" t="s">
        <v>3624</v>
      </c>
      <c r="S848" s="8" t="s">
        <v>3624</v>
      </c>
      <c r="T848" s="8"/>
      <c r="U848" s="8"/>
      <c r="V848" s="8"/>
      <c r="W848" s="8"/>
      <c r="X848" s="8"/>
      <c r="Y848" s="8"/>
      <c r="Z848" s="8"/>
      <c r="AA848" s="8"/>
      <c r="AB848" s="8"/>
      <c r="AC848" s="8"/>
    </row>
    <row r="849" spans="1:29">
      <c r="A849" t="s">
        <v>1199</v>
      </c>
      <c r="B849" s="3" t="s">
        <v>1200</v>
      </c>
      <c r="C849" s="3" t="s">
        <v>1201</v>
      </c>
      <c r="G849" s="8" t="s">
        <v>3350</v>
      </c>
      <c r="H849" s="8"/>
      <c r="I849" s="8"/>
      <c r="J849" s="8"/>
      <c r="K849" s="8"/>
      <c r="L849" s="8"/>
      <c r="M849" s="8"/>
      <c r="N849" s="9"/>
      <c r="O849" s="8"/>
      <c r="P849" s="8"/>
      <c r="Q849" s="8">
        <v>-1</v>
      </c>
      <c r="R849" s="8">
        <v>1</v>
      </c>
      <c r="S849" s="8">
        <v>0</v>
      </c>
      <c r="T849" s="8"/>
      <c r="U849" s="8"/>
      <c r="V849" s="8"/>
      <c r="W849" s="8"/>
      <c r="X849" s="8"/>
      <c r="Y849" s="8"/>
      <c r="Z849" s="8"/>
      <c r="AA849" s="8"/>
      <c r="AB849" s="8"/>
      <c r="AC849" s="8"/>
    </row>
    <row r="850" spans="1:29">
      <c r="A850" t="s">
        <v>1202</v>
      </c>
      <c r="B850" s="3" t="s">
        <v>3106</v>
      </c>
      <c r="C850" s="3" t="s">
        <v>3105</v>
      </c>
      <c r="G850" s="8" t="s">
        <v>24</v>
      </c>
      <c r="H850" s="8"/>
      <c r="I850" s="8">
        <v>1</v>
      </c>
      <c r="J850" s="8">
        <v>3</v>
      </c>
      <c r="K850" s="8" t="s">
        <v>3326</v>
      </c>
      <c r="L850" s="8" t="s">
        <v>3311</v>
      </c>
      <c r="M850" s="8"/>
      <c r="N850" s="9"/>
      <c r="O850" s="8"/>
      <c r="P850" s="8">
        <v>743</v>
      </c>
      <c r="Q850" s="8"/>
      <c r="R850" s="8" t="s">
        <v>3624</v>
      </c>
      <c r="S850" s="8" t="s">
        <v>3624</v>
      </c>
      <c r="T850" s="8"/>
      <c r="U850" s="8"/>
      <c r="V850" s="8"/>
      <c r="W850" s="8"/>
      <c r="X850" s="8"/>
      <c r="Y850" s="8"/>
      <c r="Z850" s="8"/>
      <c r="AA850" s="8"/>
      <c r="AB850" s="8"/>
      <c r="AC850" s="8"/>
    </row>
    <row r="851" spans="1:29" ht="43.5">
      <c r="A851" t="s">
        <v>1203</v>
      </c>
      <c r="B851" s="3" t="s">
        <v>3108</v>
      </c>
      <c r="C851" s="3" t="s">
        <v>3107</v>
      </c>
      <c r="G851" s="8" t="s">
        <v>25</v>
      </c>
      <c r="H851" s="8"/>
      <c r="I851" s="8">
        <v>1</v>
      </c>
      <c r="J851" s="8">
        <v>3</v>
      </c>
      <c r="K851" s="8" t="s">
        <v>3319</v>
      </c>
      <c r="L851" s="8" t="s">
        <v>3311</v>
      </c>
      <c r="M851" s="8"/>
      <c r="N851" s="9"/>
      <c r="O851" s="8"/>
      <c r="P851" s="8">
        <v>1701</v>
      </c>
      <c r="Q851" s="8"/>
      <c r="R851" s="8" t="s">
        <v>3624</v>
      </c>
      <c r="S851" s="8" t="s">
        <v>3624</v>
      </c>
      <c r="T851" s="8"/>
      <c r="U851" s="8"/>
      <c r="V851" s="8"/>
      <c r="W851" s="8"/>
      <c r="X851" s="8"/>
      <c r="Y851" s="8"/>
      <c r="Z851" s="8"/>
      <c r="AA851" s="8"/>
      <c r="AB851" s="8"/>
      <c r="AC851" s="8"/>
    </row>
    <row r="852" spans="1:29" ht="43.5">
      <c r="A852" t="s">
        <v>1203</v>
      </c>
      <c r="B852" s="3" t="s">
        <v>3109</v>
      </c>
      <c r="C852" s="3" t="s">
        <v>3110</v>
      </c>
      <c r="G852" s="8" t="s">
        <v>3352</v>
      </c>
      <c r="H852" s="8"/>
      <c r="I852" s="8"/>
      <c r="J852" s="8"/>
      <c r="K852" s="8"/>
      <c r="L852" s="8"/>
      <c r="M852" s="8"/>
      <c r="N852" s="9"/>
      <c r="O852" s="8"/>
      <c r="P852" s="8"/>
      <c r="Q852" s="8"/>
      <c r="R852" s="8" t="s">
        <v>3624</v>
      </c>
      <c r="S852" s="8" t="s">
        <v>3624</v>
      </c>
      <c r="T852" s="8"/>
      <c r="U852" s="8"/>
      <c r="V852" s="8"/>
      <c r="W852" s="8"/>
      <c r="X852" s="8"/>
      <c r="Y852" s="8"/>
      <c r="Z852" s="8"/>
      <c r="AA852" s="8"/>
      <c r="AB852" s="8"/>
      <c r="AC852" s="8"/>
    </row>
    <row r="853" spans="1:29">
      <c r="A853" t="s">
        <v>1204</v>
      </c>
      <c r="B853" s="3" t="s">
        <v>3111</v>
      </c>
      <c r="C853" s="3" t="s">
        <v>3112</v>
      </c>
      <c r="G853" s="8" t="s">
        <v>25</v>
      </c>
      <c r="H853" s="8"/>
      <c r="I853" s="8">
        <v>1</v>
      </c>
      <c r="J853" s="8">
        <v>3</v>
      </c>
      <c r="K853" s="8" t="s">
        <v>3319</v>
      </c>
      <c r="L853" s="8" t="s">
        <v>3311</v>
      </c>
      <c r="M853" s="8"/>
      <c r="N853" s="9"/>
      <c r="O853" s="8"/>
      <c r="P853" s="8">
        <v>186</v>
      </c>
      <c r="Q853" s="8"/>
      <c r="R853" s="8" t="s">
        <v>3624</v>
      </c>
      <c r="S853" s="8" t="s">
        <v>3624</v>
      </c>
      <c r="T853" s="8"/>
      <c r="U853" s="8"/>
      <c r="V853" s="8"/>
      <c r="W853" s="8"/>
      <c r="X853" s="8"/>
      <c r="Y853" s="8"/>
      <c r="Z853" s="8"/>
      <c r="AA853" s="8"/>
      <c r="AB853" s="8"/>
      <c r="AC853" s="8"/>
    </row>
    <row r="854" spans="1:29">
      <c r="A854" t="s">
        <v>1206</v>
      </c>
      <c r="B854" s="3" t="s">
        <v>3114</v>
      </c>
      <c r="C854" s="3" t="s">
        <v>3115</v>
      </c>
      <c r="G854" s="8" t="s">
        <v>3350</v>
      </c>
      <c r="H854" s="8"/>
      <c r="I854" s="8"/>
      <c r="J854" s="8"/>
      <c r="K854" s="8"/>
      <c r="L854" s="8"/>
      <c r="M854" s="8"/>
      <c r="N854" s="9"/>
      <c r="O854" s="8"/>
      <c r="P854" s="8"/>
      <c r="Q854" s="8">
        <v>-5</v>
      </c>
      <c r="R854" s="8">
        <v>31</v>
      </c>
      <c r="S854" s="8">
        <v>26</v>
      </c>
      <c r="T854" s="8"/>
      <c r="U854" s="8"/>
      <c r="V854" s="8"/>
      <c r="W854" s="8"/>
      <c r="X854" s="8"/>
      <c r="Y854" s="8"/>
      <c r="Z854" s="8"/>
      <c r="AA854" s="8"/>
      <c r="AB854" s="8"/>
      <c r="AC854" s="8"/>
    </row>
    <row r="855" spans="1:29">
      <c r="A855" t="s">
        <v>1206</v>
      </c>
      <c r="B855" s="3" t="s">
        <v>3119</v>
      </c>
      <c r="C855" s="3" t="s">
        <v>3118</v>
      </c>
      <c r="G855" s="8" t="s">
        <v>25</v>
      </c>
      <c r="H855" s="8"/>
      <c r="I855" s="8">
        <v>1</v>
      </c>
      <c r="J855" s="8">
        <v>3</v>
      </c>
      <c r="K855" s="8" t="s">
        <v>3319</v>
      </c>
      <c r="L855" s="8" t="s">
        <v>3311</v>
      </c>
      <c r="M855" s="8"/>
      <c r="N855" s="9"/>
      <c r="O855" s="8"/>
      <c r="P855" s="8">
        <v>1701</v>
      </c>
      <c r="Q855" s="8"/>
      <c r="R855" s="8" t="s">
        <v>3624</v>
      </c>
      <c r="S855" s="8" t="s">
        <v>3624</v>
      </c>
      <c r="T855" s="8"/>
      <c r="U855" s="8"/>
      <c r="V855" s="8"/>
      <c r="W855" s="8"/>
      <c r="X855" s="8"/>
      <c r="Y855" s="8"/>
      <c r="Z855" s="8"/>
      <c r="AA855" s="8"/>
      <c r="AB855" s="8"/>
      <c r="AC855" s="8"/>
    </row>
    <row r="856" spans="1:29">
      <c r="A856" t="s">
        <v>1207</v>
      </c>
      <c r="B856" s="3" t="s">
        <v>3120</v>
      </c>
      <c r="C856" s="3" t="s">
        <v>3121</v>
      </c>
      <c r="G856" s="8" t="s">
        <v>3352</v>
      </c>
      <c r="H856" s="8"/>
      <c r="I856" s="8"/>
      <c r="J856" s="8"/>
      <c r="K856" s="8"/>
      <c r="L856" s="8"/>
      <c r="M856" s="8"/>
      <c r="N856" s="9"/>
      <c r="O856" s="8"/>
      <c r="P856" s="8"/>
      <c r="Q856" s="8"/>
      <c r="R856" s="8" t="s">
        <v>3624</v>
      </c>
      <c r="S856" s="8" t="s">
        <v>3624</v>
      </c>
      <c r="T856" s="8"/>
      <c r="U856" s="8"/>
      <c r="V856" s="8"/>
      <c r="W856" s="8"/>
      <c r="X856" s="8"/>
      <c r="Y856" s="8"/>
      <c r="Z856" s="8"/>
      <c r="AA856" s="8"/>
      <c r="AB856" s="8"/>
      <c r="AC856" s="8"/>
    </row>
    <row r="857" spans="1:29">
      <c r="A857" t="s">
        <v>1207</v>
      </c>
      <c r="B857" s="3" t="s">
        <v>3124</v>
      </c>
      <c r="C857" s="3" t="s">
        <v>3125</v>
      </c>
      <c r="G857" s="8" t="s">
        <v>3352</v>
      </c>
      <c r="H857" s="8"/>
      <c r="I857" s="8"/>
      <c r="J857" s="8"/>
      <c r="K857" s="8"/>
      <c r="L857" s="8"/>
      <c r="M857" s="8"/>
      <c r="N857" s="9"/>
      <c r="O857" s="8"/>
      <c r="P857" s="8"/>
      <c r="Q857" s="8"/>
      <c r="R857" s="8" t="s">
        <v>3624</v>
      </c>
      <c r="S857" s="8" t="s">
        <v>3624</v>
      </c>
      <c r="T857" s="8"/>
      <c r="U857" s="8"/>
      <c r="V857" s="8"/>
      <c r="W857" s="8"/>
      <c r="X857" s="8"/>
      <c r="Y857" s="8"/>
      <c r="Z857" s="8"/>
      <c r="AA857" s="8"/>
      <c r="AB857" s="8"/>
      <c r="AC857" s="8"/>
    </row>
    <row r="858" spans="1:29">
      <c r="A858" t="s">
        <v>1208</v>
      </c>
      <c r="B858" s="3" t="s">
        <v>3126</v>
      </c>
      <c r="C858" s="3" t="s">
        <v>3127</v>
      </c>
      <c r="G858" s="8" t="s">
        <v>25</v>
      </c>
      <c r="H858" s="8"/>
      <c r="I858" s="8">
        <v>1</v>
      </c>
      <c r="J858" s="8">
        <v>2</v>
      </c>
      <c r="K858" s="8" t="s">
        <v>3310</v>
      </c>
      <c r="L858" s="8" t="s">
        <v>3351</v>
      </c>
      <c r="M858" s="8"/>
      <c r="N858" s="9"/>
      <c r="O858" s="8"/>
      <c r="P858" s="8">
        <v>2475</v>
      </c>
      <c r="Q858" s="8"/>
      <c r="R858" s="8" t="s">
        <v>3624</v>
      </c>
      <c r="S858" s="8" t="s">
        <v>3624</v>
      </c>
      <c r="T858" s="8"/>
      <c r="U858" s="8"/>
      <c r="V858" s="8"/>
      <c r="W858" s="8"/>
      <c r="X858" s="8"/>
      <c r="Y858" s="8"/>
      <c r="Z858" s="8"/>
      <c r="AA858" s="8"/>
      <c r="AB858" s="8"/>
      <c r="AC858" s="8"/>
    </row>
    <row r="859" spans="1:29">
      <c r="A859" t="s">
        <v>1208</v>
      </c>
      <c r="B859" s="3" t="s">
        <v>3129</v>
      </c>
      <c r="C859" s="3" t="s">
        <v>3128</v>
      </c>
      <c r="G859" s="8" t="s">
        <v>3352</v>
      </c>
      <c r="H859" s="8"/>
      <c r="I859" s="8"/>
      <c r="J859" s="8"/>
      <c r="K859" s="8"/>
      <c r="L859" s="8"/>
      <c r="M859" s="8"/>
      <c r="N859" s="9"/>
      <c r="O859" s="8"/>
      <c r="P859" s="8"/>
      <c r="Q859" s="8"/>
      <c r="R859" s="8" t="s">
        <v>3624</v>
      </c>
      <c r="S859" s="8" t="s">
        <v>3624</v>
      </c>
      <c r="T859" s="8"/>
      <c r="U859" s="8"/>
      <c r="V859" s="8"/>
      <c r="W859" s="8"/>
      <c r="X859" s="8"/>
      <c r="Y859" s="8"/>
      <c r="Z859" s="8"/>
      <c r="AA859" s="8"/>
      <c r="AB859" s="8"/>
      <c r="AC859" s="8"/>
    </row>
    <row r="860" spans="1:29">
      <c r="A860" t="s">
        <v>1209</v>
      </c>
      <c r="B860" s="3" t="s">
        <v>3131</v>
      </c>
      <c r="C860" s="3" t="s">
        <v>3130</v>
      </c>
      <c r="G860" s="8" t="s">
        <v>3350</v>
      </c>
      <c r="H860" s="8"/>
      <c r="I860" s="8"/>
      <c r="J860" s="8"/>
      <c r="K860" s="8"/>
      <c r="L860" s="8"/>
      <c r="M860" s="8"/>
      <c r="N860" s="9"/>
      <c r="O860" s="8"/>
      <c r="P860" s="8"/>
      <c r="Q860" s="8">
        <v>-1862</v>
      </c>
      <c r="R860" s="8">
        <v>2475</v>
      </c>
      <c r="S860" s="8">
        <v>613</v>
      </c>
      <c r="T860" s="8"/>
      <c r="U860" s="8"/>
      <c r="V860" s="8"/>
      <c r="W860" s="8"/>
      <c r="X860" s="8"/>
      <c r="Y860" s="8"/>
      <c r="Z860" s="8"/>
      <c r="AA860" s="8"/>
      <c r="AB860" s="8"/>
      <c r="AC860" s="8"/>
    </row>
    <row r="861" spans="1:29">
      <c r="A861" t="s">
        <v>1210</v>
      </c>
      <c r="B861" s="3" t="s">
        <v>3132</v>
      </c>
      <c r="C861" s="3" t="s">
        <v>3133</v>
      </c>
      <c r="G861" s="8" t="s">
        <v>3352</v>
      </c>
      <c r="H861" s="8"/>
      <c r="I861" s="8"/>
      <c r="J861" s="8"/>
      <c r="K861" s="8"/>
      <c r="L861" s="8"/>
      <c r="M861" s="8"/>
      <c r="N861" s="9"/>
      <c r="O861" s="8"/>
      <c r="P861" s="8"/>
      <c r="Q861" s="8"/>
      <c r="R861" s="8" t="s">
        <v>3624</v>
      </c>
      <c r="S861" s="8" t="s">
        <v>3624</v>
      </c>
      <c r="T861" s="8"/>
      <c r="U861" s="8"/>
      <c r="V861" s="8"/>
      <c r="W861" s="8"/>
      <c r="X861" s="8"/>
      <c r="Y861" s="8"/>
      <c r="Z861" s="8"/>
      <c r="AA861" s="8"/>
      <c r="AB861" s="8"/>
      <c r="AC861" s="8"/>
    </row>
    <row r="862" spans="1:29" ht="29">
      <c r="A862" t="s">
        <v>1211</v>
      </c>
      <c r="B862" s="3" t="s">
        <v>3134</v>
      </c>
      <c r="C862" s="3" t="s">
        <v>3136</v>
      </c>
      <c r="G862" s="8" t="s">
        <v>24</v>
      </c>
      <c r="H862" s="8"/>
      <c r="I862" s="8">
        <v>1</v>
      </c>
      <c r="J862" s="8">
        <v>2</v>
      </c>
      <c r="K862" s="8" t="s">
        <v>3319</v>
      </c>
      <c r="L862" s="8" t="s">
        <v>3351</v>
      </c>
      <c r="M862" s="8"/>
      <c r="N862" s="9"/>
      <c r="O862" s="8"/>
      <c r="P862" s="8">
        <v>171</v>
      </c>
      <c r="Q862" s="8"/>
      <c r="R862" s="8" t="s">
        <v>3624</v>
      </c>
      <c r="S862" s="8" t="s">
        <v>3624</v>
      </c>
      <c r="T862" s="8"/>
      <c r="U862" s="8"/>
      <c r="V862" s="8"/>
      <c r="W862" s="8"/>
      <c r="X862" s="8"/>
      <c r="Y862" s="8"/>
      <c r="Z862" s="8"/>
      <c r="AA862" s="8"/>
      <c r="AB862" s="8"/>
      <c r="AC862" s="8"/>
    </row>
    <row r="863" spans="1:29" ht="29">
      <c r="A863" t="s">
        <v>1211</v>
      </c>
      <c r="B863" s="3" t="s">
        <v>3137</v>
      </c>
      <c r="C863" s="3" t="s">
        <v>3135</v>
      </c>
      <c r="G863" s="8" t="s">
        <v>25</v>
      </c>
      <c r="H863" s="8"/>
      <c r="I863" s="8">
        <v>1</v>
      </c>
      <c r="J863" s="8">
        <v>3</v>
      </c>
      <c r="K863" s="8" t="s">
        <v>3319</v>
      </c>
      <c r="L863" s="8" t="s">
        <v>3311</v>
      </c>
      <c r="M863" s="8"/>
      <c r="N863" s="9"/>
      <c r="O863" s="8"/>
      <c r="P863" s="8">
        <v>1701</v>
      </c>
      <c r="Q863" s="8"/>
      <c r="R863" s="8" t="s">
        <v>3624</v>
      </c>
      <c r="S863" s="8" t="s">
        <v>3624</v>
      </c>
      <c r="T863" s="8"/>
      <c r="U863" s="8"/>
      <c r="V863" s="8"/>
      <c r="W863" s="8"/>
      <c r="X863" s="8"/>
      <c r="Y863" s="8"/>
      <c r="Z863" s="8"/>
      <c r="AA863" s="8"/>
      <c r="AB863" s="8"/>
      <c r="AC863" s="8"/>
    </row>
    <row r="864" spans="1:29" ht="29">
      <c r="A864" t="s">
        <v>1211</v>
      </c>
      <c r="B864" s="3" t="s">
        <v>3520</v>
      </c>
      <c r="C864" s="3" t="s">
        <v>3519</v>
      </c>
      <c r="G864" s="8" t="s">
        <v>3352</v>
      </c>
      <c r="H864" s="8"/>
      <c r="I864" s="8"/>
      <c r="J864" s="8"/>
      <c r="K864" s="8"/>
      <c r="L864" s="8"/>
      <c r="M864" s="8"/>
      <c r="N864" s="9"/>
      <c r="O864" s="8"/>
      <c r="P864" s="8"/>
      <c r="Q864" s="8"/>
      <c r="R864" s="8" t="s">
        <v>3624</v>
      </c>
      <c r="S864" s="8" t="s">
        <v>3624</v>
      </c>
      <c r="T864" s="8"/>
      <c r="U864" s="8"/>
      <c r="V864" s="8"/>
      <c r="W864" s="8"/>
      <c r="X864" s="8"/>
      <c r="Y864" s="8"/>
      <c r="Z864" s="8"/>
      <c r="AA864" s="8"/>
      <c r="AB864" s="8"/>
      <c r="AC864" s="8"/>
    </row>
    <row r="865" spans="1:29">
      <c r="A865" t="s">
        <v>1218</v>
      </c>
      <c r="B865" s="3" t="s">
        <v>1219</v>
      </c>
      <c r="C865" s="3" t="s">
        <v>1220</v>
      </c>
      <c r="G865" s="8" t="s">
        <v>3352</v>
      </c>
      <c r="H865" s="8"/>
      <c r="I865" s="8"/>
      <c r="J865" s="8"/>
      <c r="K865" s="8"/>
      <c r="L865" s="8"/>
      <c r="M865" s="8"/>
      <c r="N865" s="9"/>
      <c r="O865" s="8"/>
      <c r="P865" s="8"/>
      <c r="Q865" s="8"/>
      <c r="R865" s="8" t="s">
        <v>3624</v>
      </c>
      <c r="S865" s="8" t="s">
        <v>3624</v>
      </c>
      <c r="T865" s="8"/>
      <c r="U865" s="8"/>
      <c r="V865" s="8"/>
      <c r="W865" s="8"/>
      <c r="X865" s="8"/>
      <c r="Y865" s="8"/>
      <c r="Z865" s="8"/>
      <c r="AA865" s="8"/>
      <c r="AB865" s="8"/>
      <c r="AC865" s="8"/>
    </row>
    <row r="866" spans="1:29">
      <c r="A866" t="s">
        <v>1221</v>
      </c>
      <c r="B866" s="3" t="s">
        <v>1222</v>
      </c>
      <c r="C866" s="3" t="s">
        <v>1223</v>
      </c>
      <c r="G866" s="8" t="s">
        <v>3352</v>
      </c>
      <c r="H866" s="8"/>
      <c r="I866" s="8"/>
      <c r="J866" s="8"/>
      <c r="K866" s="8"/>
      <c r="L866" s="8"/>
      <c r="M866" s="8"/>
      <c r="N866" s="9"/>
      <c r="O866" s="8"/>
      <c r="P866" s="8"/>
      <c r="Q866" s="8"/>
      <c r="R866" s="8" t="s">
        <v>3624</v>
      </c>
      <c r="S866" s="8" t="s">
        <v>3624</v>
      </c>
      <c r="T866" s="8"/>
      <c r="U866" s="8"/>
      <c r="V866" s="8"/>
      <c r="W866" s="8"/>
      <c r="X866" s="8"/>
      <c r="Y866" s="8"/>
      <c r="Z866" s="8"/>
      <c r="AA866" s="8"/>
      <c r="AB866" s="8"/>
      <c r="AC866" s="8"/>
    </row>
    <row r="867" spans="1:29">
      <c r="A867" t="s">
        <v>1221</v>
      </c>
      <c r="B867" s="3" t="s">
        <v>3139</v>
      </c>
      <c r="C867" s="3" t="s">
        <v>3138</v>
      </c>
      <c r="G867" s="8" t="s">
        <v>25</v>
      </c>
      <c r="H867" s="8"/>
      <c r="I867" s="8">
        <v>1</v>
      </c>
      <c r="J867" s="8">
        <v>5</v>
      </c>
      <c r="K867" s="8" t="s">
        <v>3356</v>
      </c>
      <c r="L867" s="8" t="s">
        <v>3305</v>
      </c>
      <c r="M867" s="8" t="s">
        <v>3403</v>
      </c>
      <c r="N867" s="9" t="s">
        <v>3404</v>
      </c>
      <c r="O867" s="8"/>
      <c r="P867" s="8">
        <v>295</v>
      </c>
      <c r="Q867" s="8"/>
      <c r="R867" s="8" t="s">
        <v>3624</v>
      </c>
      <c r="S867" s="8" t="s">
        <v>3624</v>
      </c>
      <c r="T867" s="8"/>
      <c r="U867" s="8"/>
      <c r="V867" s="8"/>
      <c r="W867" s="8"/>
      <c r="X867" s="8"/>
      <c r="Y867" s="8"/>
      <c r="Z867" s="8"/>
      <c r="AA867" s="8"/>
      <c r="AB867" s="8"/>
      <c r="AC867" s="8"/>
    </row>
    <row r="868" spans="1:29">
      <c r="A868" t="s">
        <v>1224</v>
      </c>
      <c r="B868" s="3" t="s">
        <v>1227</v>
      </c>
      <c r="C868" s="3" t="s">
        <v>1228</v>
      </c>
      <c r="G868" s="8" t="s">
        <v>3350</v>
      </c>
      <c r="H868" s="8"/>
      <c r="I868" s="8"/>
      <c r="J868" s="8"/>
      <c r="K868" s="8"/>
      <c r="L868" s="8"/>
      <c r="M868" s="8"/>
      <c r="N868" s="9"/>
      <c r="O868" s="8"/>
      <c r="P868" s="8"/>
      <c r="Q868" s="8">
        <v>-2</v>
      </c>
      <c r="R868" s="8">
        <v>2</v>
      </c>
      <c r="S868" s="8">
        <v>0</v>
      </c>
      <c r="T868" s="8"/>
      <c r="U868" s="8"/>
      <c r="V868" s="8"/>
      <c r="W868" s="8"/>
      <c r="X868" s="8"/>
      <c r="Y868" s="8"/>
      <c r="Z868" s="8"/>
      <c r="AA868" s="8"/>
      <c r="AB868" s="8"/>
      <c r="AC868" s="8"/>
    </row>
    <row r="869" spans="1:29" ht="29">
      <c r="A869" t="s">
        <v>1229</v>
      </c>
      <c r="B869" s="3" t="s">
        <v>3140</v>
      </c>
      <c r="C869" s="3" t="s">
        <v>3141</v>
      </c>
      <c r="G869" s="8" t="s">
        <v>24</v>
      </c>
      <c r="H869" s="8"/>
      <c r="I869" s="8">
        <v>1</v>
      </c>
      <c r="J869" s="8">
        <v>1</v>
      </c>
      <c r="K869" s="8" t="s">
        <v>3304</v>
      </c>
      <c r="L869" s="8" t="s">
        <v>3351</v>
      </c>
      <c r="M869" s="8"/>
      <c r="N869" s="9"/>
      <c r="O869" s="8"/>
      <c r="P869" s="8">
        <v>5</v>
      </c>
      <c r="Q869" s="8"/>
      <c r="R869" s="8" t="s">
        <v>3624</v>
      </c>
      <c r="S869" s="8" t="s">
        <v>3624</v>
      </c>
      <c r="T869" s="8"/>
      <c r="U869" s="8"/>
      <c r="V869" s="8"/>
      <c r="W869" s="8"/>
      <c r="X869" s="8"/>
      <c r="Y869" s="8"/>
      <c r="Z869" s="8"/>
      <c r="AA869" s="8"/>
      <c r="AB869" s="8"/>
      <c r="AC869" s="8"/>
    </row>
    <row r="870" spans="1:29" ht="29">
      <c r="A870" t="s">
        <v>1230</v>
      </c>
      <c r="B870" s="3" t="s">
        <v>3142</v>
      </c>
      <c r="C870" s="3" t="s">
        <v>3143</v>
      </c>
      <c r="G870" s="8" t="s">
        <v>3350</v>
      </c>
      <c r="H870" s="8"/>
      <c r="I870" s="8"/>
      <c r="J870" s="8"/>
      <c r="K870" s="8"/>
      <c r="L870" s="8"/>
      <c r="M870" s="8"/>
      <c r="N870" s="9"/>
      <c r="O870" s="8"/>
      <c r="P870" s="8"/>
      <c r="Q870" s="8">
        <v>1615</v>
      </c>
      <c r="R870" s="8">
        <v>86</v>
      </c>
      <c r="S870" s="8">
        <v>1701</v>
      </c>
      <c r="T870" s="8"/>
      <c r="U870" s="8"/>
      <c r="V870" s="8"/>
      <c r="W870" s="8"/>
      <c r="X870" s="8"/>
      <c r="Y870" s="8"/>
      <c r="Z870" s="8"/>
      <c r="AA870" s="8"/>
      <c r="AB870" s="8"/>
      <c r="AC870" s="8"/>
    </row>
    <row r="871" spans="1:29" ht="29">
      <c r="A871" t="s">
        <v>1233</v>
      </c>
      <c r="B871" s="3" t="s">
        <v>3144</v>
      </c>
      <c r="C871" s="3" t="s">
        <v>3145</v>
      </c>
      <c r="G871" s="8" t="s">
        <v>24</v>
      </c>
      <c r="H871" s="8"/>
      <c r="I871" s="8">
        <v>1</v>
      </c>
      <c r="J871" s="8">
        <v>5</v>
      </c>
      <c r="K871" s="8" t="s">
        <v>3326</v>
      </c>
      <c r="L871" s="8" t="s">
        <v>3311</v>
      </c>
      <c r="M871" s="8"/>
      <c r="N871" s="9"/>
      <c r="O871" s="8"/>
      <c r="P871" s="8">
        <v>830</v>
      </c>
      <c r="Q871" s="8"/>
      <c r="R871" s="8" t="s">
        <v>3624</v>
      </c>
      <c r="S871" s="8" t="s">
        <v>3624</v>
      </c>
      <c r="T871" s="8"/>
      <c r="U871" s="8"/>
      <c r="V871" s="8"/>
      <c r="W871" s="8"/>
      <c r="X871" s="8"/>
      <c r="Y871" s="8"/>
      <c r="Z871" s="8"/>
      <c r="AA871" s="8"/>
      <c r="AB871" s="8"/>
      <c r="AC871" s="8"/>
    </row>
    <row r="872" spans="1:29">
      <c r="A872" t="s">
        <v>1236</v>
      </c>
      <c r="B872" s="3" t="s">
        <v>3147</v>
      </c>
      <c r="C872" s="3" t="s">
        <v>3146</v>
      </c>
      <c r="G872" s="8" t="s">
        <v>3350</v>
      </c>
      <c r="H872" s="8"/>
      <c r="I872" s="8"/>
      <c r="J872" s="8"/>
      <c r="K872" s="8"/>
      <c r="L872" s="8"/>
      <c r="M872" s="8"/>
      <c r="N872" s="9"/>
      <c r="O872" s="8"/>
      <c r="P872" s="8"/>
      <c r="Q872" s="8">
        <v>-58</v>
      </c>
      <c r="R872" s="8">
        <v>79</v>
      </c>
      <c r="S872" s="8">
        <v>21</v>
      </c>
      <c r="T872" s="8"/>
      <c r="U872" s="8"/>
      <c r="V872" s="8"/>
      <c r="W872" s="8"/>
      <c r="X872" s="8"/>
      <c r="Y872" s="8"/>
      <c r="Z872" s="8"/>
      <c r="AA872" s="8"/>
      <c r="AB872" s="8"/>
      <c r="AC872" s="8"/>
    </row>
    <row r="873" spans="1:29">
      <c r="A873" t="s">
        <v>1237</v>
      </c>
      <c r="B873" s="3" t="s">
        <v>3148</v>
      </c>
      <c r="C873" s="3" t="s">
        <v>3521</v>
      </c>
      <c r="G873" s="8" t="s">
        <v>3350</v>
      </c>
      <c r="H873" s="8"/>
      <c r="I873" s="8"/>
      <c r="J873" s="8"/>
      <c r="K873" s="8"/>
      <c r="L873" s="8"/>
      <c r="M873" s="8"/>
      <c r="N873" s="9"/>
      <c r="O873" s="8"/>
      <c r="P873" s="8"/>
      <c r="Q873" s="8">
        <v>-1</v>
      </c>
      <c r="R873" s="8">
        <v>1</v>
      </c>
      <c r="S873" s="8">
        <v>0</v>
      </c>
      <c r="T873" s="8"/>
      <c r="U873" s="8"/>
      <c r="V873" s="8"/>
      <c r="W873" s="8"/>
      <c r="X873" s="8"/>
      <c r="Y873" s="8"/>
      <c r="Z873" s="8"/>
      <c r="AA873" s="8"/>
      <c r="AB873" s="8"/>
      <c r="AC873" s="8"/>
    </row>
    <row r="874" spans="1:29" ht="29">
      <c r="A874" t="s">
        <v>1237</v>
      </c>
      <c r="B874" s="3" t="s">
        <v>3708</v>
      </c>
      <c r="C874" s="3" t="s">
        <v>3149</v>
      </c>
      <c r="G874" s="8" t="s">
        <v>3350</v>
      </c>
      <c r="H874" s="8"/>
      <c r="I874" s="8"/>
      <c r="J874" s="8"/>
      <c r="K874" s="8"/>
      <c r="L874" s="8"/>
      <c r="M874" s="8"/>
      <c r="N874" s="9"/>
      <c r="O874" s="8"/>
      <c r="P874" s="8"/>
      <c r="Q874" s="8">
        <v>-249</v>
      </c>
      <c r="R874" s="8">
        <v>280</v>
      </c>
      <c r="S874" s="8">
        <v>31</v>
      </c>
      <c r="T874" s="8"/>
      <c r="U874" s="8"/>
      <c r="V874" s="8"/>
      <c r="W874" s="8"/>
      <c r="X874" s="8"/>
      <c r="Y874" s="8"/>
      <c r="Z874" s="8"/>
      <c r="AA874" s="8"/>
      <c r="AB874" s="8"/>
      <c r="AC874" s="8"/>
    </row>
    <row r="875" spans="1:29">
      <c r="A875" t="s">
        <v>1238</v>
      </c>
      <c r="B875" s="3" t="s">
        <v>3151</v>
      </c>
      <c r="C875" s="3" t="s">
        <v>3150</v>
      </c>
      <c r="G875" s="8" t="s">
        <v>25</v>
      </c>
      <c r="H875" s="8"/>
      <c r="I875" s="8">
        <v>1</v>
      </c>
      <c r="J875" s="8">
        <v>3</v>
      </c>
      <c r="K875" s="8" t="s">
        <v>3326</v>
      </c>
      <c r="L875" s="8" t="s">
        <v>3311</v>
      </c>
      <c r="M875" s="8"/>
      <c r="N875" s="9"/>
      <c r="O875" s="8"/>
      <c r="P875" s="8">
        <v>312</v>
      </c>
      <c r="Q875" s="8"/>
      <c r="R875" s="8" t="s">
        <v>3624</v>
      </c>
      <c r="S875" s="8" t="s">
        <v>3624</v>
      </c>
      <c r="T875" s="8"/>
      <c r="U875" s="8"/>
      <c r="V875" s="8"/>
      <c r="W875" s="8"/>
      <c r="X875" s="8"/>
      <c r="Y875" s="8"/>
      <c r="Z875" s="8"/>
      <c r="AA875" s="8"/>
      <c r="AB875" s="8"/>
      <c r="AC875" s="8"/>
    </row>
    <row r="876" spans="1:29" ht="29">
      <c r="A876" t="s">
        <v>1238</v>
      </c>
      <c r="B876" s="3" t="s">
        <v>3154</v>
      </c>
      <c r="C876" s="3" t="s">
        <v>3152</v>
      </c>
      <c r="G876" s="8" t="s">
        <v>25</v>
      </c>
      <c r="H876" s="8"/>
      <c r="I876" s="8">
        <v>1</v>
      </c>
      <c r="J876" s="8">
        <v>1</v>
      </c>
      <c r="K876" s="8" t="s">
        <v>3310</v>
      </c>
      <c r="L876" s="8" t="s">
        <v>3351</v>
      </c>
      <c r="M876" s="8"/>
      <c r="N876" s="9"/>
      <c r="O876" s="8"/>
      <c r="P876" s="8">
        <v>2475</v>
      </c>
      <c r="Q876" s="8"/>
      <c r="R876" s="8" t="s">
        <v>3624</v>
      </c>
      <c r="S876" s="8" t="s">
        <v>3624</v>
      </c>
      <c r="T876" s="8"/>
      <c r="U876" s="8"/>
      <c r="V876" s="8"/>
      <c r="W876" s="8"/>
      <c r="X876" s="8"/>
      <c r="Y876" s="8"/>
      <c r="Z876" s="8"/>
      <c r="AA876" s="8"/>
      <c r="AB876" s="8"/>
      <c r="AC876" s="8"/>
    </row>
    <row r="877" spans="1:29" ht="29">
      <c r="A877" t="s">
        <v>1238</v>
      </c>
      <c r="B877" s="3" t="s">
        <v>3153</v>
      </c>
      <c r="C877" s="3" t="s">
        <v>3155</v>
      </c>
      <c r="G877" s="8" t="s">
        <v>24</v>
      </c>
      <c r="H877" s="8"/>
      <c r="I877" s="8">
        <v>1</v>
      </c>
      <c r="J877" s="8">
        <v>5</v>
      </c>
      <c r="K877" s="8" t="s">
        <v>3356</v>
      </c>
      <c r="L877" s="8" t="s">
        <v>3311</v>
      </c>
      <c r="M877" s="8"/>
      <c r="N877" s="9"/>
      <c r="O877" s="8"/>
      <c r="P877" s="8">
        <v>295</v>
      </c>
      <c r="Q877" s="8"/>
      <c r="R877" s="8" t="s">
        <v>3624</v>
      </c>
      <c r="S877" s="8" t="s">
        <v>3624</v>
      </c>
      <c r="T877" s="8"/>
      <c r="U877" s="8"/>
      <c r="V877" s="8"/>
      <c r="W877" s="8"/>
      <c r="X877" s="8"/>
      <c r="Y877" s="8"/>
      <c r="Z877" s="8"/>
      <c r="AA877" s="8"/>
      <c r="AB877" s="8"/>
      <c r="AC877" s="8"/>
    </row>
    <row r="878" spans="1:29">
      <c r="A878" t="s">
        <v>1239</v>
      </c>
      <c r="B878" s="3" t="s">
        <v>3156</v>
      </c>
      <c r="C878" s="3" t="s">
        <v>3157</v>
      </c>
      <c r="G878" s="8" t="s">
        <v>25</v>
      </c>
      <c r="H878" s="8"/>
      <c r="I878" s="8">
        <v>1</v>
      </c>
      <c r="J878" s="8">
        <v>5</v>
      </c>
      <c r="K878" s="8" t="s">
        <v>3326</v>
      </c>
      <c r="L878" s="8" t="s">
        <v>3311</v>
      </c>
      <c r="M878" s="8"/>
      <c r="N878" s="9"/>
      <c r="O878" s="8"/>
      <c r="P878" s="8">
        <v>830</v>
      </c>
      <c r="Q878" s="8"/>
      <c r="R878" s="8" t="s">
        <v>3624</v>
      </c>
      <c r="S878" s="8" t="s">
        <v>3624</v>
      </c>
      <c r="T878" s="8"/>
      <c r="U878" s="8"/>
      <c r="V878" s="8"/>
      <c r="W878" s="8"/>
      <c r="X878" s="8"/>
      <c r="Y878" s="8"/>
      <c r="Z878" s="8"/>
      <c r="AA878" s="8"/>
      <c r="AB878" s="8"/>
      <c r="AC878" s="8"/>
    </row>
    <row r="879" spans="1:29" ht="29">
      <c r="A879" t="s">
        <v>1240</v>
      </c>
      <c r="B879" s="3" t="s">
        <v>3159</v>
      </c>
      <c r="C879" s="3" t="s">
        <v>3158</v>
      </c>
      <c r="G879" s="8" t="s">
        <v>3350</v>
      </c>
      <c r="H879" s="8"/>
      <c r="I879" s="8"/>
      <c r="J879" s="8"/>
      <c r="K879" s="8"/>
      <c r="L879" s="8"/>
      <c r="M879" s="8"/>
      <c r="N879" s="9"/>
      <c r="O879" s="8"/>
      <c r="P879" s="8"/>
      <c r="Q879" s="8">
        <v>62</v>
      </c>
      <c r="R879" s="8">
        <v>250</v>
      </c>
      <c r="S879" s="8">
        <v>312</v>
      </c>
      <c r="T879" s="8"/>
      <c r="U879" s="8"/>
      <c r="V879" s="8"/>
      <c r="W879" s="8"/>
      <c r="X879" s="8"/>
      <c r="Y879" s="8"/>
      <c r="Z879" s="8"/>
      <c r="AA879" s="8"/>
      <c r="AB879" s="8"/>
      <c r="AC879" s="8"/>
    </row>
    <row r="880" spans="1:29">
      <c r="A880" t="s">
        <v>1240</v>
      </c>
      <c r="B880" s="3" t="s">
        <v>3161</v>
      </c>
      <c r="C880" s="3" t="s">
        <v>3160</v>
      </c>
      <c r="G880" s="8" t="s">
        <v>24</v>
      </c>
      <c r="H880" s="8"/>
      <c r="I880" s="8">
        <v>1</v>
      </c>
      <c r="J880" s="8">
        <v>3</v>
      </c>
      <c r="K880" s="8" t="s">
        <v>3310</v>
      </c>
      <c r="L880" s="8" t="s">
        <v>3305</v>
      </c>
      <c r="M880" s="8" t="s">
        <v>3403</v>
      </c>
      <c r="N880" s="9" t="s">
        <v>3404</v>
      </c>
      <c r="O880" s="8"/>
      <c r="P880" s="8">
        <v>2475</v>
      </c>
      <c r="Q880" s="8"/>
      <c r="R880" s="8" t="s">
        <v>3624</v>
      </c>
      <c r="S880" s="8" t="s">
        <v>3624</v>
      </c>
      <c r="T880" s="8"/>
      <c r="U880" s="8"/>
      <c r="V880" s="8"/>
      <c r="W880" s="8"/>
      <c r="X880" s="8"/>
      <c r="Y880" s="8"/>
      <c r="Z880" s="8"/>
      <c r="AA880" s="8"/>
      <c r="AB880" s="8"/>
      <c r="AC880" s="8"/>
    </row>
    <row r="881" spans="1:29">
      <c r="A881" t="s">
        <v>1246</v>
      </c>
      <c r="B881" s="3" t="s">
        <v>3163</v>
      </c>
      <c r="C881" s="3" t="s">
        <v>3162</v>
      </c>
      <c r="G881" s="8" t="s">
        <v>3350</v>
      </c>
      <c r="H881" s="8"/>
      <c r="I881" s="8"/>
      <c r="J881" s="8"/>
      <c r="K881" s="8"/>
      <c r="L881" s="8"/>
      <c r="M881" s="8"/>
      <c r="N881" s="9"/>
      <c r="O881" s="8"/>
      <c r="P881" s="8"/>
      <c r="Q881" s="8">
        <v>80</v>
      </c>
      <c r="R881" s="8">
        <v>25</v>
      </c>
      <c r="S881" s="8">
        <v>105</v>
      </c>
      <c r="T881" s="8"/>
      <c r="U881" s="8"/>
      <c r="V881" s="8"/>
      <c r="W881" s="8"/>
      <c r="X881" s="8"/>
      <c r="Y881" s="8"/>
      <c r="Z881" s="8"/>
      <c r="AA881" s="8"/>
      <c r="AB881" s="8"/>
      <c r="AC881" s="8"/>
    </row>
    <row r="882" spans="1:29">
      <c r="A882" t="s">
        <v>1247</v>
      </c>
      <c r="B882" s="3" t="s">
        <v>3164</v>
      </c>
      <c r="C882" s="3" t="s">
        <v>3727</v>
      </c>
      <c r="G882" s="8" t="s">
        <v>3352</v>
      </c>
      <c r="H882" s="8"/>
      <c r="I882" s="8"/>
      <c r="J882" s="8"/>
      <c r="K882" s="8"/>
      <c r="L882" s="8"/>
      <c r="M882" s="8"/>
      <c r="N882" s="9"/>
      <c r="O882" s="8"/>
      <c r="P882" s="8"/>
      <c r="Q882" s="8"/>
      <c r="R882" s="8" t="s">
        <v>3624</v>
      </c>
      <c r="S882" s="8" t="s">
        <v>3624</v>
      </c>
      <c r="T882" s="8"/>
      <c r="U882" s="8"/>
      <c r="V882" s="8"/>
      <c r="W882" s="8"/>
      <c r="X882" s="8"/>
      <c r="Y882" s="8"/>
      <c r="Z882" s="8"/>
      <c r="AA882" s="8"/>
      <c r="AB882" s="8"/>
      <c r="AC882" s="8"/>
    </row>
    <row r="883" spans="1:29" ht="29">
      <c r="A883" t="s">
        <v>1247</v>
      </c>
      <c r="B883" s="3" t="s">
        <v>3166</v>
      </c>
      <c r="C883" s="3" t="s">
        <v>3165</v>
      </c>
      <c r="G883" s="8" t="s">
        <v>25</v>
      </c>
      <c r="H883" s="8"/>
      <c r="I883" s="8">
        <v>1</v>
      </c>
      <c r="J883" s="8">
        <v>1</v>
      </c>
      <c r="K883" s="8" t="s">
        <v>3310</v>
      </c>
      <c r="L883" s="8" t="s">
        <v>3351</v>
      </c>
      <c r="M883" s="8"/>
      <c r="N883" s="9"/>
      <c r="O883" s="8"/>
      <c r="P883" s="8">
        <v>2475</v>
      </c>
      <c r="Q883" s="8"/>
      <c r="R883" s="8" t="s">
        <v>3624</v>
      </c>
      <c r="S883" s="8" t="s">
        <v>3624</v>
      </c>
      <c r="T883" s="8"/>
      <c r="U883" s="8"/>
      <c r="V883" s="8"/>
      <c r="W883" s="8"/>
      <c r="X883" s="8"/>
      <c r="Y883" s="8"/>
      <c r="Z883" s="8"/>
      <c r="AA883" s="8"/>
      <c r="AB883" s="8"/>
      <c r="AC883" s="8"/>
    </row>
    <row r="884" spans="1:29">
      <c r="A884" t="s">
        <v>1250</v>
      </c>
      <c r="B884" s="3" t="s">
        <v>3169</v>
      </c>
      <c r="C884" s="3" t="s">
        <v>3170</v>
      </c>
      <c r="G884" s="8" t="s">
        <v>25</v>
      </c>
      <c r="H884" s="8"/>
      <c r="I884" s="8">
        <v>1</v>
      </c>
      <c r="J884" s="8">
        <v>3</v>
      </c>
      <c r="K884" s="8" t="s">
        <v>3328</v>
      </c>
      <c r="L884" s="8" t="s">
        <v>3311</v>
      </c>
      <c r="M884" s="8"/>
      <c r="N884" s="9"/>
      <c r="O884" s="8"/>
      <c r="P884" s="8">
        <v>166</v>
      </c>
      <c r="Q884" s="8"/>
      <c r="R884" s="8" t="s">
        <v>3624</v>
      </c>
      <c r="S884" s="8" t="s">
        <v>3624</v>
      </c>
      <c r="T884" s="8"/>
      <c r="U884" s="8"/>
      <c r="V884" s="8"/>
      <c r="W884" s="8"/>
      <c r="X884" s="8"/>
      <c r="Y884" s="8"/>
      <c r="Z884" s="8"/>
      <c r="AA884" s="8"/>
      <c r="AB884" s="8"/>
      <c r="AC884" s="8"/>
    </row>
    <row r="885" spans="1:29">
      <c r="A885" t="s">
        <v>1251</v>
      </c>
      <c r="B885" s="3" t="s">
        <v>3171</v>
      </c>
      <c r="C885" s="3" t="s">
        <v>3172</v>
      </c>
      <c r="G885" s="8" t="s">
        <v>3350</v>
      </c>
      <c r="H885" s="8"/>
      <c r="I885" s="8"/>
      <c r="J885" s="8"/>
      <c r="K885" s="8"/>
      <c r="L885" s="8"/>
      <c r="M885" s="8"/>
      <c r="N885" s="9"/>
      <c r="O885" s="8"/>
      <c r="P885" s="8"/>
      <c r="Q885" s="8">
        <v>-447</v>
      </c>
      <c r="R885" s="8">
        <v>613</v>
      </c>
      <c r="S885" s="8">
        <v>166</v>
      </c>
      <c r="T885" s="8"/>
      <c r="U885" s="8"/>
      <c r="V885" s="8"/>
      <c r="W885" s="8"/>
      <c r="X885" s="8"/>
      <c r="Y885" s="8"/>
      <c r="Z885" s="8"/>
      <c r="AA885" s="8"/>
      <c r="AB885" s="8"/>
      <c r="AC885" s="8"/>
    </row>
    <row r="886" spans="1:29" ht="43.5">
      <c r="A886" t="s">
        <v>1251</v>
      </c>
      <c r="B886" s="3" t="s">
        <v>3709</v>
      </c>
      <c r="C886" s="3" t="s">
        <v>3174</v>
      </c>
      <c r="G886" s="8" t="s">
        <v>26</v>
      </c>
      <c r="H886" s="8"/>
      <c r="I886" s="8"/>
      <c r="J886" s="8"/>
      <c r="K886" s="8"/>
      <c r="L886" s="8"/>
      <c r="M886" s="8"/>
      <c r="N886" s="9"/>
      <c r="O886" s="8"/>
      <c r="P886" s="8"/>
      <c r="Q886" s="8"/>
      <c r="R886" s="8" t="s">
        <v>3624</v>
      </c>
      <c r="S886" s="8" t="s">
        <v>3624</v>
      </c>
      <c r="T886" s="8"/>
      <c r="U886" s="8"/>
      <c r="V886" s="8"/>
      <c r="W886" s="8"/>
      <c r="X886" s="8"/>
      <c r="Y886" s="8"/>
      <c r="Z886" s="8"/>
      <c r="AA886" s="8"/>
      <c r="AB886" s="8"/>
      <c r="AC886" s="8"/>
    </row>
    <row r="887" spans="1:29" ht="43.5">
      <c r="A887" t="s">
        <v>1251</v>
      </c>
      <c r="B887" s="3" t="s">
        <v>3173</v>
      </c>
      <c r="C887" s="3" t="s">
        <v>3175</v>
      </c>
      <c r="G887" s="8" t="s">
        <v>24</v>
      </c>
      <c r="H887" s="8"/>
      <c r="I887" s="8">
        <v>1</v>
      </c>
      <c r="J887" s="8">
        <v>3</v>
      </c>
      <c r="K887" s="8" t="s">
        <v>3310</v>
      </c>
      <c r="L887" s="8" t="s">
        <v>3311</v>
      </c>
      <c r="M887" s="8"/>
      <c r="N887" s="9"/>
      <c r="O887" s="8"/>
      <c r="P887" s="8">
        <v>2475</v>
      </c>
      <c r="Q887" s="8"/>
      <c r="R887" s="8" t="s">
        <v>3624</v>
      </c>
      <c r="S887" s="8" t="s">
        <v>3624</v>
      </c>
      <c r="T887" s="8"/>
      <c r="U887" s="8"/>
      <c r="V887" s="8"/>
      <c r="W887" s="8"/>
      <c r="X887" s="8"/>
      <c r="Y887" s="8"/>
      <c r="Z887" s="8"/>
      <c r="AA887" s="8"/>
      <c r="AB887" s="8"/>
      <c r="AC887" s="8"/>
    </row>
    <row r="888" spans="1:29" ht="29">
      <c r="A888" t="s">
        <v>1254</v>
      </c>
      <c r="B888" s="3" t="s">
        <v>3177</v>
      </c>
      <c r="C888" s="3" t="s">
        <v>3176</v>
      </c>
      <c r="G888" s="8" t="s">
        <v>24</v>
      </c>
      <c r="H888" s="8"/>
      <c r="I888" s="8">
        <v>1</v>
      </c>
      <c r="J888" s="8">
        <v>3</v>
      </c>
      <c r="K888" s="8" t="s">
        <v>3319</v>
      </c>
      <c r="L888" s="8" t="s">
        <v>3311</v>
      </c>
      <c r="M888" s="8"/>
      <c r="N888" s="9"/>
      <c r="O888" s="8"/>
      <c r="P888" s="8">
        <v>86</v>
      </c>
      <c r="Q888" s="8"/>
      <c r="R888" s="8" t="s">
        <v>3624</v>
      </c>
      <c r="S888" s="8" t="s">
        <v>3624</v>
      </c>
      <c r="T888" s="8"/>
      <c r="U888" s="8"/>
      <c r="V888" s="8"/>
      <c r="W888" s="8"/>
      <c r="X888" s="8"/>
      <c r="Y888" s="8"/>
      <c r="Z888" s="8"/>
      <c r="AA888" s="8"/>
      <c r="AB888" s="8"/>
      <c r="AC888" s="8"/>
    </row>
    <row r="889" spans="1:29">
      <c r="A889" t="s">
        <v>1257</v>
      </c>
      <c r="B889" s="3" t="s">
        <v>3178</v>
      </c>
      <c r="C889" s="3" t="s">
        <v>3179</v>
      </c>
      <c r="G889" s="8" t="s">
        <v>3352</v>
      </c>
      <c r="H889" s="8"/>
      <c r="I889" s="8"/>
      <c r="J889" s="8"/>
      <c r="K889" s="8"/>
      <c r="L889" s="8"/>
      <c r="M889" s="8"/>
      <c r="N889" s="9"/>
      <c r="O889" s="8"/>
      <c r="P889" s="8"/>
      <c r="Q889" s="8"/>
      <c r="R889" s="8" t="s">
        <v>3624</v>
      </c>
      <c r="S889" s="8" t="s">
        <v>3624</v>
      </c>
      <c r="T889" s="8"/>
      <c r="U889" s="8"/>
      <c r="V889" s="8"/>
      <c r="W889" s="8"/>
      <c r="X889" s="8"/>
      <c r="Y889" s="8"/>
      <c r="Z889" s="8"/>
      <c r="AA889" s="8"/>
      <c r="AB889" s="8"/>
      <c r="AC889" s="8"/>
    </row>
    <row r="890" spans="1:29" ht="29">
      <c r="A890" t="s">
        <v>1258</v>
      </c>
      <c r="B890" s="3" t="s">
        <v>3183</v>
      </c>
      <c r="C890" s="3" t="s">
        <v>3180</v>
      </c>
      <c r="G890" s="8" t="s">
        <v>25</v>
      </c>
      <c r="H890" s="8"/>
      <c r="I890" s="8">
        <v>1</v>
      </c>
      <c r="J890" s="8">
        <v>1</v>
      </c>
      <c r="K890" s="8" t="s">
        <v>3310</v>
      </c>
      <c r="L890" s="8" t="s">
        <v>3351</v>
      </c>
      <c r="M890" s="8"/>
      <c r="N890" s="9"/>
      <c r="O890" s="8"/>
      <c r="P890" s="8">
        <v>2475</v>
      </c>
      <c r="Q890" s="8"/>
      <c r="R890" s="8" t="s">
        <v>3624</v>
      </c>
      <c r="S890" s="8" t="s">
        <v>3624</v>
      </c>
      <c r="T890" s="8"/>
      <c r="U890" s="8"/>
      <c r="V890" s="8"/>
      <c r="W890" s="8"/>
      <c r="X890" s="8"/>
      <c r="Y890" s="8"/>
      <c r="Z890" s="8"/>
      <c r="AA890" s="8"/>
      <c r="AB890" s="8"/>
      <c r="AC890" s="8"/>
    </row>
    <row r="891" spans="1:29">
      <c r="A891" t="s">
        <v>1259</v>
      </c>
      <c r="B891" s="3" t="s">
        <v>3185</v>
      </c>
      <c r="C891" s="3" t="s">
        <v>3184</v>
      </c>
      <c r="G891" s="8" t="s">
        <v>3352</v>
      </c>
      <c r="H891" s="8"/>
      <c r="I891" s="8"/>
      <c r="J891" s="8"/>
      <c r="K891" s="8"/>
      <c r="L891" s="8"/>
      <c r="M891" s="8"/>
      <c r="N891" s="9"/>
      <c r="O891" s="8"/>
      <c r="P891" s="8"/>
      <c r="Q891" s="8"/>
      <c r="R891" s="8" t="s">
        <v>3624</v>
      </c>
      <c r="S891" s="8" t="s">
        <v>3624</v>
      </c>
      <c r="T891" s="8"/>
      <c r="U891" s="8"/>
      <c r="V891" s="8"/>
      <c r="W891" s="8"/>
      <c r="X891" s="8"/>
      <c r="Y891" s="8"/>
      <c r="Z891" s="8"/>
      <c r="AA891" s="8"/>
      <c r="AB891" s="8"/>
      <c r="AC891" s="8"/>
    </row>
    <row r="892" spans="1:29" ht="29">
      <c r="A892" t="s">
        <v>1262</v>
      </c>
      <c r="B892" s="3" t="s">
        <v>3186</v>
      </c>
      <c r="C892" s="3" t="s">
        <v>3187</v>
      </c>
      <c r="F892" t="s">
        <v>19</v>
      </c>
      <c r="G892" s="8" t="s">
        <v>3350</v>
      </c>
      <c r="H892" s="8"/>
      <c r="I892" s="8"/>
      <c r="J892" s="8"/>
      <c r="K892" s="8"/>
      <c r="L892" s="8"/>
      <c r="M892" s="8"/>
      <c r="N892" s="9"/>
      <c r="O892" s="8"/>
      <c r="P892" s="8"/>
      <c r="Q892" s="8">
        <v>-17</v>
      </c>
      <c r="R892" s="8">
        <v>43</v>
      </c>
      <c r="S892" s="8">
        <v>26</v>
      </c>
      <c r="T892" s="8"/>
      <c r="U892" s="8"/>
      <c r="V892" s="8"/>
      <c r="W892" s="8"/>
      <c r="X892" s="8"/>
      <c r="Y892" s="8"/>
      <c r="Z892" s="8"/>
      <c r="AA892" s="8"/>
      <c r="AB892" s="8"/>
      <c r="AC892" s="8"/>
    </row>
    <row r="893" spans="1:29">
      <c r="A893" t="s">
        <v>1263</v>
      </c>
      <c r="B893" s="3" t="s">
        <v>3188</v>
      </c>
      <c r="C893" s="3" t="s">
        <v>3189</v>
      </c>
      <c r="G893" s="8" t="s">
        <v>24</v>
      </c>
      <c r="H893" s="8"/>
      <c r="I893" s="8">
        <v>1</v>
      </c>
      <c r="J893" s="8">
        <v>3</v>
      </c>
      <c r="K893" s="8" t="s">
        <v>3319</v>
      </c>
      <c r="L893" s="8" t="s">
        <v>3311</v>
      </c>
      <c r="M893" s="8"/>
      <c r="N893" s="9"/>
      <c r="O893" s="8"/>
      <c r="P893" s="8">
        <v>86</v>
      </c>
      <c r="Q893" s="8"/>
      <c r="R893" s="8" t="s">
        <v>3624</v>
      </c>
      <c r="S893" s="8" t="s">
        <v>3624</v>
      </c>
      <c r="T893" s="8"/>
      <c r="U893" s="8"/>
      <c r="V893" s="8"/>
      <c r="W893" s="8"/>
      <c r="X893" s="8"/>
      <c r="Y893" s="8"/>
      <c r="Z893" s="8"/>
      <c r="AA893" s="8"/>
      <c r="AB893" s="8"/>
      <c r="AC893" s="8"/>
    </row>
    <row r="894" spans="1:29" ht="29">
      <c r="A894" t="s">
        <v>1264</v>
      </c>
      <c r="B894" s="3" t="s">
        <v>3193</v>
      </c>
      <c r="C894" s="3" t="s">
        <v>3192</v>
      </c>
      <c r="G894" s="8" t="s">
        <v>3352</v>
      </c>
      <c r="H894" s="8"/>
      <c r="I894" s="8"/>
      <c r="J894" s="8"/>
      <c r="K894" s="8"/>
      <c r="L894" s="8"/>
      <c r="M894" s="8"/>
      <c r="N894" s="9"/>
      <c r="O894" s="8"/>
      <c r="P894" s="8"/>
      <c r="Q894" s="8"/>
      <c r="R894" s="8" t="s">
        <v>3624</v>
      </c>
      <c r="S894" s="8" t="s">
        <v>3624</v>
      </c>
      <c r="T894" s="8" t="s">
        <v>3348</v>
      </c>
      <c r="U894" s="8"/>
      <c r="V894" s="8"/>
      <c r="W894" s="8"/>
      <c r="X894" s="8"/>
      <c r="Y894" s="8"/>
      <c r="Z894" s="8"/>
      <c r="AA894" s="8"/>
      <c r="AB894" s="8"/>
      <c r="AC894" s="8"/>
    </row>
    <row r="895" spans="1:29">
      <c r="A895" t="s">
        <v>1265</v>
      </c>
      <c r="B895" s="3" t="s">
        <v>3199</v>
      </c>
      <c r="C895" s="3" t="s">
        <v>3198</v>
      </c>
      <c r="G895" s="8" t="s">
        <v>25</v>
      </c>
      <c r="H895" s="8"/>
      <c r="I895" s="8">
        <v>1</v>
      </c>
      <c r="J895" s="8">
        <v>1</v>
      </c>
      <c r="K895" s="8" t="s">
        <v>3310</v>
      </c>
      <c r="L895" s="8" t="s">
        <v>3351</v>
      </c>
      <c r="M895" s="8"/>
      <c r="N895" s="9"/>
      <c r="O895" s="8"/>
      <c r="P895" s="8">
        <v>2475</v>
      </c>
      <c r="Q895" s="8"/>
      <c r="R895" s="8" t="s">
        <v>3624</v>
      </c>
      <c r="S895" s="8" t="s">
        <v>3624</v>
      </c>
      <c r="T895" s="8"/>
      <c r="U895" s="8"/>
      <c r="V895" s="8"/>
      <c r="W895" s="8"/>
      <c r="X895" s="8"/>
      <c r="Y895" s="8"/>
      <c r="Z895" s="8"/>
      <c r="AA895" s="8"/>
      <c r="AB895" s="8"/>
      <c r="AC895" s="8"/>
    </row>
    <row r="896" spans="1:29">
      <c r="A896" t="s">
        <v>1268</v>
      </c>
      <c r="B896" s="3" t="s">
        <v>3201</v>
      </c>
      <c r="C896" s="3" t="s">
        <v>3200</v>
      </c>
      <c r="G896" s="8" t="s">
        <v>25</v>
      </c>
      <c r="H896" s="8"/>
      <c r="I896" s="8">
        <v>1</v>
      </c>
      <c r="J896" s="8">
        <v>3</v>
      </c>
      <c r="K896" s="8" t="s">
        <v>3310</v>
      </c>
      <c r="L896" s="8" t="s">
        <v>3311</v>
      </c>
      <c r="M896" s="8"/>
      <c r="N896" s="9"/>
      <c r="O896" s="8"/>
      <c r="P896" s="8">
        <v>2475</v>
      </c>
      <c r="Q896" s="8"/>
      <c r="R896" s="8" t="s">
        <v>3624</v>
      </c>
      <c r="S896" s="8" t="s">
        <v>3624</v>
      </c>
      <c r="T896" s="8"/>
      <c r="U896" s="8"/>
      <c r="V896" s="8"/>
      <c r="W896" s="8"/>
      <c r="X896" s="8"/>
      <c r="Y896" s="8"/>
      <c r="Z896" s="8"/>
      <c r="AA896" s="8"/>
      <c r="AB896" s="8"/>
      <c r="AC896" s="8"/>
    </row>
    <row r="897" spans="1:29">
      <c r="A897" t="s">
        <v>1270</v>
      </c>
      <c r="B897" s="3" t="s">
        <v>3204</v>
      </c>
      <c r="C897" s="3" t="s">
        <v>3205</v>
      </c>
      <c r="G897" s="8" t="s">
        <v>25</v>
      </c>
      <c r="H897" s="8"/>
      <c r="I897" s="8">
        <v>1</v>
      </c>
      <c r="J897" s="8">
        <v>3</v>
      </c>
      <c r="K897" s="8" t="s">
        <v>3310</v>
      </c>
      <c r="L897" s="8" t="s">
        <v>3311</v>
      </c>
      <c r="M897" s="8"/>
      <c r="N897" s="9"/>
      <c r="O897" s="8"/>
      <c r="P897" s="8">
        <v>2475</v>
      </c>
      <c r="Q897" s="8"/>
      <c r="R897" s="8" t="s">
        <v>3624</v>
      </c>
      <c r="S897" s="8" t="s">
        <v>3624</v>
      </c>
      <c r="T897" s="8"/>
      <c r="U897" s="8"/>
      <c r="V897" s="8"/>
      <c r="W897" s="8"/>
      <c r="X897" s="8"/>
      <c r="Y897" s="8"/>
      <c r="Z897" s="8"/>
      <c r="AA897" s="8"/>
      <c r="AB897" s="8"/>
      <c r="AC897" s="8"/>
    </row>
    <row r="898" spans="1:29" ht="29">
      <c r="A898" t="s">
        <v>1273</v>
      </c>
      <c r="B898" s="3" t="s">
        <v>3207</v>
      </c>
      <c r="C898" s="3" t="s">
        <v>3206</v>
      </c>
      <c r="G898" s="8" t="s">
        <v>3352</v>
      </c>
      <c r="H898" s="8"/>
      <c r="I898" s="8"/>
      <c r="J898" s="8"/>
      <c r="K898" s="8"/>
      <c r="L898" s="8"/>
      <c r="M898" s="8"/>
      <c r="N898" s="9"/>
      <c r="O898" s="8"/>
      <c r="P898" s="8"/>
      <c r="Q898" s="8"/>
      <c r="R898" s="8" t="s">
        <v>3624</v>
      </c>
      <c r="S898" s="8" t="s">
        <v>3624</v>
      </c>
      <c r="T898" s="8"/>
      <c r="U898" s="8"/>
      <c r="V898" s="8"/>
      <c r="W898" s="8"/>
      <c r="X898" s="8"/>
      <c r="Y898" s="8"/>
      <c r="Z898" s="8"/>
      <c r="AA898" s="8"/>
      <c r="AB898" s="8"/>
      <c r="AC898" s="8"/>
    </row>
    <row r="899" spans="1:29">
      <c r="A899" t="s">
        <v>1273</v>
      </c>
      <c r="B899" s="3" t="s">
        <v>3208</v>
      </c>
      <c r="C899" s="3" t="s">
        <v>3209</v>
      </c>
      <c r="G899" s="8" t="s">
        <v>25</v>
      </c>
      <c r="H899" s="8"/>
      <c r="I899" s="8">
        <v>1</v>
      </c>
      <c r="J899" s="8">
        <v>1</v>
      </c>
      <c r="K899" s="8" t="s">
        <v>3310</v>
      </c>
      <c r="L899" s="8" t="s">
        <v>3351</v>
      </c>
      <c r="M899" s="8"/>
      <c r="N899" s="9"/>
      <c r="O899" s="8"/>
      <c r="P899" s="8">
        <v>2475</v>
      </c>
      <c r="Q899" s="8"/>
      <c r="R899" s="8" t="s">
        <v>3624</v>
      </c>
      <c r="S899" s="8" t="s">
        <v>3624</v>
      </c>
      <c r="T899" s="8"/>
      <c r="U899" s="8"/>
      <c r="V899" s="8"/>
      <c r="W899" s="8"/>
      <c r="X899" s="8"/>
      <c r="Y899" s="8"/>
      <c r="Z899" s="8"/>
      <c r="AA899" s="8"/>
      <c r="AB899" s="8"/>
      <c r="AC899" s="8"/>
    </row>
    <row r="900" spans="1:29">
      <c r="A900" t="s">
        <v>1275</v>
      </c>
      <c r="B900" s="3" t="s">
        <v>3213</v>
      </c>
      <c r="C900" s="3" t="s">
        <v>3212</v>
      </c>
      <c r="G900" s="8" t="s">
        <v>24</v>
      </c>
      <c r="H900" s="8"/>
      <c r="I900" s="8">
        <v>1</v>
      </c>
      <c r="J900" s="8">
        <v>2</v>
      </c>
      <c r="K900" s="8" t="s">
        <v>3310</v>
      </c>
      <c r="L900" s="8" t="s">
        <v>3351</v>
      </c>
      <c r="M900" s="8"/>
      <c r="N900" s="9"/>
      <c r="O900" s="8"/>
      <c r="P900" s="8">
        <v>2475</v>
      </c>
      <c r="Q900" s="8"/>
      <c r="R900" s="8" t="s">
        <v>3624</v>
      </c>
      <c r="S900" s="8" t="s">
        <v>3624</v>
      </c>
      <c r="T900" s="8"/>
      <c r="U900" s="8"/>
      <c r="V900" s="8"/>
      <c r="W900" s="8"/>
      <c r="X900" s="8"/>
      <c r="Y900" s="8"/>
      <c r="Z900" s="8"/>
      <c r="AA900" s="8"/>
      <c r="AB900" s="8"/>
      <c r="AC900" s="8"/>
    </row>
    <row r="901" spans="1:29">
      <c r="A901" t="s">
        <v>1275</v>
      </c>
      <c r="B901" s="3" t="s">
        <v>3214</v>
      </c>
      <c r="C901" s="3" t="s">
        <v>3215</v>
      </c>
      <c r="G901" s="8" t="s">
        <v>3352</v>
      </c>
      <c r="H901" s="8"/>
      <c r="I901" s="8"/>
      <c r="J901" s="8"/>
      <c r="K901" s="8"/>
      <c r="L901" s="8"/>
      <c r="M901" s="8"/>
      <c r="N901" s="9"/>
      <c r="O901" s="8"/>
      <c r="P901" s="8"/>
      <c r="Q901" s="8"/>
      <c r="R901" s="8" t="s">
        <v>3624</v>
      </c>
      <c r="S901" s="8" t="s">
        <v>3624</v>
      </c>
      <c r="T901" s="8"/>
      <c r="U901" s="8"/>
      <c r="V901" s="8"/>
      <c r="W901" s="8"/>
      <c r="X901" s="8"/>
      <c r="Y901" s="8"/>
      <c r="Z901" s="8"/>
      <c r="AA901" s="8"/>
      <c r="AB901" s="8"/>
      <c r="AC901" s="8"/>
    </row>
    <row r="902" spans="1:29">
      <c r="A902" t="s">
        <v>1275</v>
      </c>
      <c r="B902" s="3" t="s">
        <v>3217</v>
      </c>
      <c r="C902" s="3" t="s">
        <v>3216</v>
      </c>
      <c r="G902" s="8" t="s">
        <v>3350</v>
      </c>
      <c r="H902" s="8"/>
      <c r="I902" s="8"/>
      <c r="J902" s="8"/>
      <c r="K902" s="8"/>
      <c r="L902" s="8"/>
      <c r="M902" s="8"/>
      <c r="N902" s="9"/>
      <c r="O902" s="8"/>
      <c r="P902" s="8"/>
      <c r="Q902" s="8">
        <v>-447</v>
      </c>
      <c r="R902" s="8">
        <v>613</v>
      </c>
      <c r="S902" s="8">
        <v>166</v>
      </c>
      <c r="T902" s="8"/>
      <c r="U902" s="8"/>
      <c r="V902" s="8"/>
      <c r="W902" s="8"/>
      <c r="X902" s="8"/>
      <c r="Y902" s="8"/>
      <c r="Z902" s="8"/>
      <c r="AA902" s="8"/>
      <c r="AB902" s="8"/>
      <c r="AC902" s="8"/>
    </row>
    <row r="903" spans="1:29">
      <c r="A903" t="s">
        <v>1276</v>
      </c>
      <c r="B903" s="3" t="s">
        <v>3220</v>
      </c>
      <c r="C903" s="3" t="s">
        <v>3221</v>
      </c>
      <c r="G903" s="8" t="s">
        <v>3350</v>
      </c>
      <c r="H903" s="8"/>
      <c r="I903" s="8"/>
      <c r="J903" s="8"/>
      <c r="K903" s="8"/>
      <c r="L903" s="8"/>
      <c r="M903" s="8"/>
      <c r="N903" s="9"/>
      <c r="O903" s="8"/>
      <c r="P903" s="8"/>
      <c r="Q903" s="8">
        <v>1530</v>
      </c>
      <c r="R903" s="8">
        <v>171</v>
      </c>
      <c r="S903" s="8">
        <v>1701</v>
      </c>
      <c r="T903" s="8"/>
      <c r="U903" s="8"/>
      <c r="V903" s="8"/>
      <c r="W903" s="8"/>
      <c r="X903" s="8"/>
      <c r="Y903" s="8"/>
      <c r="Z903" s="8"/>
      <c r="AA903" s="8"/>
      <c r="AB903" s="8"/>
      <c r="AC903" s="8"/>
    </row>
    <row r="904" spans="1:29">
      <c r="A904" t="s">
        <v>1277</v>
      </c>
      <c r="B904" s="3" t="s">
        <v>3224</v>
      </c>
      <c r="C904" s="3" t="s">
        <v>3225</v>
      </c>
      <c r="G904" s="8" t="s">
        <v>3352</v>
      </c>
      <c r="H904" s="8"/>
      <c r="I904" s="8"/>
      <c r="J904" s="8"/>
      <c r="K904" s="8"/>
      <c r="L904" s="8"/>
      <c r="M904" s="8"/>
      <c r="N904" s="9"/>
      <c r="O904" s="8"/>
      <c r="P904" s="8"/>
      <c r="Q904" s="8"/>
      <c r="R904" s="8" t="s">
        <v>3624</v>
      </c>
      <c r="S904" s="8" t="s">
        <v>3624</v>
      </c>
      <c r="T904" s="8"/>
      <c r="U904" s="8"/>
      <c r="V904" s="8"/>
      <c r="W904" s="8"/>
      <c r="X904" s="8"/>
      <c r="Y904" s="8"/>
      <c r="Z904" s="8"/>
      <c r="AA904" s="8"/>
      <c r="AB904" s="8"/>
      <c r="AC904" s="8"/>
    </row>
    <row r="905" spans="1:29" ht="29">
      <c r="A905" t="s">
        <v>1280</v>
      </c>
      <c r="B905" s="3" t="s">
        <v>3227</v>
      </c>
      <c r="C905" s="3" t="s">
        <v>3226</v>
      </c>
      <c r="G905" s="8" t="s">
        <v>25</v>
      </c>
      <c r="H905" s="8"/>
      <c r="I905" s="8">
        <v>1</v>
      </c>
      <c r="J905" s="8">
        <v>1</v>
      </c>
      <c r="K905" s="8" t="s">
        <v>3310</v>
      </c>
      <c r="L905" s="8" t="s">
        <v>3351</v>
      </c>
      <c r="M905" s="8"/>
      <c r="N905" s="9"/>
      <c r="O905" s="8"/>
      <c r="P905" s="8">
        <v>2475</v>
      </c>
      <c r="Q905" s="8"/>
      <c r="R905" s="8" t="s">
        <v>3624</v>
      </c>
      <c r="S905" s="8" t="s">
        <v>3624</v>
      </c>
      <c r="T905" s="8"/>
      <c r="U905" s="8"/>
      <c r="V905" s="8"/>
      <c r="W905" s="8"/>
      <c r="X905" s="8"/>
      <c r="Y905" s="8"/>
      <c r="Z905" s="8"/>
      <c r="AA905" s="8"/>
      <c r="AB905" s="8"/>
      <c r="AC905" s="8"/>
    </row>
    <row r="906" spans="1:29" ht="29">
      <c r="A906" t="s">
        <v>1280</v>
      </c>
      <c r="B906" s="3" t="s">
        <v>3228</v>
      </c>
      <c r="C906" s="3" t="s">
        <v>3226</v>
      </c>
      <c r="G906" s="8" t="s">
        <v>25</v>
      </c>
      <c r="H906" s="8"/>
      <c r="I906" s="8">
        <v>1</v>
      </c>
      <c r="J906" s="8">
        <v>3</v>
      </c>
      <c r="K906" s="8" t="s">
        <v>3310</v>
      </c>
      <c r="L906" s="8" t="s">
        <v>3311</v>
      </c>
      <c r="M906" s="8"/>
      <c r="N906" s="9"/>
      <c r="O906" s="8"/>
      <c r="P906" s="8">
        <v>2475</v>
      </c>
      <c r="Q906" s="8"/>
      <c r="R906" s="8" t="s">
        <v>3624</v>
      </c>
      <c r="S906" s="8" t="s">
        <v>3624</v>
      </c>
      <c r="T906" s="8"/>
      <c r="U906" s="8"/>
      <c r="V906" s="8"/>
      <c r="W906" s="8"/>
      <c r="X906" s="8"/>
      <c r="Y906" s="8"/>
      <c r="Z906" s="8"/>
      <c r="AA906" s="8"/>
      <c r="AB906" s="8"/>
      <c r="AC906" s="8"/>
    </row>
    <row r="907" spans="1:29" ht="43.5">
      <c r="A907" t="s">
        <v>1281</v>
      </c>
      <c r="B907" s="3" t="s">
        <v>3230</v>
      </c>
      <c r="C907" s="3" t="s">
        <v>3229</v>
      </c>
      <c r="G907" s="8" t="s">
        <v>25</v>
      </c>
      <c r="H907" s="8"/>
      <c r="I907" s="8">
        <v>2</v>
      </c>
      <c r="J907" s="8">
        <v>18</v>
      </c>
      <c r="K907" s="8"/>
      <c r="L907" s="8" t="s">
        <v>3305</v>
      </c>
      <c r="M907" s="8" t="s">
        <v>3428</v>
      </c>
      <c r="N907" s="9" t="s">
        <v>3527</v>
      </c>
      <c r="O907" s="8"/>
      <c r="P907" s="8">
        <v>2</v>
      </c>
      <c r="Q907" s="8"/>
      <c r="R907" s="8" t="s">
        <v>3624</v>
      </c>
      <c r="S907" s="8" t="s">
        <v>3624</v>
      </c>
      <c r="T907" s="8"/>
      <c r="U907" s="8"/>
      <c r="V907" s="8"/>
      <c r="W907" s="8"/>
      <c r="X907" s="8"/>
      <c r="Y907" s="8"/>
      <c r="Z907" s="8"/>
      <c r="AA907" s="8"/>
      <c r="AB907" s="8"/>
      <c r="AC907" s="8"/>
    </row>
    <row r="908" spans="1:29">
      <c r="A908" t="s">
        <v>1282</v>
      </c>
      <c r="B908" s="3" t="s">
        <v>3233</v>
      </c>
      <c r="C908" s="3" t="s">
        <v>3234</v>
      </c>
      <c r="G908" s="8" t="s">
        <v>3350</v>
      </c>
      <c r="H908" s="8"/>
      <c r="I908" s="8"/>
      <c r="J908" s="8"/>
      <c r="K908" s="8"/>
      <c r="L908" s="8"/>
      <c r="M908" s="8"/>
      <c r="N908" s="9"/>
      <c r="O908" s="8"/>
      <c r="P908" s="8"/>
      <c r="Q908" s="8">
        <v>0</v>
      </c>
      <c r="R908" s="8">
        <v>1</v>
      </c>
      <c r="S908" s="8">
        <v>1</v>
      </c>
      <c r="T908" s="8"/>
      <c r="U908" s="8"/>
      <c r="V908" s="8"/>
      <c r="W908" s="8"/>
      <c r="X908" s="8"/>
      <c r="Y908" s="8"/>
      <c r="Z908" s="8"/>
      <c r="AA908" s="8"/>
      <c r="AB908" s="8"/>
      <c r="AC908" s="8"/>
    </row>
    <row r="909" spans="1:29">
      <c r="A909" t="s">
        <v>1282</v>
      </c>
      <c r="B909" s="3" t="s">
        <v>1283</v>
      </c>
      <c r="C909" s="3" t="s">
        <v>1284</v>
      </c>
      <c r="F909" t="s">
        <v>19</v>
      </c>
      <c r="G909" s="8" t="s">
        <v>3352</v>
      </c>
      <c r="H909" s="8"/>
      <c r="I909" s="8"/>
      <c r="J909" s="8"/>
      <c r="K909" s="8"/>
      <c r="L909" s="8"/>
      <c r="M909" s="8"/>
      <c r="N909" s="9"/>
      <c r="O909" s="8"/>
      <c r="P909" s="8"/>
      <c r="Q909" s="8"/>
      <c r="R909" s="8" t="s">
        <v>3624</v>
      </c>
      <c r="S909" s="8" t="s">
        <v>3624</v>
      </c>
      <c r="T909" s="8"/>
      <c r="U909" s="8"/>
      <c r="V909" s="8"/>
      <c r="W909" s="8"/>
      <c r="X909" s="8"/>
      <c r="Y909" s="8"/>
      <c r="Z909" s="8"/>
      <c r="AA909" s="8"/>
      <c r="AB909" s="8"/>
      <c r="AC909" s="8"/>
    </row>
    <row r="910" spans="1:29">
      <c r="A910" t="s">
        <v>1285</v>
      </c>
      <c r="B910" s="3" t="s">
        <v>3236</v>
      </c>
      <c r="C910" s="3" t="s">
        <v>3235</v>
      </c>
      <c r="G910" s="8" t="s">
        <v>3352</v>
      </c>
      <c r="H910" s="8"/>
      <c r="I910" s="8"/>
      <c r="J910" s="8"/>
      <c r="K910" s="8"/>
      <c r="L910" s="8"/>
      <c r="M910" s="8"/>
      <c r="N910" s="9"/>
      <c r="O910" s="8"/>
      <c r="P910" s="8"/>
      <c r="Q910" s="8"/>
      <c r="R910" s="8" t="s">
        <v>3624</v>
      </c>
      <c r="S910" s="8" t="s">
        <v>3624</v>
      </c>
      <c r="T910" s="8"/>
      <c r="U910" s="8"/>
      <c r="V910" s="8"/>
      <c r="W910" s="8"/>
      <c r="X910" s="8"/>
      <c r="Y910" s="8"/>
      <c r="Z910" s="8"/>
      <c r="AA910" s="8"/>
      <c r="AB910" s="8"/>
      <c r="AC910" s="8"/>
    </row>
    <row r="911" spans="1:29">
      <c r="A911" t="s">
        <v>1285</v>
      </c>
      <c r="B911" s="3" t="s">
        <v>3237</v>
      </c>
      <c r="C911" s="3" t="s">
        <v>3238</v>
      </c>
      <c r="G911" s="8" t="s">
        <v>24</v>
      </c>
      <c r="H911" s="8"/>
      <c r="I911" s="8">
        <v>1</v>
      </c>
      <c r="J911" s="8">
        <v>3</v>
      </c>
      <c r="K911" s="8" t="s">
        <v>3310</v>
      </c>
      <c r="L911" s="8" t="s">
        <v>3311</v>
      </c>
      <c r="M911" s="8"/>
      <c r="N911" s="9"/>
      <c r="O911" s="8"/>
      <c r="P911" s="8">
        <v>2475</v>
      </c>
      <c r="Q911" s="8"/>
      <c r="R911" s="8" t="s">
        <v>3624</v>
      </c>
      <c r="S911" s="8" t="s">
        <v>3624</v>
      </c>
      <c r="T911" s="8"/>
      <c r="U911" s="8"/>
      <c r="V911" s="8"/>
      <c r="W911" s="8"/>
      <c r="X911" s="8"/>
      <c r="Y911" s="8"/>
      <c r="Z911" s="8"/>
      <c r="AA911" s="8"/>
      <c r="AB911" s="8"/>
      <c r="AC911" s="8"/>
    </row>
    <row r="912" spans="1:29">
      <c r="A912" t="s">
        <v>1286</v>
      </c>
      <c r="B912" s="3" t="s">
        <v>3239</v>
      </c>
      <c r="C912" s="3" t="s">
        <v>2736</v>
      </c>
      <c r="G912" s="8" t="s">
        <v>3350</v>
      </c>
      <c r="H912" s="8"/>
      <c r="I912" s="8"/>
      <c r="J912" s="8"/>
      <c r="K912" s="8"/>
      <c r="L912" s="8"/>
      <c r="M912" s="8"/>
      <c r="N912" s="9"/>
      <c r="O912" s="8"/>
      <c r="P912" s="8"/>
      <c r="Q912" s="8">
        <v>-249</v>
      </c>
      <c r="R912" s="8">
        <v>280</v>
      </c>
      <c r="S912" s="8">
        <v>31</v>
      </c>
      <c r="T912" s="8"/>
      <c r="U912" s="8"/>
      <c r="V912" s="8"/>
      <c r="W912" s="8"/>
      <c r="X912" s="8"/>
      <c r="Y912" s="8"/>
      <c r="Z912" s="8"/>
      <c r="AA912" s="8"/>
      <c r="AB912" s="8"/>
      <c r="AC912" s="8"/>
    </row>
    <row r="913" spans="1:29" ht="29">
      <c r="A913" t="s">
        <v>1286</v>
      </c>
      <c r="B913" s="3" t="s">
        <v>3241</v>
      </c>
      <c r="C913" s="3" t="s">
        <v>3240</v>
      </c>
      <c r="G913" s="8" t="s">
        <v>26</v>
      </c>
      <c r="H913" s="8"/>
      <c r="I913" s="8"/>
      <c r="J913" s="8"/>
      <c r="K913" s="8"/>
      <c r="L913" s="8"/>
      <c r="M913" s="8"/>
      <c r="N913" s="9"/>
      <c r="O913" s="8"/>
      <c r="P913" s="8"/>
      <c r="Q913" s="8"/>
      <c r="R913" s="8" t="s">
        <v>3624</v>
      </c>
      <c r="S913" s="8" t="s">
        <v>3624</v>
      </c>
      <c r="T913" s="8"/>
      <c r="U913" s="8"/>
      <c r="V913" s="8"/>
      <c r="W913" s="8"/>
      <c r="X913" s="8"/>
      <c r="Y913" s="8"/>
      <c r="Z913" s="8"/>
      <c r="AA913" s="8"/>
      <c r="AB913" s="8"/>
      <c r="AC913" s="8"/>
    </row>
    <row r="914" spans="1:29" ht="29">
      <c r="A914" t="s">
        <v>1286</v>
      </c>
      <c r="B914" s="3" t="s">
        <v>3245</v>
      </c>
      <c r="C914" s="3" t="s">
        <v>3246</v>
      </c>
      <c r="G914" s="8" t="s">
        <v>26</v>
      </c>
      <c r="H914" s="8"/>
      <c r="I914" s="8"/>
      <c r="J914" s="8"/>
      <c r="K914" s="8"/>
      <c r="L914" s="8"/>
      <c r="M914" s="8"/>
      <c r="N914" s="9"/>
      <c r="O914" s="8"/>
      <c r="P914" s="8"/>
      <c r="Q914" s="8"/>
      <c r="R914" s="8" t="s">
        <v>3624</v>
      </c>
      <c r="S914" s="8" t="s">
        <v>3624</v>
      </c>
      <c r="T914" s="8"/>
      <c r="U914" s="8"/>
      <c r="V914" s="8"/>
      <c r="W914" s="8"/>
      <c r="X914" s="8"/>
      <c r="Y914" s="8"/>
      <c r="Z914" s="8"/>
      <c r="AA914" s="8"/>
      <c r="AB914" s="8"/>
      <c r="AC914" s="8"/>
    </row>
    <row r="915" spans="1:29" ht="29">
      <c r="A915" t="s">
        <v>1286</v>
      </c>
      <c r="B915" s="3" t="s">
        <v>3247</v>
      </c>
      <c r="C915" s="3" t="s">
        <v>3244</v>
      </c>
      <c r="G915" s="8" t="s">
        <v>25</v>
      </c>
      <c r="H915" s="8"/>
      <c r="I915" s="8">
        <v>1</v>
      </c>
      <c r="J915" s="8">
        <v>3</v>
      </c>
      <c r="K915" s="8" t="s">
        <v>3326</v>
      </c>
      <c r="L915" s="8" t="s">
        <v>3311</v>
      </c>
      <c r="M915" s="8"/>
      <c r="N915" s="9"/>
      <c r="O915" s="8"/>
      <c r="P915" s="8">
        <v>743</v>
      </c>
      <c r="Q915" s="8"/>
      <c r="R915" s="8" t="s">
        <v>3624</v>
      </c>
      <c r="S915" s="8" t="s">
        <v>3624</v>
      </c>
      <c r="T915" s="8"/>
      <c r="U915" s="8"/>
      <c r="V915" s="8"/>
      <c r="W915" s="8"/>
      <c r="X915" s="8"/>
      <c r="Y915" s="8"/>
      <c r="Z915" s="8"/>
      <c r="AA915" s="8"/>
      <c r="AB915" s="8"/>
      <c r="AC915" s="8"/>
    </row>
    <row r="916" spans="1:29" ht="43.5">
      <c r="A916" t="s">
        <v>1287</v>
      </c>
      <c r="B916" s="3" t="s">
        <v>3251</v>
      </c>
      <c r="C916" s="3" t="s">
        <v>3250</v>
      </c>
      <c r="G916" s="8" t="s">
        <v>26</v>
      </c>
      <c r="H916" s="8"/>
      <c r="I916" s="8"/>
      <c r="J916" s="8"/>
      <c r="K916" s="8"/>
      <c r="L916" s="8"/>
      <c r="M916" s="8"/>
      <c r="N916" s="9"/>
      <c r="O916" s="8"/>
      <c r="P916" s="8"/>
      <c r="Q916" s="8"/>
      <c r="R916" s="8" t="s">
        <v>3624</v>
      </c>
      <c r="S916" s="8" t="s">
        <v>3624</v>
      </c>
      <c r="T916" s="8"/>
      <c r="U916" s="8"/>
      <c r="V916" s="8"/>
      <c r="W916" s="8"/>
      <c r="X916" s="8"/>
      <c r="Y916" s="8"/>
      <c r="Z916" s="8"/>
      <c r="AA916" s="8"/>
      <c r="AB916" s="8"/>
      <c r="AC916" s="8"/>
    </row>
    <row r="917" spans="1:29">
      <c r="A917" t="s">
        <v>1287</v>
      </c>
      <c r="B917" s="3" t="s">
        <v>3252</v>
      </c>
      <c r="C917" s="3" t="s">
        <v>3253</v>
      </c>
      <c r="G917" s="8" t="s">
        <v>3350</v>
      </c>
      <c r="H917" s="8"/>
      <c r="I917" s="8"/>
      <c r="J917" s="8"/>
      <c r="K917" s="8"/>
      <c r="L917" s="8"/>
      <c r="M917" s="8"/>
      <c r="N917" s="9"/>
      <c r="O917" s="8"/>
      <c r="P917" s="8"/>
      <c r="Q917" s="8">
        <v>-680</v>
      </c>
      <c r="R917" s="8">
        <v>830</v>
      </c>
      <c r="S917" s="8">
        <v>150</v>
      </c>
      <c r="T917" s="8"/>
      <c r="U917" s="8"/>
      <c r="V917" s="8"/>
      <c r="W917" s="8"/>
      <c r="X917" s="8"/>
      <c r="Y917" s="8"/>
      <c r="Z917" s="8"/>
      <c r="AA917" s="8"/>
      <c r="AB917" s="8"/>
      <c r="AC917" s="8"/>
    </row>
    <row r="918" spans="1:29">
      <c r="A918" t="s">
        <v>1287</v>
      </c>
      <c r="B918" s="3" t="s">
        <v>3255</v>
      </c>
      <c r="C918" s="3" t="s">
        <v>3256</v>
      </c>
      <c r="G918" s="8" t="s">
        <v>3352</v>
      </c>
      <c r="H918" s="8"/>
      <c r="I918" s="8"/>
      <c r="J918" s="8"/>
      <c r="K918" s="8"/>
      <c r="L918" s="8"/>
      <c r="M918" s="8"/>
      <c r="N918" s="9"/>
      <c r="O918" s="8"/>
      <c r="P918" s="8"/>
      <c r="Q918" s="8"/>
      <c r="R918" s="8" t="s">
        <v>3624</v>
      </c>
      <c r="S918" s="8" t="s">
        <v>3624</v>
      </c>
      <c r="T918" s="8"/>
      <c r="U918" s="8"/>
      <c r="V918" s="8"/>
      <c r="W918" s="8"/>
      <c r="X918" s="8"/>
      <c r="Y918" s="8"/>
      <c r="Z918" s="8"/>
      <c r="AA918" s="8"/>
      <c r="AB918" s="8"/>
      <c r="AC918" s="8"/>
    </row>
    <row r="919" spans="1:29">
      <c r="A919" t="s">
        <v>1287</v>
      </c>
      <c r="B919" s="3" t="s">
        <v>3257</v>
      </c>
      <c r="C919" s="3" t="s">
        <v>3254</v>
      </c>
      <c r="G919" s="8" t="s">
        <v>25</v>
      </c>
      <c r="H919" s="8"/>
      <c r="I919" s="8">
        <v>1</v>
      </c>
      <c r="J919" s="8">
        <v>3</v>
      </c>
      <c r="K919" s="8" t="s">
        <v>3319</v>
      </c>
      <c r="L919" s="8" t="s">
        <v>3311</v>
      </c>
      <c r="M919" s="8"/>
      <c r="N919" s="9"/>
      <c r="O919" s="8"/>
      <c r="P919" s="8">
        <v>1701</v>
      </c>
      <c r="Q919" s="8"/>
      <c r="R919" s="8" t="s">
        <v>3624</v>
      </c>
      <c r="S919" s="8" t="s">
        <v>3624</v>
      </c>
      <c r="T919" s="8"/>
      <c r="U919" s="8"/>
      <c r="V919" s="8"/>
      <c r="W919" s="8"/>
      <c r="X919" s="8"/>
      <c r="Y919" s="8"/>
      <c r="Z919" s="8"/>
      <c r="AA919" s="8"/>
      <c r="AB919" s="8"/>
      <c r="AC919" s="8"/>
    </row>
    <row r="920" spans="1:29" ht="29">
      <c r="A920" t="s">
        <v>1288</v>
      </c>
      <c r="B920" s="3" t="s">
        <v>3259</v>
      </c>
      <c r="C920" s="3" t="s">
        <v>3258</v>
      </c>
      <c r="G920" s="8" t="s">
        <v>26</v>
      </c>
      <c r="H920" s="8"/>
      <c r="I920" s="8"/>
      <c r="J920" s="8"/>
      <c r="K920" s="8"/>
      <c r="L920" s="8"/>
      <c r="M920" s="8"/>
      <c r="N920" s="9"/>
      <c r="O920" s="8"/>
      <c r="P920" s="8"/>
      <c r="Q920" s="8"/>
      <c r="R920" s="8" t="s">
        <v>3624</v>
      </c>
      <c r="S920" s="8" t="s">
        <v>3624</v>
      </c>
      <c r="T920" s="8"/>
      <c r="U920" s="8"/>
      <c r="V920" s="8"/>
      <c r="W920" s="8"/>
      <c r="X920" s="8"/>
      <c r="Y920" s="8"/>
      <c r="Z920" s="8"/>
      <c r="AA920" s="8"/>
      <c r="AB920" s="8"/>
      <c r="AC920" s="8"/>
    </row>
    <row r="921" spans="1:29">
      <c r="A921" t="s">
        <v>1288</v>
      </c>
      <c r="B921" s="3" t="s">
        <v>3160</v>
      </c>
      <c r="C921" s="3" t="s">
        <v>3260</v>
      </c>
      <c r="G921" s="8" t="s">
        <v>3352</v>
      </c>
      <c r="H921" s="8"/>
      <c r="I921" s="8"/>
      <c r="J921" s="8"/>
      <c r="K921" s="8"/>
      <c r="L921" s="8"/>
      <c r="M921" s="8"/>
      <c r="N921" s="9"/>
      <c r="O921" s="8"/>
      <c r="P921" s="8"/>
      <c r="Q921" s="8"/>
      <c r="R921" s="8" t="s">
        <v>3624</v>
      </c>
      <c r="S921" s="8" t="s">
        <v>3624</v>
      </c>
      <c r="T921" s="8"/>
      <c r="U921" s="8"/>
      <c r="V921" s="8"/>
      <c r="W921" s="8"/>
      <c r="X921" s="8"/>
      <c r="Y921" s="8"/>
      <c r="Z921" s="8"/>
      <c r="AA921" s="8"/>
      <c r="AB921" s="8"/>
      <c r="AC921" s="8"/>
    </row>
    <row r="922" spans="1:29">
      <c r="A922" t="s">
        <v>1288</v>
      </c>
      <c r="B922" s="3" t="s">
        <v>3262</v>
      </c>
      <c r="C922" s="3" t="s">
        <v>3261</v>
      </c>
      <c r="G922" s="8" t="s">
        <v>3350</v>
      </c>
      <c r="H922" s="8"/>
      <c r="I922" s="8"/>
      <c r="J922" s="8"/>
      <c r="K922" s="8"/>
      <c r="L922" s="8"/>
      <c r="M922" s="8"/>
      <c r="N922" s="9"/>
      <c r="O922" s="8"/>
      <c r="P922" s="8"/>
      <c r="Q922" s="8">
        <v>-24</v>
      </c>
      <c r="R922" s="8">
        <v>31</v>
      </c>
      <c r="S922" s="8">
        <v>7</v>
      </c>
      <c r="T922" s="8"/>
      <c r="U922" s="8"/>
      <c r="V922" s="8"/>
      <c r="W922" s="8"/>
      <c r="X922" s="8"/>
      <c r="Y922" s="8"/>
      <c r="Z922" s="8"/>
      <c r="AA922" s="8"/>
      <c r="AB922" s="8"/>
      <c r="AC922" s="8"/>
    </row>
    <row r="923" spans="1:29" ht="29">
      <c r="A923" t="s">
        <v>1288</v>
      </c>
      <c r="B923" s="3" t="s">
        <v>3263</v>
      </c>
      <c r="C923" s="3" t="s">
        <v>3264</v>
      </c>
      <c r="G923" s="8" t="s">
        <v>3352</v>
      </c>
      <c r="H923" s="8"/>
      <c r="I923" s="8"/>
      <c r="J923" s="8"/>
      <c r="K923" s="8"/>
      <c r="L923" s="8"/>
      <c r="M923" s="8"/>
      <c r="N923" s="9"/>
      <c r="O923" s="8"/>
      <c r="P923" s="8"/>
      <c r="Q923" s="8"/>
      <c r="R923" s="8" t="s">
        <v>3624</v>
      </c>
      <c r="S923" s="8" t="s">
        <v>3624</v>
      </c>
      <c r="T923" s="8"/>
      <c r="U923" s="8"/>
      <c r="V923" s="8"/>
      <c r="W923" s="8"/>
      <c r="X923" s="8"/>
      <c r="Y923" s="8"/>
      <c r="Z923" s="8"/>
      <c r="AA923" s="8"/>
      <c r="AB923" s="8"/>
      <c r="AC923" s="8"/>
    </row>
    <row r="924" spans="1:29">
      <c r="A924" t="s">
        <v>1289</v>
      </c>
      <c r="B924" s="3" t="s">
        <v>3266</v>
      </c>
      <c r="C924" s="3" t="s">
        <v>3265</v>
      </c>
      <c r="G924" s="8" t="s">
        <v>25</v>
      </c>
      <c r="H924" s="8"/>
      <c r="I924" s="8">
        <v>1</v>
      </c>
      <c r="J924" s="8">
        <v>3</v>
      </c>
      <c r="K924" s="8" t="s">
        <v>3319</v>
      </c>
      <c r="L924" s="8" t="s">
        <v>3311</v>
      </c>
      <c r="M924" s="8"/>
      <c r="N924" s="9"/>
      <c r="O924" s="8"/>
      <c r="P924" s="8">
        <v>1701</v>
      </c>
      <c r="Q924" s="8"/>
      <c r="R924" s="8" t="s">
        <v>3624</v>
      </c>
      <c r="S924" s="8" t="s">
        <v>3624</v>
      </c>
      <c r="T924" s="8"/>
      <c r="U924" s="8"/>
      <c r="V924" s="8"/>
      <c r="W924" s="8"/>
      <c r="X924" s="8"/>
      <c r="Y924" s="8"/>
      <c r="Z924" s="8"/>
      <c r="AA924" s="8"/>
      <c r="AB924" s="8"/>
      <c r="AC924" s="8"/>
    </row>
    <row r="925" spans="1:29" ht="29">
      <c r="A925" t="s">
        <v>1293</v>
      </c>
      <c r="B925" s="3" t="s">
        <v>3566</v>
      </c>
      <c r="C925" s="3" t="s">
        <v>3567</v>
      </c>
      <c r="G925" s="8" t="s">
        <v>3350</v>
      </c>
      <c r="H925" s="8"/>
      <c r="I925" s="8"/>
      <c r="J925" s="8"/>
      <c r="K925" s="8"/>
      <c r="L925" s="8"/>
      <c r="M925" s="8"/>
      <c r="N925" s="9"/>
      <c r="O925" s="8"/>
      <c r="P925" s="8"/>
      <c r="Q925" s="8">
        <v>4</v>
      </c>
      <c r="R925" s="8">
        <v>27</v>
      </c>
      <c r="S925" s="8">
        <v>31</v>
      </c>
      <c r="T925" s="8" t="s">
        <v>3348</v>
      </c>
      <c r="U925" s="8"/>
      <c r="V925" s="8"/>
      <c r="W925" s="8"/>
      <c r="X925" s="8"/>
      <c r="Y925" s="8"/>
      <c r="Z925" s="8"/>
      <c r="AA925" s="8"/>
      <c r="AB925" s="8"/>
      <c r="AC925" s="8"/>
    </row>
    <row r="926" spans="1:29">
      <c r="A926" t="s">
        <v>1293</v>
      </c>
      <c r="B926" s="3" t="s">
        <v>3270</v>
      </c>
      <c r="C926" s="3" t="s">
        <v>3269</v>
      </c>
      <c r="G926" s="8" t="s">
        <v>24</v>
      </c>
      <c r="H926" s="8"/>
      <c r="I926" s="8">
        <v>1</v>
      </c>
      <c r="J926" s="8">
        <v>3</v>
      </c>
      <c r="K926" s="8" t="s">
        <v>3319</v>
      </c>
      <c r="L926" s="8" t="s">
        <v>3311</v>
      </c>
      <c r="M926" s="8"/>
      <c r="N926" s="9"/>
      <c r="O926" s="8"/>
      <c r="P926" s="8">
        <v>1701</v>
      </c>
      <c r="Q926" s="8"/>
      <c r="R926" s="8" t="s">
        <v>3624</v>
      </c>
      <c r="S926" s="8" t="s">
        <v>3624</v>
      </c>
      <c r="T926" s="8"/>
      <c r="U926" s="8"/>
      <c r="V926" s="8"/>
      <c r="W926" s="8"/>
      <c r="X926" s="8"/>
      <c r="Y926" s="8"/>
      <c r="Z926" s="8"/>
      <c r="AA926" s="8"/>
      <c r="AB926" s="8"/>
      <c r="AC926" s="8"/>
    </row>
    <row r="927" spans="1:29">
      <c r="A927" t="s">
        <v>1293</v>
      </c>
      <c r="B927" s="3" t="s">
        <v>1294</v>
      </c>
      <c r="C927" s="3" t="s">
        <v>1295</v>
      </c>
      <c r="G927" s="8" t="s">
        <v>3352</v>
      </c>
      <c r="H927" s="8"/>
      <c r="I927" s="8"/>
      <c r="J927" s="8"/>
      <c r="K927" s="8"/>
      <c r="L927" s="8"/>
      <c r="M927" s="8"/>
      <c r="N927" s="9"/>
      <c r="O927" s="8"/>
      <c r="P927" s="8"/>
      <c r="Q927" s="8"/>
      <c r="R927" s="8" t="s">
        <v>3624</v>
      </c>
      <c r="S927" s="8" t="s">
        <v>3624</v>
      </c>
      <c r="T927" s="8"/>
      <c r="U927" s="8"/>
      <c r="V927" s="8"/>
      <c r="W927" s="8"/>
      <c r="X927" s="8"/>
      <c r="Y927" s="8"/>
      <c r="Z927" s="8"/>
      <c r="AA927" s="8"/>
      <c r="AB927" s="8"/>
      <c r="AC927" s="8"/>
    </row>
    <row r="928" spans="1:29" ht="29">
      <c r="A928" t="s">
        <v>1296</v>
      </c>
      <c r="B928" s="3" t="s">
        <v>3272</v>
      </c>
      <c r="C928" s="3" t="s">
        <v>3271</v>
      </c>
      <c r="G928" s="8" t="s">
        <v>3352</v>
      </c>
      <c r="H928" s="8"/>
      <c r="I928" s="8"/>
      <c r="J928" s="8"/>
      <c r="K928" s="8"/>
      <c r="L928" s="8"/>
      <c r="M928" s="8"/>
      <c r="N928" s="9"/>
      <c r="O928" s="8"/>
      <c r="P928" s="8"/>
      <c r="Q928" s="8"/>
      <c r="R928" s="8" t="s">
        <v>3624</v>
      </c>
      <c r="S928" s="8" t="s">
        <v>3624</v>
      </c>
      <c r="T928" s="8"/>
      <c r="U928" s="8"/>
      <c r="V928" s="8"/>
      <c r="W928" s="8"/>
      <c r="X928" s="8"/>
      <c r="Y928" s="8"/>
      <c r="Z928" s="8"/>
      <c r="AA928" s="8"/>
      <c r="AB928" s="8"/>
      <c r="AC928" s="8"/>
    </row>
    <row r="929" spans="1:29" ht="58">
      <c r="A929" t="s">
        <v>1296</v>
      </c>
      <c r="B929" s="3" t="s">
        <v>3274</v>
      </c>
      <c r="C929" s="3" t="s">
        <v>3275</v>
      </c>
      <c r="G929" s="8" t="s">
        <v>3350</v>
      </c>
      <c r="H929" s="8"/>
      <c r="I929" s="8"/>
      <c r="J929" s="8"/>
      <c r="K929" s="8"/>
      <c r="L929" s="8"/>
      <c r="M929" s="8"/>
      <c r="N929" s="9"/>
      <c r="O929" s="8"/>
      <c r="P929" s="8"/>
      <c r="Q929" s="8">
        <v>-118</v>
      </c>
      <c r="R929" s="8">
        <v>204</v>
      </c>
      <c r="S929" s="8">
        <v>86</v>
      </c>
      <c r="T929" s="8"/>
      <c r="U929" s="8"/>
      <c r="V929" s="8"/>
      <c r="W929" s="8"/>
      <c r="X929" s="8"/>
      <c r="Y929" s="8"/>
      <c r="Z929" s="8"/>
      <c r="AA929" s="8"/>
      <c r="AB929" s="8"/>
      <c r="AC929" s="8"/>
    </row>
    <row r="930" spans="1:29" ht="58">
      <c r="A930" t="s">
        <v>1296</v>
      </c>
      <c r="B930" s="3" t="s">
        <v>3273</v>
      </c>
      <c r="C930" s="3" t="s">
        <v>3276</v>
      </c>
      <c r="G930" s="8" t="s">
        <v>24</v>
      </c>
      <c r="H930" s="8"/>
      <c r="I930" s="8">
        <v>1</v>
      </c>
      <c r="J930" s="8">
        <v>3</v>
      </c>
      <c r="K930" s="8" t="s">
        <v>3326</v>
      </c>
      <c r="L930" s="8" t="s">
        <v>3311</v>
      </c>
      <c r="M930" s="8"/>
      <c r="N930" s="9"/>
      <c r="O930" s="8"/>
      <c r="P930" s="8">
        <v>743</v>
      </c>
      <c r="Q930" s="8"/>
      <c r="R930" s="8" t="s">
        <v>3624</v>
      </c>
      <c r="S930" s="8" t="s">
        <v>3624</v>
      </c>
      <c r="T930" s="8"/>
      <c r="U930" s="8"/>
      <c r="V930" s="8"/>
      <c r="W930" s="8"/>
      <c r="X930" s="8"/>
      <c r="Y930" s="8"/>
      <c r="Z930" s="8"/>
      <c r="AA930" s="8"/>
      <c r="AB930" s="8"/>
      <c r="AC930" s="8"/>
    </row>
    <row r="931" spans="1:29" ht="58">
      <c r="A931" t="s">
        <v>1296</v>
      </c>
      <c r="B931" s="3" t="s">
        <v>3273</v>
      </c>
      <c r="C931" s="3" t="s">
        <v>3277</v>
      </c>
      <c r="G931" s="8" t="s">
        <v>24</v>
      </c>
      <c r="H931" s="8"/>
      <c r="I931" s="8">
        <v>1</v>
      </c>
      <c r="J931" s="8">
        <v>3</v>
      </c>
      <c r="K931" s="8" t="s">
        <v>3310</v>
      </c>
      <c r="L931" s="8" t="s">
        <v>3311</v>
      </c>
      <c r="M931" s="8"/>
      <c r="N931" s="9"/>
      <c r="O931" s="8"/>
      <c r="P931" s="8">
        <v>2475</v>
      </c>
      <c r="Q931" s="8"/>
      <c r="R931" s="8" t="s">
        <v>3624</v>
      </c>
      <c r="S931" s="8" t="s">
        <v>3624</v>
      </c>
      <c r="T931" s="8"/>
      <c r="U931" s="8"/>
      <c r="V931" s="8"/>
      <c r="W931" s="8"/>
      <c r="X931" s="8"/>
      <c r="Y931" s="8"/>
      <c r="Z931" s="8"/>
      <c r="AA931" s="8"/>
      <c r="AB931" s="8"/>
      <c r="AC931" s="8"/>
    </row>
    <row r="932" spans="1:29">
      <c r="A932" t="s">
        <v>1301</v>
      </c>
      <c r="B932" s="3" t="s">
        <v>3280</v>
      </c>
      <c r="C932" s="3" t="s">
        <v>3281</v>
      </c>
      <c r="G932" s="8" t="s">
        <v>3350</v>
      </c>
      <c r="H932" s="8"/>
      <c r="I932" s="8"/>
      <c r="J932" s="8"/>
      <c r="K932" s="8"/>
      <c r="L932" s="8"/>
      <c r="M932" s="8"/>
      <c r="N932" s="9"/>
      <c r="O932" s="8"/>
      <c r="P932" s="8"/>
      <c r="Q932" s="8">
        <v>447</v>
      </c>
      <c r="R932" s="8">
        <v>166</v>
      </c>
      <c r="S932" s="8">
        <v>613</v>
      </c>
      <c r="T932" s="8"/>
      <c r="U932" s="8"/>
      <c r="V932" s="8"/>
      <c r="W932" s="8"/>
      <c r="X932" s="8"/>
      <c r="Y932" s="8"/>
      <c r="Z932" s="8"/>
      <c r="AA932" s="8"/>
      <c r="AB932" s="8"/>
      <c r="AC932" s="8"/>
    </row>
    <row r="933" spans="1:29" ht="43.5">
      <c r="A933" t="s">
        <v>1301</v>
      </c>
      <c r="B933" s="3" t="s">
        <v>3283</v>
      </c>
      <c r="C933" s="3" t="s">
        <v>3282</v>
      </c>
      <c r="G933" s="8" t="s">
        <v>26</v>
      </c>
      <c r="H933" s="8"/>
      <c r="I933" s="8"/>
      <c r="J933" s="8"/>
      <c r="K933" s="8"/>
      <c r="L933" s="8"/>
      <c r="M933" s="8"/>
      <c r="N933" s="9"/>
      <c r="O933" s="8"/>
      <c r="P933" s="8"/>
      <c r="Q933" s="8"/>
      <c r="R933" s="8" t="s">
        <v>3624</v>
      </c>
      <c r="S933" s="8" t="s">
        <v>3624</v>
      </c>
      <c r="T933" s="8"/>
      <c r="U933" s="8"/>
      <c r="V933" s="8"/>
      <c r="W933" s="8"/>
      <c r="X933" s="8"/>
      <c r="Y933" s="8"/>
      <c r="Z933" s="8"/>
      <c r="AA933" s="8"/>
      <c r="AB933" s="8"/>
      <c r="AC933" s="8"/>
    </row>
    <row r="934" spans="1:29">
      <c r="A934" t="s">
        <v>1303</v>
      </c>
      <c r="B934" s="3" t="s">
        <v>3285</v>
      </c>
      <c r="C934" s="3" t="s">
        <v>3284</v>
      </c>
      <c r="G934" s="8" t="s">
        <v>3350</v>
      </c>
      <c r="H934" s="8"/>
      <c r="I934" s="8"/>
      <c r="J934" s="8"/>
      <c r="K934" s="8"/>
      <c r="L934" s="8"/>
      <c r="M934" s="8"/>
      <c r="N934" s="9"/>
      <c r="O934" s="8"/>
      <c r="P934" s="8"/>
      <c r="Q934" s="8">
        <v>2400</v>
      </c>
      <c r="R934" s="8">
        <v>75</v>
      </c>
      <c r="S934" s="8">
        <v>2475</v>
      </c>
      <c r="T934" s="8"/>
      <c r="U934" s="8"/>
      <c r="V934" s="8"/>
      <c r="W934" s="8"/>
      <c r="X934" s="8"/>
      <c r="Y934" s="8"/>
      <c r="Z934" s="8"/>
      <c r="AA934" s="8"/>
      <c r="AB934" s="8"/>
      <c r="AC934" s="8"/>
    </row>
    <row r="935" spans="1:29" ht="43.5">
      <c r="A935" t="s">
        <v>1303</v>
      </c>
      <c r="B935" s="3" t="s">
        <v>3287</v>
      </c>
      <c r="C935" s="3" t="s">
        <v>3286</v>
      </c>
      <c r="G935" s="8" t="s">
        <v>26</v>
      </c>
      <c r="H935" s="8"/>
      <c r="I935" s="8"/>
      <c r="J935" s="8"/>
      <c r="K935" s="8"/>
      <c r="L935" s="8"/>
      <c r="M935" s="8"/>
      <c r="N935" s="9"/>
      <c r="O935" s="8"/>
      <c r="P935" s="8"/>
      <c r="Q935" s="8"/>
      <c r="R935" s="8" t="s">
        <v>3624</v>
      </c>
      <c r="S935" s="8" t="s">
        <v>3624</v>
      </c>
      <c r="T935" s="8"/>
      <c r="U935" s="8"/>
      <c r="V935" s="8"/>
      <c r="W935" s="8"/>
      <c r="X935" s="8"/>
      <c r="Y935" s="8"/>
      <c r="Z935" s="8"/>
      <c r="AA935" s="8"/>
      <c r="AB935" s="8"/>
      <c r="AC935" s="8"/>
    </row>
    <row r="936" spans="1:29" ht="29">
      <c r="A936" t="s">
        <v>1304</v>
      </c>
      <c r="B936" s="3" t="s">
        <v>3288</v>
      </c>
      <c r="C936" s="3" t="s">
        <v>3289</v>
      </c>
      <c r="G936" s="8" t="s">
        <v>24</v>
      </c>
      <c r="H936" s="8"/>
      <c r="I936" s="8">
        <v>1</v>
      </c>
      <c r="J936" s="8">
        <v>4</v>
      </c>
      <c r="K936" s="8" t="s">
        <v>3310</v>
      </c>
      <c r="L936" s="8" t="s">
        <v>3305</v>
      </c>
      <c r="M936" s="8" t="s">
        <v>3403</v>
      </c>
      <c r="N936" s="9" t="s">
        <v>3404</v>
      </c>
      <c r="O936" s="8"/>
      <c r="P936" s="8">
        <v>2475</v>
      </c>
      <c r="Q936" s="8"/>
      <c r="R936" s="8" t="s">
        <v>3624</v>
      </c>
      <c r="S936" s="8" t="s">
        <v>3624</v>
      </c>
      <c r="T936" s="8"/>
      <c r="U936" s="8"/>
      <c r="V936" s="8"/>
      <c r="W936" s="8"/>
      <c r="X936" s="8"/>
      <c r="Y936" s="8"/>
      <c r="Z936" s="8"/>
      <c r="AA936" s="8"/>
      <c r="AB936" s="8"/>
      <c r="AC936" s="8"/>
    </row>
    <row r="937" spans="1:29" ht="29">
      <c r="A937" t="s">
        <v>1304</v>
      </c>
      <c r="B937" s="3" t="s">
        <v>3288</v>
      </c>
      <c r="C937" s="3" t="s">
        <v>3290</v>
      </c>
      <c r="G937" s="8" t="s">
        <v>24</v>
      </c>
      <c r="H937" s="8"/>
      <c r="I937" s="8">
        <v>1</v>
      </c>
      <c r="J937" s="8">
        <v>3</v>
      </c>
      <c r="K937" s="8" t="s">
        <v>3310</v>
      </c>
      <c r="L937" s="8" t="s">
        <v>3311</v>
      </c>
      <c r="M937" s="8"/>
      <c r="N937" s="9"/>
      <c r="O937" s="8"/>
      <c r="P937" s="8">
        <v>2475</v>
      </c>
      <c r="Q937" s="8"/>
      <c r="R937" s="8" t="s">
        <v>3624</v>
      </c>
      <c r="S937" s="8" t="s">
        <v>3624</v>
      </c>
      <c r="T937" s="8"/>
      <c r="U937" s="8"/>
      <c r="V937" s="8"/>
      <c r="W937" s="8"/>
      <c r="X937" s="8"/>
      <c r="Y937" s="8"/>
      <c r="Z937" s="8"/>
      <c r="AA937" s="8"/>
      <c r="AB937" s="8"/>
      <c r="AC937" s="8"/>
    </row>
    <row r="938" spans="1:29">
      <c r="A938" t="s">
        <v>1305</v>
      </c>
      <c r="B938" s="3" t="s">
        <v>3292</v>
      </c>
      <c r="C938" s="3" t="s">
        <v>3291</v>
      </c>
      <c r="G938" s="8" t="s">
        <v>24</v>
      </c>
      <c r="H938" s="8"/>
      <c r="I938" s="8">
        <v>1</v>
      </c>
      <c r="J938" s="8">
        <v>4</v>
      </c>
      <c r="K938" s="8" t="s">
        <v>3310</v>
      </c>
      <c r="L938" s="8" t="s">
        <v>3305</v>
      </c>
      <c r="M938" s="8" t="s">
        <v>3403</v>
      </c>
      <c r="N938" s="9" t="s">
        <v>3404</v>
      </c>
      <c r="O938" s="8"/>
      <c r="P938" s="8">
        <v>2475</v>
      </c>
      <c r="Q938" s="8"/>
      <c r="R938" s="8" t="s">
        <v>3624</v>
      </c>
      <c r="S938" s="8" t="s">
        <v>3624</v>
      </c>
      <c r="T938" s="8"/>
      <c r="U938" s="8"/>
      <c r="V938" s="8"/>
      <c r="W938" s="8"/>
      <c r="X938" s="8"/>
      <c r="Y938" s="8"/>
      <c r="Z938" s="8"/>
      <c r="AA938" s="8"/>
      <c r="AB938" s="8"/>
      <c r="AC938" s="8"/>
    </row>
    <row r="939" spans="1:29">
      <c r="A939" t="s">
        <v>1305</v>
      </c>
      <c r="B939" s="3" t="s">
        <v>1306</v>
      </c>
      <c r="C939" s="3" t="s">
        <v>1307</v>
      </c>
      <c r="G939" s="8" t="s">
        <v>3350</v>
      </c>
      <c r="H939" s="8"/>
      <c r="I939" s="8"/>
      <c r="J939" s="8"/>
      <c r="K939" s="8"/>
      <c r="L939" s="8"/>
      <c r="M939" s="8"/>
      <c r="N939" s="9"/>
      <c r="O939" s="8"/>
      <c r="P939" s="8"/>
      <c r="Q939" s="8">
        <v>0</v>
      </c>
      <c r="R939" s="8">
        <v>1</v>
      </c>
      <c r="S939" s="8">
        <v>1</v>
      </c>
      <c r="T939" s="8"/>
      <c r="U939" s="8"/>
      <c r="V939" s="8"/>
      <c r="W939" s="8"/>
      <c r="X939" s="8"/>
      <c r="Y939" s="8"/>
      <c r="Z939" s="8"/>
      <c r="AA939" s="8"/>
      <c r="AB939" s="8"/>
      <c r="AC939" s="8"/>
    </row>
    <row r="940" spans="1:29" ht="29">
      <c r="A940" t="s">
        <v>1309</v>
      </c>
      <c r="B940" s="3" t="s">
        <v>3294</v>
      </c>
      <c r="C940" s="3" t="s">
        <v>3295</v>
      </c>
      <c r="G940" s="8" t="s">
        <v>24</v>
      </c>
      <c r="H940" s="8"/>
      <c r="I940" s="8">
        <v>2</v>
      </c>
      <c r="J940" s="8">
        <v>4</v>
      </c>
      <c r="K940" s="8"/>
      <c r="L940" s="8" t="s">
        <v>3311</v>
      </c>
      <c r="M940" s="8"/>
      <c r="N940" s="9"/>
      <c r="O940" s="8"/>
      <c r="P940" s="8">
        <v>613</v>
      </c>
      <c r="Q940" s="8"/>
      <c r="R940" s="8" t="s">
        <v>3624</v>
      </c>
      <c r="S940" s="8" t="s">
        <v>3624</v>
      </c>
      <c r="T940" s="8"/>
      <c r="U940" s="8"/>
      <c r="V940" s="8"/>
      <c r="W940" s="8"/>
      <c r="X940" s="8"/>
      <c r="Y940" s="8"/>
      <c r="Z940" s="8"/>
      <c r="AA940" s="8"/>
      <c r="AB940" s="8"/>
      <c r="AC940" s="8"/>
    </row>
    <row r="941" spans="1:29" ht="29">
      <c r="A941" t="s">
        <v>1309</v>
      </c>
      <c r="B941" s="3" t="s">
        <v>3296</v>
      </c>
      <c r="C941" s="3" t="s">
        <v>3293</v>
      </c>
      <c r="G941" s="8" t="s">
        <v>25</v>
      </c>
      <c r="H941" s="8"/>
      <c r="I941" s="8">
        <v>1</v>
      </c>
      <c r="J941" s="8">
        <v>5</v>
      </c>
      <c r="K941" s="8" t="s">
        <v>3304</v>
      </c>
      <c r="L941" s="8" t="s">
        <v>3311</v>
      </c>
      <c r="M941" s="8"/>
      <c r="N941" s="9"/>
      <c r="O941" s="8"/>
      <c r="P941" s="8">
        <v>24</v>
      </c>
      <c r="Q941" s="8"/>
      <c r="R941" s="8" t="s">
        <v>3624</v>
      </c>
      <c r="S941" s="8" t="s">
        <v>3624</v>
      </c>
      <c r="T941" s="8"/>
      <c r="U941" s="8"/>
      <c r="V941" s="8"/>
      <c r="W941" s="8"/>
      <c r="X941" s="8"/>
      <c r="Y941" s="8"/>
      <c r="Z941" s="8"/>
      <c r="AA941" s="8"/>
      <c r="AB941" s="8"/>
      <c r="AC941" s="8"/>
    </row>
    <row r="942" spans="1:29">
      <c r="R942" s="8"/>
      <c r="S942" s="8"/>
    </row>
    <row r="943" spans="1:29">
      <c r="R943" s="8"/>
      <c r="S943" s="8"/>
    </row>
    <row r="944" spans="1:29">
      <c r="R944" s="8"/>
      <c r="S944" s="8"/>
    </row>
    <row r="945" spans="18:19">
      <c r="R945" s="8"/>
      <c r="S945" s="8"/>
    </row>
    <row r="946" spans="18:19">
      <c r="R946" s="8"/>
      <c r="S946" s="8"/>
    </row>
    <row r="947" spans="18:19">
      <c r="R947" s="8"/>
      <c r="S947" s="8"/>
    </row>
    <row r="948" spans="18:19">
      <c r="R948" s="8"/>
      <c r="S948" s="8"/>
    </row>
    <row r="949" spans="18:19">
      <c r="R949" s="8"/>
      <c r="S949" s="8"/>
    </row>
    <row r="950" spans="18:19">
      <c r="R950" s="8"/>
      <c r="S950" s="8"/>
    </row>
    <row r="951" spans="18:19">
      <c r="R951" s="8"/>
      <c r="S951" s="8"/>
    </row>
    <row r="952" spans="18:19">
      <c r="R952" s="8"/>
      <c r="S952" s="8"/>
    </row>
    <row r="953" spans="18:19">
      <c r="R953" s="8"/>
      <c r="S953" s="8"/>
    </row>
    <row r="954" spans="18:19">
      <c r="R954" s="8"/>
      <c r="S954" s="8"/>
    </row>
    <row r="955" spans="18:19">
      <c r="R955" s="8"/>
      <c r="S955" s="8"/>
    </row>
    <row r="956" spans="18:19">
      <c r="R956" s="8"/>
      <c r="S956" s="8"/>
    </row>
    <row r="957" spans="18:19">
      <c r="R957" s="8"/>
      <c r="S957" s="8"/>
    </row>
    <row r="958" spans="18:19">
      <c r="R958" s="8"/>
      <c r="S958" s="8"/>
    </row>
    <row r="959" spans="18:19">
      <c r="R959" s="8"/>
      <c r="S959" s="8"/>
    </row>
  </sheetData>
  <conditionalFormatting sqref="G2:G941">
    <cfRule type="expression" dxfId="176" priority="25">
      <formula>$I2&lt;&gt;""</formula>
    </cfRule>
    <cfRule type="expression" dxfId="175" priority="26">
      <formula>$I2=""</formula>
    </cfRule>
  </conditionalFormatting>
  <conditionalFormatting sqref="H2:L941 O2:P941">
    <cfRule type="expression" dxfId="174" priority="23">
      <formula>AND(OR($I2="Addition",$I2="Omission"), H2="")</formula>
    </cfRule>
    <cfRule type="expression" dxfId="173" priority="24">
      <formula>AND($I2&lt;&gt;"Addition",$I2&lt;&gt;"Omission",$I2&lt;&gt;"Substitution - Word")</formula>
    </cfRule>
  </conditionalFormatting>
  <conditionalFormatting sqref="H2:P941">
    <cfRule type="expression" dxfId="172" priority="22">
      <formula>AND(OR($I2="Addition",$I2="Omission"), H2&lt;&gt;"")</formula>
    </cfRule>
  </conditionalFormatting>
  <conditionalFormatting sqref="K2:K941">
    <cfRule type="expression" dxfId="171" priority="17">
      <formula>AND($K2&lt;&gt;"",$K2&gt;1)</formula>
    </cfRule>
  </conditionalFormatting>
  <conditionalFormatting sqref="M2:N941">
    <cfRule type="expression" dxfId="170" priority="13">
      <formula>$N2="Absent"</formula>
    </cfRule>
    <cfRule type="expression" dxfId="169" priority="14">
      <formula>$N2="NA"</formula>
    </cfRule>
    <cfRule type="expression" dxfId="168" priority="15">
      <formula>AND(OR($I2="Addition",$I2="Omission"), M2="")</formula>
    </cfRule>
    <cfRule type="expression" dxfId="167" priority="16">
      <formula>AND($I2&lt;&gt;"Addition",$I2&lt;&gt;"Omission")</formula>
    </cfRule>
  </conditionalFormatting>
  <conditionalFormatting sqref="O2:O941">
    <cfRule type="expression" dxfId="166" priority="18">
      <formula>OR($I2="Addition",$I2="Omission",$I2 = "Substitution - Word")</formula>
    </cfRule>
  </conditionalFormatting>
  <conditionalFormatting sqref="Q2 Q3:S941">
    <cfRule type="expression" dxfId="165" priority="20">
      <formula>AND(AND(LEFT($I2,3)="Sub", RIGHT($I2,4)&lt;&gt;"Form"),$S2="")</formula>
    </cfRule>
    <cfRule type="expression" dxfId="164" priority="21">
      <formula>"&lt;&gt;AND(LEFT($J2,3)=""Sub"", RIGHT($J2,4)&lt;&gt;""Form"")"</formula>
    </cfRule>
  </conditionalFormatting>
  <conditionalFormatting sqref="Q3:S941 Q2">
    <cfRule type="expression" dxfId="163" priority="19">
      <formula>AND(AND(LEFT($I2,3)="Sub", RIGHT($I2,4)&lt;&gt;"Form"),$S2&lt;&gt;"")</formula>
    </cfRule>
  </conditionalFormatting>
  <conditionalFormatting sqref="R2:S959">
    <cfRule type="expression" dxfId="162" priority="1">
      <formula>AND(AND(LEFT($I2,3)="Sub", RIGHT($I2,4)&lt;&gt;"Form"),$S2&lt;&gt;"")</formula>
    </cfRule>
    <cfRule type="expression" dxfId="161" priority="2">
      <formula>AND(AND(LEFT($I2,3)="Sub", RIGHT($I2,4)&lt;&gt;"Form"),$S2="")</formula>
    </cfRule>
    <cfRule type="expression" dxfId="160" priority="3">
      <formula>"&lt;&gt;AND(LEFT($J2,3)=""Sub"", RIGHT($J2,4)&lt;&gt;""Form"")"</formula>
    </cfRule>
  </conditionalFormatting>
  <conditionalFormatting sqref="T2:T941">
    <cfRule type="expression" dxfId="159" priority="6">
      <formula>AND($V2&lt;&gt;"",OR($AC2="Yes",$AD2&lt;&gt;""))</formula>
    </cfRule>
    <cfRule type="expression" dxfId="158" priority="7">
      <formula>OR($AC2="Yes",$AD2&lt;&gt;"")</formula>
    </cfRule>
    <cfRule type="expression" dxfId="157" priority="8">
      <formula>AND($I2&lt;&gt;"",$I2&lt;&gt;"Unclear due to correction")</formula>
    </cfRule>
    <cfRule type="expression" dxfId="156" priority="11">
      <formula>OR($I2="",$I2="Unclear due to correction")</formula>
    </cfRule>
    <cfRule type="expression" dxfId="155" priority="12">
      <formula>AND($AC2&lt;&gt;"Yes",$AD2="")</formula>
    </cfRule>
  </conditionalFormatting>
  <conditionalFormatting sqref="U2:U941">
    <cfRule type="expression" dxfId="154" priority="5">
      <formula>AND($I2&lt;&gt;"",$I2&lt;&gt;"Unclear due to correction",$W2="")</formula>
    </cfRule>
  </conditionalFormatting>
  <conditionalFormatting sqref="U2:AC941">
    <cfRule type="expression" dxfId="153" priority="27">
      <formula>AND($I2&lt;&gt;"",$I2&lt;&gt;"Unclear due to correction")</formula>
    </cfRule>
    <cfRule type="expression" dxfId="152" priority="28">
      <formula>OR($I2="",$I2="Unclear due to correction")</formula>
    </cfRule>
  </conditionalFormatting>
  <conditionalFormatting sqref="V2:V941">
    <cfRule type="expression" dxfId="151" priority="9">
      <formula>AND($W2="Yes",$X2="")</formula>
    </cfRule>
    <cfRule type="expression" dxfId="150" priority="10">
      <formula>$W2=""</formula>
    </cfRule>
  </conditionalFormatting>
  <conditionalFormatting sqref="AA2:AA941">
    <cfRule type="expression" dxfId="149" priority="4">
      <formula>AND(OR($AA2&lt;&gt;"",$AB2&lt;&gt;""),$AC2="")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60DCB459-88E6-4800-9715-69F667DFD612}">
          <x14:formula1>
            <xm:f>'Data Regularization'!$C$2:$C$50</xm:f>
          </x14:formula1>
          <xm:sqref>F2:F941</xm:sqref>
        </x14:dataValidation>
        <x14:dataValidation type="list" allowBlank="1" showInputMessage="1" showErrorMessage="1" xr:uid="{0E98B87D-1CE4-41C9-B6C4-2A0D515282F3}">
          <x14:formula1>
            <xm:f>'Data Regularization'!$D$2:$D$1048576</xm:f>
          </x14:formula1>
          <xm:sqref>G2:G941</xm:sqref>
        </x14:dataValidation>
        <x14:dataValidation type="list" allowBlank="1" showInputMessage="1" showErrorMessage="1" xr:uid="{FC65A356-00C9-4264-B15C-61EE24406058}">
          <x14:formula1>
            <xm:f>'Data Regularization'!$J$2:$J$1048576</xm:f>
          </x14:formula1>
          <xm:sqref>V2:V941</xm:sqref>
        </x14:dataValidation>
        <x14:dataValidation type="list" allowBlank="1" showInputMessage="1" showErrorMessage="1" xr:uid="{E6720091-92A9-46BE-8FC4-147F9D6CB746}">
          <x14:formula1>
            <xm:f>'Data Regularization'!$K$2:$K$1048576</xm:f>
          </x14:formula1>
          <xm:sqref>W2:W941</xm:sqref>
        </x14:dataValidation>
        <x14:dataValidation type="list" allowBlank="1" showInputMessage="1" showErrorMessage="1" xr:uid="{F6DF3DD3-96B5-49FA-85A8-1E286E9A3E3B}">
          <x14:formula1>
            <xm:f>'Data Regularization'!$L$2:$L$1048576</xm:f>
          </x14:formula1>
          <xm:sqref>X2:X941</xm:sqref>
        </x14:dataValidation>
        <x14:dataValidation type="list" allowBlank="1" showInputMessage="1" showErrorMessage="1" xr:uid="{F21B81B2-9858-4ACC-AF05-12B1D74AC0CC}">
          <x14:formula1>
            <xm:f>'Data Regularization'!$M$2:$M$1048576</xm:f>
          </x14:formula1>
          <xm:sqref>Y2:Y941</xm:sqref>
        </x14:dataValidation>
        <x14:dataValidation type="list" allowBlank="1" showInputMessage="1" showErrorMessage="1" xr:uid="{54C1B4A8-C794-4668-84D1-7AE41FA56754}">
          <x14:formula1>
            <xm:f>'Data Regularization'!$N$2:$N$1048576</xm:f>
          </x14:formula1>
          <xm:sqref>AA2:AA941</xm:sqref>
        </x14:dataValidation>
        <x14:dataValidation type="list" allowBlank="1" showInputMessage="1" showErrorMessage="1" xr:uid="{D3BCCA37-5411-47E3-9ABD-06BE98472A84}">
          <x14:formula1>
            <xm:f>'Data Regularization'!$O$2:$O$1048576</xm:f>
          </x14:formula1>
          <xm:sqref>AB2:AB941</xm:sqref>
        </x14:dataValidation>
        <x14:dataValidation type="list" allowBlank="1" showInputMessage="1" showErrorMessage="1" xr:uid="{A9AB5FDC-D99C-4125-A38A-C69CA2297CA4}">
          <x14:formula1>
            <xm:f>'Data Regularization'!$P$2:$P$1048576</xm:f>
          </x14:formula1>
          <xm:sqref>AC2:AC941</xm:sqref>
        </x14:dataValidation>
        <x14:dataValidation type="list" allowBlank="1" showInputMessage="1" xr:uid="{9996F45A-67BF-431C-A126-EF7AF45770BE}">
          <x14:formula1>
            <xm:f>'Data Regularization'!$I$2:$I$1048576</xm:f>
          </x14:formula1>
          <xm:sqref>U2:U941</xm:sqref>
        </x14:dataValidation>
        <x14:dataValidation type="list" allowBlank="1" showInputMessage="1" showErrorMessage="1" xr:uid="{3DAC2A0D-D9C2-4004-854F-F72696D37A9D}">
          <x14:formula1>
            <xm:f>'Data Regularization'!$A$2:$A$1048576</xm:f>
          </x14:formula1>
          <xm:sqref>D2:D941</xm:sqref>
        </x14:dataValidation>
        <x14:dataValidation type="list" allowBlank="1" showInputMessage="1" showErrorMessage="1" xr:uid="{27E0836B-D4B9-4B9C-82A0-9159E93443EF}">
          <x14:formula1>
            <xm:f>'Data Regularization'!$B$2:$B$1048576</xm:f>
          </x14:formula1>
          <xm:sqref>E2:E941</xm:sqref>
        </x14:dataValidation>
        <x14:dataValidation type="list" allowBlank="1" showInputMessage="1" showErrorMessage="1" xr:uid="{1B0FCE30-FC48-41DE-9353-CD6E30D4765B}">
          <x14:formula1>
            <xm:f>'Data Regularization'!$E$2:$E$1048576</xm:f>
          </x14:formula1>
          <xm:sqref>K2:K941</xm:sqref>
        </x14:dataValidation>
        <x14:dataValidation type="list" allowBlank="1" showInputMessage="1" showErrorMessage="1" xr:uid="{D99AAC48-2D13-470C-83DD-4E334462ED14}">
          <x14:formula1>
            <xm:f>'Data Regularization'!$F$2:$F$1048576</xm:f>
          </x14:formula1>
          <xm:sqref>L2:L941</xm:sqref>
        </x14:dataValidation>
        <x14:dataValidation type="list" allowBlank="1" showInputMessage="1" showErrorMessage="1" xr:uid="{463EAADB-9FC8-4C2A-B2E2-C9228F0F4B89}">
          <x14:formula1>
            <xm:f>'Data Regularization'!$G$2:$G$1048576</xm:f>
          </x14:formula1>
          <xm:sqref>O2:O941</xm:sqref>
        </x14:dataValidation>
        <x14:dataValidation type="list" allowBlank="1" showInputMessage="1" showErrorMessage="1" xr:uid="{89CD2E76-05AD-4787-8E86-0FD0841D1DB3}">
          <x14:formula1>
            <xm:f>'Data Regularization'!$H$2:$H$1048576</xm:f>
          </x14:formula1>
          <xm:sqref>T2:T941</xm:sqref>
        </x14:dataValidation>
        <x14:dataValidation type="list" allowBlank="1" showInputMessage="1" showErrorMessage="1" xr:uid="{AAA7BB2B-9C77-414A-8855-985A8F76B9EB}">
          <x14:formula1>
            <xm:f>'Data Regularization'!$N$2:$N$4</xm:f>
          </x14:formula1>
          <xm:sqref>AD942:AD1048576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999D5-6D37-41FC-8050-E9775BF594F0}">
  <dimension ref="A1:AD480"/>
  <sheetViews>
    <sheetView topLeftCell="A463" workbookViewId="0">
      <selection activeCell="K477" sqref="K477"/>
    </sheetView>
  </sheetViews>
  <sheetFormatPr defaultRowHeight="14.5"/>
  <sheetData>
    <row r="1" spans="1:30" s="1" customFormat="1" ht="29">
      <c r="A1" s="1" t="s">
        <v>0</v>
      </c>
      <c r="B1" s="2" t="s">
        <v>5</v>
      </c>
      <c r="C1" s="2" t="s">
        <v>6</v>
      </c>
      <c r="D1" s="1" t="s">
        <v>3332</v>
      </c>
      <c r="E1" s="1" t="s">
        <v>3333</v>
      </c>
      <c r="F1" s="1" t="s">
        <v>3334</v>
      </c>
      <c r="G1" s="1" t="s">
        <v>3</v>
      </c>
      <c r="H1" s="1" t="s">
        <v>3335</v>
      </c>
      <c r="I1" s="1" t="s">
        <v>3336</v>
      </c>
      <c r="J1" s="1" t="s">
        <v>3337</v>
      </c>
      <c r="K1" s="1" t="s">
        <v>3338</v>
      </c>
      <c r="L1" s="1" t="s">
        <v>3298</v>
      </c>
      <c r="M1" s="1" t="s">
        <v>3339</v>
      </c>
      <c r="N1" s="7" t="s">
        <v>3340</v>
      </c>
      <c r="O1" s="1" t="s">
        <v>3299</v>
      </c>
      <c r="P1" s="1" t="s">
        <v>3341</v>
      </c>
      <c r="Q1" s="1" t="s">
        <v>3625</v>
      </c>
      <c r="R1" s="1" t="s">
        <v>3342</v>
      </c>
      <c r="S1" s="1" t="s">
        <v>3622</v>
      </c>
      <c r="T1" s="1" t="s">
        <v>3623</v>
      </c>
      <c r="U1" s="1" t="s">
        <v>3345</v>
      </c>
      <c r="V1" s="1" t="s">
        <v>3346</v>
      </c>
      <c r="W1" s="1" t="s">
        <v>3347</v>
      </c>
      <c r="X1" s="1" t="s">
        <v>3300</v>
      </c>
      <c r="Y1" s="1" t="s">
        <v>3301</v>
      </c>
      <c r="Z1" s="1" t="s">
        <v>3302</v>
      </c>
      <c r="AA1" s="1" t="s">
        <v>3343</v>
      </c>
      <c r="AB1" s="1" t="s">
        <v>3349</v>
      </c>
      <c r="AC1" s="1" t="s">
        <v>3303</v>
      </c>
      <c r="AD1" s="1" t="s">
        <v>3344</v>
      </c>
    </row>
    <row r="2" spans="1:30" ht="87">
      <c r="A2" t="s">
        <v>37</v>
      </c>
      <c r="B2" s="3" t="s">
        <v>1316</v>
      </c>
      <c r="C2" s="3" t="s">
        <v>1317</v>
      </c>
      <c r="G2" s="8" t="s">
        <v>25</v>
      </c>
      <c r="H2" s="8"/>
      <c r="I2" s="8">
        <v>2</v>
      </c>
      <c r="J2" s="8">
        <v>13</v>
      </c>
      <c r="K2" s="8" t="s">
        <v>3304</v>
      </c>
      <c r="L2" s="8" t="s">
        <v>3311</v>
      </c>
      <c r="M2" s="8"/>
      <c r="N2" s="9"/>
      <c r="O2" s="8"/>
      <c r="P2" s="8">
        <v>4</v>
      </c>
      <c r="Q2" s="8">
        <f>IF(ISNUMBER(P2), (P2/$F$477)*10000, "")</f>
        <v>1.9667617268167963</v>
      </c>
      <c r="R2" s="8"/>
      <c r="S2" s="8" t="s">
        <v>3624</v>
      </c>
      <c r="T2" s="8" t="s">
        <v>3624</v>
      </c>
      <c r="U2" s="8"/>
      <c r="V2" s="8"/>
      <c r="W2" s="8"/>
      <c r="X2" s="8"/>
      <c r="Y2" s="8"/>
      <c r="Z2" s="8"/>
      <c r="AA2" s="8"/>
      <c r="AB2" s="8"/>
      <c r="AC2" s="8"/>
      <c r="AD2" s="8"/>
    </row>
    <row r="3" spans="1:30" ht="43.5">
      <c r="A3" t="s">
        <v>47</v>
      </c>
      <c r="B3" s="3" t="s">
        <v>1331</v>
      </c>
      <c r="C3" s="3" t="s">
        <v>1330</v>
      </c>
      <c r="G3" s="8" t="s">
        <v>25</v>
      </c>
      <c r="H3" s="8"/>
      <c r="I3" s="8">
        <v>1</v>
      </c>
      <c r="J3" s="8">
        <v>4</v>
      </c>
      <c r="K3" s="8" t="s">
        <v>3356</v>
      </c>
      <c r="L3" s="8" t="s">
        <v>3311</v>
      </c>
      <c r="M3" s="8"/>
      <c r="N3" s="9"/>
      <c r="O3" s="8"/>
      <c r="P3" s="8">
        <v>295</v>
      </c>
      <c r="Q3" s="8">
        <f t="shared" ref="Q3:Q66" si="0">IF(ISNUMBER(P3), (P3/$F$477)*10000, "")</f>
        <v>145.04867735273871</v>
      </c>
      <c r="R3" s="8"/>
      <c r="S3" s="8" t="s">
        <v>3624</v>
      </c>
      <c r="T3" s="8" t="s">
        <v>3624</v>
      </c>
      <c r="U3" s="8"/>
      <c r="V3" s="8"/>
      <c r="W3" s="8"/>
      <c r="X3" s="8"/>
      <c r="Y3" s="8"/>
      <c r="Z3" s="8"/>
      <c r="AA3" s="8"/>
      <c r="AB3" s="8"/>
      <c r="AC3" s="8"/>
      <c r="AD3" s="8"/>
    </row>
    <row r="4" spans="1:30" ht="58">
      <c r="A4" t="s">
        <v>67</v>
      </c>
      <c r="B4" s="3" t="s">
        <v>1335</v>
      </c>
      <c r="C4" s="3" t="s">
        <v>1341</v>
      </c>
      <c r="G4" s="8" t="s">
        <v>24</v>
      </c>
      <c r="H4" s="8"/>
      <c r="I4" s="8">
        <v>1</v>
      </c>
      <c r="J4" s="8">
        <v>3</v>
      </c>
      <c r="K4" s="8" t="s">
        <v>3319</v>
      </c>
      <c r="L4" s="8" t="s">
        <v>3311</v>
      </c>
      <c r="M4" s="8"/>
      <c r="N4" s="9"/>
      <c r="O4" s="8"/>
      <c r="P4" s="8">
        <v>1701</v>
      </c>
      <c r="Q4" s="8">
        <f t="shared" si="0"/>
        <v>836.36542432884255</v>
      </c>
      <c r="R4" s="8"/>
      <c r="S4" s="8" t="s">
        <v>3624</v>
      </c>
      <c r="T4" s="8" t="s">
        <v>3624</v>
      </c>
      <c r="U4" s="8"/>
      <c r="V4" s="8"/>
      <c r="W4" s="8"/>
      <c r="X4" s="8"/>
      <c r="Y4" s="8"/>
      <c r="Z4" s="8"/>
      <c r="AA4" s="8"/>
      <c r="AB4" s="8"/>
      <c r="AC4" s="8"/>
      <c r="AD4" s="8"/>
    </row>
    <row r="5" spans="1:30" ht="29">
      <c r="A5" t="s">
        <v>75</v>
      </c>
      <c r="B5" s="3" t="s">
        <v>1349</v>
      </c>
      <c r="C5" s="3" t="s">
        <v>1348</v>
      </c>
      <c r="G5" s="8" t="s">
        <v>24</v>
      </c>
      <c r="H5" s="8"/>
      <c r="I5" s="8">
        <v>1</v>
      </c>
      <c r="J5" s="8">
        <v>3</v>
      </c>
      <c r="K5" s="8" t="s">
        <v>3310</v>
      </c>
      <c r="L5" s="8" t="s">
        <v>3311</v>
      </c>
      <c r="M5" s="8"/>
      <c r="N5" s="9"/>
      <c r="O5" s="8"/>
      <c r="P5" s="8">
        <v>2475</v>
      </c>
      <c r="Q5" s="8">
        <f t="shared" si="0"/>
        <v>1216.9338184678927</v>
      </c>
      <c r="R5" s="8"/>
      <c r="S5" s="8" t="s">
        <v>3624</v>
      </c>
      <c r="T5" s="8" t="s">
        <v>3624</v>
      </c>
      <c r="U5" s="8"/>
      <c r="V5" s="8"/>
      <c r="W5" s="8"/>
      <c r="X5" s="8"/>
      <c r="Y5" s="8"/>
      <c r="Z5" s="8"/>
      <c r="AA5" s="8"/>
      <c r="AB5" s="8"/>
      <c r="AC5" s="8"/>
      <c r="AD5" s="8"/>
    </row>
    <row r="6" spans="1:30" ht="43.5">
      <c r="A6" t="s">
        <v>78</v>
      </c>
      <c r="B6" s="3" t="s">
        <v>1354</v>
      </c>
      <c r="C6" s="3" t="s">
        <v>1355</v>
      </c>
      <c r="G6" s="8" t="s">
        <v>25</v>
      </c>
      <c r="H6" s="8"/>
      <c r="I6" s="8">
        <v>2</v>
      </c>
      <c r="J6" s="8">
        <v>9</v>
      </c>
      <c r="K6" s="8"/>
      <c r="L6" s="8" t="s">
        <v>3311</v>
      </c>
      <c r="M6" s="8"/>
      <c r="N6" s="9"/>
      <c r="O6" s="8"/>
      <c r="P6" s="8">
        <v>1</v>
      </c>
      <c r="Q6" s="8">
        <f t="shared" si="0"/>
        <v>0.49169043170419907</v>
      </c>
      <c r="R6" s="8"/>
      <c r="S6" s="8" t="s">
        <v>3624</v>
      </c>
      <c r="T6" s="8" t="s">
        <v>3624</v>
      </c>
      <c r="U6" s="8"/>
      <c r="V6" s="8"/>
      <c r="W6" s="8"/>
      <c r="X6" s="8"/>
      <c r="Y6" s="8"/>
      <c r="Z6" s="8"/>
      <c r="AA6" s="8"/>
      <c r="AB6" s="8"/>
      <c r="AC6" s="8"/>
      <c r="AD6" s="8"/>
    </row>
    <row r="7" spans="1:30" ht="29">
      <c r="A7" t="s">
        <v>84</v>
      </c>
      <c r="B7" s="3" t="s">
        <v>1357</v>
      </c>
      <c r="C7" s="3" t="s">
        <v>1356</v>
      </c>
      <c r="G7" s="8" t="s">
        <v>24</v>
      </c>
      <c r="H7" s="8"/>
      <c r="I7" s="8">
        <v>1</v>
      </c>
      <c r="J7" s="8">
        <v>1</v>
      </c>
      <c r="K7" s="8" t="s">
        <v>3310</v>
      </c>
      <c r="L7" s="8" t="s">
        <v>3351</v>
      </c>
      <c r="M7" s="8"/>
      <c r="N7" s="9"/>
      <c r="O7" s="8"/>
      <c r="P7" s="8">
        <v>2475</v>
      </c>
      <c r="Q7" s="8">
        <f t="shared" si="0"/>
        <v>1216.9338184678927</v>
      </c>
      <c r="R7" s="8"/>
      <c r="S7" s="8" t="s">
        <v>3624</v>
      </c>
      <c r="T7" s="8" t="s">
        <v>3624</v>
      </c>
      <c r="U7" s="8"/>
      <c r="V7" s="8"/>
      <c r="W7" s="8"/>
      <c r="X7" s="8"/>
      <c r="Y7" s="8"/>
      <c r="Z7" s="8"/>
      <c r="AA7" s="8"/>
      <c r="AB7" s="8"/>
      <c r="AC7" s="8"/>
      <c r="AD7" s="8"/>
    </row>
    <row r="8" spans="1:30" ht="29">
      <c r="A8" t="s">
        <v>114</v>
      </c>
      <c r="B8" s="3" t="s">
        <v>1374</v>
      </c>
      <c r="C8" s="3" t="s">
        <v>1375</v>
      </c>
      <c r="G8" s="8" t="s">
        <v>25</v>
      </c>
      <c r="H8" s="8"/>
      <c r="I8" s="8">
        <v>1</v>
      </c>
      <c r="J8" s="8">
        <v>3</v>
      </c>
      <c r="K8" s="8" t="s">
        <v>3310</v>
      </c>
      <c r="L8" s="8" t="s">
        <v>3311</v>
      </c>
      <c r="M8" s="8"/>
      <c r="N8" s="9"/>
      <c r="O8" s="8"/>
      <c r="P8" s="8">
        <v>2475</v>
      </c>
      <c r="Q8" s="8">
        <f t="shared" si="0"/>
        <v>1216.9338184678927</v>
      </c>
      <c r="R8" s="8"/>
      <c r="S8" s="8" t="s">
        <v>3624</v>
      </c>
      <c r="T8" s="8" t="s">
        <v>3624</v>
      </c>
      <c r="U8" s="8"/>
      <c r="V8" s="8"/>
      <c r="W8" s="8"/>
      <c r="X8" s="8"/>
      <c r="Y8" s="8"/>
      <c r="Z8" s="8"/>
      <c r="AA8" s="8"/>
      <c r="AB8" s="8"/>
      <c r="AC8" s="8"/>
      <c r="AD8" s="8"/>
    </row>
    <row r="9" spans="1:30" ht="29">
      <c r="A9" t="s">
        <v>120</v>
      </c>
      <c r="B9" s="3" t="s">
        <v>1378</v>
      </c>
      <c r="C9" s="3" t="s">
        <v>1379</v>
      </c>
      <c r="F9" t="s">
        <v>19</v>
      </c>
      <c r="G9" s="8" t="s">
        <v>24</v>
      </c>
      <c r="H9" s="8"/>
      <c r="I9" s="8">
        <v>1</v>
      </c>
      <c r="J9" s="8">
        <v>2</v>
      </c>
      <c r="K9" s="8" t="s">
        <v>3310</v>
      </c>
      <c r="L9" s="8" t="s">
        <v>3351</v>
      </c>
      <c r="M9" s="8"/>
      <c r="N9" s="9"/>
      <c r="O9" s="8"/>
      <c r="P9" s="8">
        <v>2475</v>
      </c>
      <c r="Q9" s="8">
        <f t="shared" si="0"/>
        <v>1216.9338184678927</v>
      </c>
      <c r="R9" s="8"/>
      <c r="S9" s="8" t="s">
        <v>3624</v>
      </c>
      <c r="T9" s="8" t="s">
        <v>3624</v>
      </c>
      <c r="U9" s="8"/>
      <c r="V9" s="8"/>
      <c r="W9" s="8"/>
      <c r="X9" s="8"/>
      <c r="Y9" s="8"/>
      <c r="Z9" s="8"/>
      <c r="AA9" s="8"/>
      <c r="AB9" s="8"/>
      <c r="AC9" s="8"/>
      <c r="AD9" s="8"/>
    </row>
    <row r="10" spans="1:30" ht="87">
      <c r="A10" t="s">
        <v>121</v>
      </c>
      <c r="B10" s="3" t="s">
        <v>1380</v>
      </c>
      <c r="C10" s="3" t="s">
        <v>1381</v>
      </c>
      <c r="G10" s="8" t="s">
        <v>24</v>
      </c>
      <c r="H10" s="8"/>
      <c r="I10" s="8">
        <v>1</v>
      </c>
      <c r="J10" s="8">
        <v>2</v>
      </c>
      <c r="K10" s="8" t="s">
        <v>3328</v>
      </c>
      <c r="L10" s="8" t="s">
        <v>3351</v>
      </c>
      <c r="M10" s="8"/>
      <c r="N10" s="9"/>
      <c r="O10" s="8"/>
      <c r="P10" s="8">
        <v>613</v>
      </c>
      <c r="Q10" s="8">
        <f t="shared" si="0"/>
        <v>301.40623463467404</v>
      </c>
      <c r="R10" s="8"/>
      <c r="S10" s="8" t="s">
        <v>3624</v>
      </c>
      <c r="T10" s="8" t="s">
        <v>3624</v>
      </c>
      <c r="U10" s="8"/>
      <c r="V10" s="8"/>
      <c r="W10" s="8"/>
      <c r="X10" s="8"/>
      <c r="Y10" s="8"/>
      <c r="Z10" s="8"/>
      <c r="AA10" s="8"/>
      <c r="AB10" s="8"/>
      <c r="AC10" s="8"/>
      <c r="AD10" s="8"/>
    </row>
    <row r="11" spans="1:30" ht="43.5">
      <c r="A11" t="s">
        <v>141</v>
      </c>
      <c r="B11" s="3" t="s">
        <v>1387</v>
      </c>
      <c r="C11" s="3" t="s">
        <v>1386</v>
      </c>
      <c r="G11" s="8" t="s">
        <v>25</v>
      </c>
      <c r="H11" s="8"/>
      <c r="I11" s="8">
        <v>1</v>
      </c>
      <c r="J11" s="8">
        <v>1</v>
      </c>
      <c r="K11" s="8" t="s">
        <v>3310</v>
      </c>
      <c r="L11" s="8" t="s">
        <v>3351</v>
      </c>
      <c r="M11" s="8"/>
      <c r="N11" s="9"/>
      <c r="O11" s="8"/>
      <c r="P11" s="8">
        <v>2475</v>
      </c>
      <c r="Q11" s="8">
        <f t="shared" si="0"/>
        <v>1216.9338184678927</v>
      </c>
      <c r="R11" s="8"/>
      <c r="S11" s="8" t="s">
        <v>3624</v>
      </c>
      <c r="T11" s="8" t="s">
        <v>3624</v>
      </c>
      <c r="U11" s="8"/>
      <c r="V11" s="8"/>
      <c r="W11" s="8"/>
      <c r="X11" s="8"/>
      <c r="Y11" s="8"/>
      <c r="Z11" s="8"/>
      <c r="AA11" s="8"/>
      <c r="AB11" s="8"/>
      <c r="AC11" s="8"/>
      <c r="AD11" s="8"/>
    </row>
    <row r="12" spans="1:30" ht="43.5">
      <c r="A12" t="s">
        <v>157</v>
      </c>
      <c r="B12" s="3" t="s">
        <v>1405</v>
      </c>
      <c r="C12" s="3" t="s">
        <v>1404</v>
      </c>
      <c r="G12" s="8" t="s">
        <v>25</v>
      </c>
      <c r="H12" s="8"/>
      <c r="I12" s="8">
        <v>1</v>
      </c>
      <c r="J12" s="8">
        <v>3</v>
      </c>
      <c r="K12" s="8" t="s">
        <v>3319</v>
      </c>
      <c r="L12" s="8" t="s">
        <v>3311</v>
      </c>
      <c r="M12" s="8"/>
      <c r="N12" s="9"/>
      <c r="O12" s="8"/>
      <c r="P12" s="8">
        <v>1701</v>
      </c>
      <c r="Q12" s="8">
        <f t="shared" si="0"/>
        <v>836.36542432884255</v>
      </c>
      <c r="R12" s="8"/>
      <c r="S12" s="8" t="s">
        <v>3624</v>
      </c>
      <c r="T12" s="8" t="s">
        <v>3624</v>
      </c>
      <c r="U12" s="8"/>
      <c r="V12" s="8"/>
      <c r="W12" s="8"/>
      <c r="X12" s="8"/>
      <c r="Y12" s="8"/>
      <c r="Z12" s="8"/>
      <c r="AA12" s="8"/>
      <c r="AB12" s="8"/>
      <c r="AC12" s="8"/>
      <c r="AD12" s="8"/>
    </row>
    <row r="13" spans="1:30" ht="58">
      <c r="A13" t="s">
        <v>158</v>
      </c>
      <c r="B13" s="3" t="s">
        <v>1411</v>
      </c>
      <c r="C13" s="3" t="s">
        <v>1410</v>
      </c>
      <c r="G13" s="8" t="s">
        <v>24</v>
      </c>
      <c r="H13" s="8"/>
      <c r="I13" s="8">
        <v>1</v>
      </c>
      <c r="J13" s="8">
        <v>2</v>
      </c>
      <c r="K13" s="8" t="s">
        <v>3328</v>
      </c>
      <c r="L13" s="8" t="s">
        <v>3351</v>
      </c>
      <c r="M13" s="8"/>
      <c r="N13" s="9"/>
      <c r="O13" s="8"/>
      <c r="P13" s="8">
        <v>613</v>
      </c>
      <c r="Q13" s="8">
        <f t="shared" si="0"/>
        <v>301.40623463467404</v>
      </c>
      <c r="R13" s="8"/>
      <c r="S13" s="8" t="s">
        <v>3624</v>
      </c>
      <c r="T13" s="8" t="s">
        <v>3624</v>
      </c>
      <c r="U13" s="8"/>
      <c r="V13" s="8"/>
      <c r="W13" s="8"/>
      <c r="X13" s="8"/>
      <c r="Y13" s="8"/>
      <c r="Z13" s="8"/>
      <c r="AA13" s="8"/>
      <c r="AB13" s="8"/>
      <c r="AC13" s="8"/>
      <c r="AD13" s="8"/>
    </row>
    <row r="14" spans="1:30" ht="43.5">
      <c r="A14" t="s">
        <v>159</v>
      </c>
      <c r="B14" s="3" t="s">
        <v>1413</v>
      </c>
      <c r="C14" s="3" t="s">
        <v>1412</v>
      </c>
      <c r="F14" t="s">
        <v>19</v>
      </c>
      <c r="G14" s="8" t="s">
        <v>25</v>
      </c>
      <c r="H14" s="8"/>
      <c r="I14" s="8">
        <v>1</v>
      </c>
      <c r="J14" s="8">
        <v>4</v>
      </c>
      <c r="K14" s="8" t="s">
        <v>3330</v>
      </c>
      <c r="L14" s="8" t="s">
        <v>3311</v>
      </c>
      <c r="M14" s="8"/>
      <c r="N14" s="9"/>
      <c r="O14" s="8"/>
      <c r="P14" s="8">
        <v>54</v>
      </c>
      <c r="Q14" s="8">
        <f t="shared" si="0"/>
        <v>26.551283312026747</v>
      </c>
      <c r="R14" s="8"/>
      <c r="S14" s="8" t="s">
        <v>3624</v>
      </c>
      <c r="T14" s="8" t="s">
        <v>3624</v>
      </c>
      <c r="U14" s="8"/>
      <c r="V14" s="8"/>
      <c r="W14" s="8"/>
      <c r="X14" s="8"/>
      <c r="Y14" s="8"/>
      <c r="Z14" s="8"/>
      <c r="AA14" s="8"/>
      <c r="AB14" s="8"/>
      <c r="AC14" s="8"/>
      <c r="AD14" s="8"/>
    </row>
    <row r="15" spans="1:30" ht="29">
      <c r="A15" t="s">
        <v>161</v>
      </c>
      <c r="B15" s="3" t="s">
        <v>1416</v>
      </c>
      <c r="C15" s="3" t="s">
        <v>1417</v>
      </c>
      <c r="G15" s="8" t="s">
        <v>24</v>
      </c>
      <c r="H15" s="8"/>
      <c r="I15" s="8">
        <v>1</v>
      </c>
      <c r="J15" s="8">
        <v>2</v>
      </c>
      <c r="K15" s="8" t="s">
        <v>3310</v>
      </c>
      <c r="L15" s="8" t="s">
        <v>3351</v>
      </c>
      <c r="M15" s="8"/>
      <c r="N15" s="9"/>
      <c r="O15" s="8"/>
      <c r="P15" s="8">
        <v>2475</v>
      </c>
      <c r="Q15" s="8">
        <f t="shared" si="0"/>
        <v>1216.9338184678927</v>
      </c>
      <c r="R15" s="8"/>
      <c r="S15" s="8" t="s">
        <v>3624</v>
      </c>
      <c r="T15" s="8" t="s">
        <v>3624</v>
      </c>
      <c r="U15" s="8"/>
      <c r="V15" s="8"/>
      <c r="W15" s="8"/>
      <c r="X15" s="8"/>
      <c r="Y15" s="8"/>
      <c r="Z15" s="8"/>
      <c r="AA15" s="8"/>
      <c r="AB15" s="8"/>
      <c r="AC15" s="8"/>
      <c r="AD15" s="8"/>
    </row>
    <row r="16" spans="1:30" ht="29">
      <c r="A16" t="s">
        <v>162</v>
      </c>
      <c r="B16" s="3" t="s">
        <v>1420</v>
      </c>
      <c r="C16" s="3" t="s">
        <v>1421</v>
      </c>
      <c r="G16" s="8" t="s">
        <v>25</v>
      </c>
      <c r="H16" s="8"/>
      <c r="I16" s="8">
        <v>1</v>
      </c>
      <c r="J16" s="8">
        <v>3</v>
      </c>
      <c r="K16" s="8" t="s">
        <v>3326</v>
      </c>
      <c r="L16" s="8" t="s">
        <v>3311</v>
      </c>
      <c r="M16" s="8"/>
      <c r="N16" s="9"/>
      <c r="O16" s="8"/>
      <c r="P16" s="8">
        <v>743</v>
      </c>
      <c r="Q16" s="8">
        <f t="shared" si="0"/>
        <v>365.32599075621988</v>
      </c>
      <c r="R16" s="8"/>
      <c r="S16" s="8" t="s">
        <v>3624</v>
      </c>
      <c r="T16" s="8" t="s">
        <v>3624</v>
      </c>
      <c r="U16" s="8"/>
      <c r="V16" s="8"/>
      <c r="W16" s="8"/>
      <c r="X16" s="8"/>
      <c r="Y16" s="8"/>
      <c r="Z16" s="8"/>
      <c r="AA16" s="8"/>
      <c r="AB16" s="8"/>
      <c r="AC16" s="8"/>
      <c r="AD16" s="8"/>
    </row>
    <row r="17" spans="1:30" ht="43.5">
      <c r="A17" t="s">
        <v>167</v>
      </c>
      <c r="B17" s="3" t="s">
        <v>1425</v>
      </c>
      <c r="C17" s="3" t="s">
        <v>1424</v>
      </c>
      <c r="G17" s="8" t="s">
        <v>24</v>
      </c>
      <c r="H17" s="8"/>
      <c r="I17" s="8">
        <v>1</v>
      </c>
      <c r="J17" s="8">
        <v>2</v>
      </c>
      <c r="K17" s="8" t="s">
        <v>3310</v>
      </c>
      <c r="L17" s="8" t="s">
        <v>3351</v>
      </c>
      <c r="M17" s="8"/>
      <c r="N17" s="9"/>
      <c r="O17" s="8"/>
      <c r="P17" s="8">
        <v>2475</v>
      </c>
      <c r="Q17" s="8">
        <f t="shared" si="0"/>
        <v>1216.9338184678927</v>
      </c>
      <c r="R17" s="8"/>
      <c r="S17" s="8" t="s">
        <v>3624</v>
      </c>
      <c r="T17" s="8" t="s">
        <v>3624</v>
      </c>
      <c r="U17" s="8"/>
      <c r="V17" s="8"/>
      <c r="W17" s="8"/>
      <c r="X17" s="8"/>
      <c r="Y17" s="8"/>
      <c r="Z17" s="8"/>
      <c r="AA17" s="8"/>
      <c r="AB17" s="8"/>
      <c r="AC17" s="8"/>
      <c r="AD17" s="8"/>
    </row>
    <row r="18" spans="1:30" ht="29">
      <c r="A18" t="s">
        <v>168</v>
      </c>
      <c r="B18" s="3" t="s">
        <v>1427</v>
      </c>
      <c r="C18" s="3" t="s">
        <v>1426</v>
      </c>
      <c r="G18" s="8" t="s">
        <v>24</v>
      </c>
      <c r="H18" s="8"/>
      <c r="I18" s="8">
        <v>1</v>
      </c>
      <c r="J18" s="8">
        <v>1</v>
      </c>
      <c r="K18" s="8" t="s">
        <v>3310</v>
      </c>
      <c r="L18" s="8" t="s">
        <v>3351</v>
      </c>
      <c r="M18" s="8"/>
      <c r="N18" s="9"/>
      <c r="O18" s="8"/>
      <c r="P18" s="8">
        <v>2475</v>
      </c>
      <c r="Q18" s="8">
        <f t="shared" si="0"/>
        <v>1216.9338184678927</v>
      </c>
      <c r="R18" s="8"/>
      <c r="S18" s="8" t="s">
        <v>3624</v>
      </c>
      <c r="T18" s="8" t="s">
        <v>3624</v>
      </c>
      <c r="U18" s="8"/>
      <c r="V18" s="8"/>
      <c r="W18" s="8"/>
      <c r="X18" s="8"/>
      <c r="Y18" s="8"/>
      <c r="Z18" s="8"/>
      <c r="AA18" s="8"/>
      <c r="AB18" s="8"/>
      <c r="AC18" s="8"/>
      <c r="AD18" s="8"/>
    </row>
    <row r="19" spans="1:30" ht="87">
      <c r="A19" t="s">
        <v>172</v>
      </c>
      <c r="B19" s="3" t="s">
        <v>1431</v>
      </c>
      <c r="C19" s="3" t="s">
        <v>1430</v>
      </c>
      <c r="G19" s="8" t="s">
        <v>25</v>
      </c>
      <c r="H19" s="8"/>
      <c r="I19" s="8">
        <v>1</v>
      </c>
      <c r="J19" s="8">
        <v>5</v>
      </c>
      <c r="K19" s="8" t="s">
        <v>3326</v>
      </c>
      <c r="L19" s="8" t="s">
        <v>3311</v>
      </c>
      <c r="M19" s="8"/>
      <c r="N19" s="9"/>
      <c r="O19" s="8"/>
      <c r="P19" s="8">
        <v>830</v>
      </c>
      <c r="Q19" s="8">
        <f t="shared" si="0"/>
        <v>408.10305831448517</v>
      </c>
      <c r="R19" s="8"/>
      <c r="S19" s="8" t="s">
        <v>3624</v>
      </c>
      <c r="T19" s="8" t="s">
        <v>3624</v>
      </c>
      <c r="U19" s="8"/>
      <c r="V19" s="8"/>
      <c r="W19" s="8"/>
      <c r="X19" s="8"/>
      <c r="Y19" s="8"/>
      <c r="Z19" s="8"/>
      <c r="AA19" s="8"/>
      <c r="AB19" s="8"/>
      <c r="AC19" s="8"/>
      <c r="AD19" s="8"/>
    </row>
    <row r="20" spans="1:30" ht="43.5">
      <c r="A20" t="s">
        <v>182</v>
      </c>
      <c r="B20" s="3" t="s">
        <v>1436</v>
      </c>
      <c r="C20" s="3" t="s">
        <v>3397</v>
      </c>
      <c r="G20" s="8" t="s">
        <v>25</v>
      </c>
      <c r="H20" s="8"/>
      <c r="I20" s="8">
        <v>1</v>
      </c>
      <c r="J20" s="8">
        <v>3</v>
      </c>
      <c r="K20" s="8" t="s">
        <v>3319</v>
      </c>
      <c r="L20" s="8" t="s">
        <v>3311</v>
      </c>
      <c r="M20" s="8"/>
      <c r="N20" s="9"/>
      <c r="O20" s="8"/>
      <c r="P20" s="8">
        <v>1701</v>
      </c>
      <c r="Q20" s="8">
        <f t="shared" si="0"/>
        <v>836.36542432884255</v>
      </c>
      <c r="R20" s="8"/>
      <c r="S20" s="8" t="s">
        <v>3624</v>
      </c>
      <c r="T20" s="8" t="s">
        <v>3624</v>
      </c>
      <c r="U20" s="8"/>
      <c r="V20" s="8"/>
      <c r="W20" s="8"/>
      <c r="X20" s="8"/>
      <c r="Y20" s="8"/>
      <c r="Z20" s="8"/>
      <c r="AA20" s="8"/>
      <c r="AB20" s="8"/>
      <c r="AC20" s="8"/>
      <c r="AD20" s="8"/>
    </row>
    <row r="21" spans="1:30" ht="43.5">
      <c r="A21" t="s">
        <v>203</v>
      </c>
      <c r="B21" s="3" t="s">
        <v>1447</v>
      </c>
      <c r="C21" s="3" t="s">
        <v>1446</v>
      </c>
      <c r="G21" s="8" t="s">
        <v>24</v>
      </c>
      <c r="H21" s="8"/>
      <c r="I21" s="8">
        <v>1</v>
      </c>
      <c r="J21" s="8">
        <v>3</v>
      </c>
      <c r="K21" s="8" t="s">
        <v>3319</v>
      </c>
      <c r="L21" s="8" t="s">
        <v>3311</v>
      </c>
      <c r="M21" s="8"/>
      <c r="N21" s="9"/>
      <c r="O21" s="8"/>
      <c r="P21" s="8">
        <v>1701</v>
      </c>
      <c r="Q21" s="8">
        <f t="shared" si="0"/>
        <v>836.36542432884255</v>
      </c>
      <c r="R21" s="8"/>
      <c r="S21" s="8" t="s">
        <v>3624</v>
      </c>
      <c r="T21" s="8" t="s">
        <v>3624</v>
      </c>
      <c r="U21" s="8"/>
      <c r="V21" s="8"/>
      <c r="W21" s="8"/>
      <c r="X21" s="8"/>
      <c r="Y21" s="8"/>
      <c r="Z21" s="8"/>
      <c r="AA21" s="8"/>
      <c r="AB21" s="8"/>
      <c r="AC21" s="8"/>
      <c r="AD21" s="8"/>
    </row>
    <row r="22" spans="1:30" ht="43.5">
      <c r="A22" t="s">
        <v>204</v>
      </c>
      <c r="B22" s="3" t="s">
        <v>1448</v>
      </c>
      <c r="C22" s="3" t="s">
        <v>1449</v>
      </c>
      <c r="G22" s="8" t="s">
        <v>25</v>
      </c>
      <c r="H22" s="8"/>
      <c r="I22" s="8">
        <v>1</v>
      </c>
      <c r="J22" s="8">
        <v>2</v>
      </c>
      <c r="K22" s="8" t="s">
        <v>3328</v>
      </c>
      <c r="L22" s="8" t="s">
        <v>3351</v>
      </c>
      <c r="M22" s="8"/>
      <c r="N22" s="9"/>
      <c r="O22" s="8"/>
      <c r="P22" s="8">
        <v>613</v>
      </c>
      <c r="Q22" s="8">
        <f t="shared" si="0"/>
        <v>301.40623463467404</v>
      </c>
      <c r="R22" s="8"/>
      <c r="S22" s="8" t="s">
        <v>3624</v>
      </c>
      <c r="T22" s="8" t="s">
        <v>3624</v>
      </c>
      <c r="U22" s="8"/>
      <c r="V22" s="8"/>
      <c r="W22" s="8"/>
      <c r="X22" s="8"/>
      <c r="Y22" s="8"/>
      <c r="Z22" s="8"/>
      <c r="AA22" s="8"/>
      <c r="AB22" s="8"/>
      <c r="AC22" s="8"/>
      <c r="AD22" s="8"/>
    </row>
    <row r="23" spans="1:30" ht="29">
      <c r="A23" t="s">
        <v>204</v>
      </c>
      <c r="B23" s="3" t="s">
        <v>1451</v>
      </c>
      <c r="C23" s="3" t="s">
        <v>1450</v>
      </c>
      <c r="G23" s="8" t="s">
        <v>25</v>
      </c>
      <c r="H23" s="8"/>
      <c r="I23" s="8">
        <v>1</v>
      </c>
      <c r="J23" s="8">
        <v>3</v>
      </c>
      <c r="K23" s="8" t="s">
        <v>3310</v>
      </c>
      <c r="L23" s="8" t="s">
        <v>3305</v>
      </c>
      <c r="M23" s="8" t="s">
        <v>3403</v>
      </c>
      <c r="N23" s="9" t="s">
        <v>3404</v>
      </c>
      <c r="O23" s="8"/>
      <c r="P23" s="8">
        <v>2475</v>
      </c>
      <c r="Q23" s="8">
        <f t="shared" si="0"/>
        <v>1216.9338184678927</v>
      </c>
      <c r="R23" s="8"/>
      <c r="S23" s="8" t="s">
        <v>3624</v>
      </c>
      <c r="T23" s="8" t="s">
        <v>3624</v>
      </c>
      <c r="U23" s="8"/>
      <c r="V23" s="8"/>
      <c r="W23" s="8"/>
      <c r="X23" s="8"/>
      <c r="Y23" s="8"/>
      <c r="Z23" s="8"/>
      <c r="AA23" s="8"/>
      <c r="AB23" s="8"/>
      <c r="AC23" s="8"/>
      <c r="AD23" s="8"/>
    </row>
    <row r="24" spans="1:30" ht="29">
      <c r="A24" t="s">
        <v>205</v>
      </c>
      <c r="B24" s="3" t="s">
        <v>1453</v>
      </c>
      <c r="C24" s="3" t="s">
        <v>1452</v>
      </c>
      <c r="G24" s="8" t="s">
        <v>25</v>
      </c>
      <c r="H24" s="8"/>
      <c r="I24" s="8">
        <v>1</v>
      </c>
      <c r="J24" s="8">
        <v>2</v>
      </c>
      <c r="K24" s="8" t="s">
        <v>3310</v>
      </c>
      <c r="L24" s="8" t="s">
        <v>3351</v>
      </c>
      <c r="M24" s="8"/>
      <c r="N24" s="9"/>
      <c r="O24" s="8"/>
      <c r="P24" s="8">
        <v>2475</v>
      </c>
      <c r="Q24" s="8">
        <f t="shared" si="0"/>
        <v>1216.9338184678927</v>
      </c>
      <c r="R24" s="8"/>
      <c r="S24" s="8" t="s">
        <v>3624</v>
      </c>
      <c r="T24" s="8" t="s">
        <v>3624</v>
      </c>
      <c r="U24" s="8"/>
      <c r="V24" s="8"/>
      <c r="W24" s="8"/>
      <c r="X24" s="8"/>
      <c r="Y24" s="8"/>
      <c r="Z24" s="8"/>
      <c r="AA24" s="8"/>
      <c r="AB24" s="8"/>
      <c r="AC24" s="8"/>
      <c r="AD24" s="8"/>
    </row>
    <row r="25" spans="1:30" ht="43.5">
      <c r="A25" t="s">
        <v>210</v>
      </c>
      <c r="B25" s="3" t="s">
        <v>1456</v>
      </c>
      <c r="C25" s="3" t="s">
        <v>1455</v>
      </c>
      <c r="G25" s="8" t="s">
        <v>24</v>
      </c>
      <c r="H25" s="8"/>
      <c r="I25" s="8">
        <v>1</v>
      </c>
      <c r="J25" s="8">
        <v>1</v>
      </c>
      <c r="K25" s="8" t="s">
        <v>3310</v>
      </c>
      <c r="L25" s="8" t="s">
        <v>3351</v>
      </c>
      <c r="M25" s="8"/>
      <c r="N25" s="9"/>
      <c r="O25" s="8"/>
      <c r="P25" s="8">
        <v>2475</v>
      </c>
      <c r="Q25" s="8">
        <f t="shared" si="0"/>
        <v>1216.9338184678927</v>
      </c>
      <c r="R25" s="8"/>
      <c r="S25" s="8" t="s">
        <v>3624</v>
      </c>
      <c r="T25" s="8" t="s">
        <v>3624</v>
      </c>
      <c r="U25" s="8"/>
      <c r="V25" s="8"/>
      <c r="W25" s="8"/>
      <c r="X25" s="8"/>
      <c r="Y25" s="8"/>
      <c r="Z25" s="8"/>
      <c r="AA25" s="8"/>
      <c r="AB25" s="8"/>
      <c r="AC25" s="8"/>
      <c r="AD25" s="8"/>
    </row>
    <row r="26" spans="1:30" ht="43.5">
      <c r="A26" t="s">
        <v>211</v>
      </c>
      <c r="B26" s="3" t="s">
        <v>1462</v>
      </c>
      <c r="C26" s="3" t="s">
        <v>1461</v>
      </c>
      <c r="G26" s="8" t="s">
        <v>24</v>
      </c>
      <c r="H26" s="8"/>
      <c r="I26" s="8">
        <v>1</v>
      </c>
      <c r="J26" s="8">
        <v>3</v>
      </c>
      <c r="K26" s="8" t="s">
        <v>3319</v>
      </c>
      <c r="L26" s="8" t="s">
        <v>3311</v>
      </c>
      <c r="M26" s="8"/>
      <c r="N26" s="9"/>
      <c r="O26" s="8"/>
      <c r="P26" s="8">
        <v>1701</v>
      </c>
      <c r="Q26" s="8">
        <f t="shared" si="0"/>
        <v>836.36542432884255</v>
      </c>
      <c r="R26" s="8"/>
      <c r="S26" s="8" t="s">
        <v>3624</v>
      </c>
      <c r="T26" s="8" t="s">
        <v>3624</v>
      </c>
      <c r="U26" s="8"/>
      <c r="V26" s="8"/>
      <c r="W26" s="8"/>
      <c r="X26" s="8"/>
      <c r="Y26" s="8"/>
      <c r="Z26" s="8"/>
      <c r="AA26" s="8"/>
      <c r="AB26" s="8"/>
      <c r="AC26" s="8"/>
      <c r="AD26" s="8"/>
    </row>
    <row r="27" spans="1:30" ht="58">
      <c r="A27" t="s">
        <v>211</v>
      </c>
      <c r="B27" s="3" t="s">
        <v>1466</v>
      </c>
      <c r="C27" s="3" t="s">
        <v>1463</v>
      </c>
      <c r="G27" s="8" t="s">
        <v>25</v>
      </c>
      <c r="H27" s="8"/>
      <c r="I27" s="8">
        <v>1</v>
      </c>
      <c r="J27" s="8">
        <v>2</v>
      </c>
      <c r="K27" s="8" t="s">
        <v>3328</v>
      </c>
      <c r="L27" s="8" t="s">
        <v>3351</v>
      </c>
      <c r="M27" s="8"/>
      <c r="N27" s="9"/>
      <c r="O27" s="8"/>
      <c r="P27" s="8">
        <v>613</v>
      </c>
      <c r="Q27" s="8">
        <f t="shared" si="0"/>
        <v>301.40623463467404</v>
      </c>
      <c r="R27" s="8"/>
      <c r="S27" s="8" t="s">
        <v>3624</v>
      </c>
      <c r="T27" s="8" t="s">
        <v>3624</v>
      </c>
      <c r="U27" s="8"/>
      <c r="V27" s="8"/>
      <c r="W27" s="8"/>
      <c r="X27" s="8"/>
      <c r="Y27" s="8"/>
      <c r="Z27" s="8"/>
      <c r="AA27" s="8"/>
      <c r="AB27" s="8"/>
      <c r="AC27" s="8"/>
      <c r="AD27" s="8"/>
    </row>
    <row r="28" spans="1:30" ht="43.5">
      <c r="A28" t="s">
        <v>214</v>
      </c>
      <c r="B28" s="3" t="s">
        <v>1468</v>
      </c>
      <c r="C28" s="3" t="s">
        <v>1467</v>
      </c>
      <c r="G28" s="8" t="s">
        <v>24</v>
      </c>
      <c r="H28" s="8"/>
      <c r="I28" s="8">
        <v>1</v>
      </c>
      <c r="J28" s="8">
        <v>2</v>
      </c>
      <c r="K28" s="8" t="s">
        <v>3316</v>
      </c>
      <c r="L28" s="8" t="s">
        <v>3351</v>
      </c>
      <c r="M28" s="8"/>
      <c r="N28" s="9"/>
      <c r="O28" s="8"/>
      <c r="P28" s="8">
        <v>129</v>
      </c>
      <c r="Q28" s="8">
        <f t="shared" si="0"/>
        <v>63.428065689841674</v>
      </c>
      <c r="R28" s="8"/>
      <c r="S28" s="8" t="s">
        <v>3624</v>
      </c>
      <c r="T28" s="8" t="s">
        <v>3624</v>
      </c>
      <c r="U28" s="8"/>
      <c r="V28" s="8"/>
      <c r="W28" s="8"/>
      <c r="X28" s="8"/>
      <c r="Y28" s="8"/>
      <c r="Z28" s="8"/>
      <c r="AA28" s="8"/>
      <c r="AB28" s="8"/>
      <c r="AC28" s="8"/>
      <c r="AD28" s="8"/>
    </row>
    <row r="29" spans="1:30" ht="43.5">
      <c r="A29" t="s">
        <v>223</v>
      </c>
      <c r="B29" s="3" t="s">
        <v>1479</v>
      </c>
      <c r="C29" s="3" t="s">
        <v>1478</v>
      </c>
      <c r="G29" s="8" t="s">
        <v>24</v>
      </c>
      <c r="H29" s="8"/>
      <c r="I29" s="8">
        <v>1</v>
      </c>
      <c r="J29" s="8">
        <v>2</v>
      </c>
      <c r="K29" s="8" t="s">
        <v>3328</v>
      </c>
      <c r="L29" s="8" t="s">
        <v>3351</v>
      </c>
      <c r="M29" s="8"/>
      <c r="N29" s="9"/>
      <c r="O29" s="8"/>
      <c r="P29" s="8">
        <v>613</v>
      </c>
      <c r="Q29" s="8">
        <f t="shared" si="0"/>
        <v>301.40623463467404</v>
      </c>
      <c r="R29" s="8"/>
      <c r="S29" s="8" t="s">
        <v>3624</v>
      </c>
      <c r="T29" s="8" t="s">
        <v>3624</v>
      </c>
      <c r="U29" s="8"/>
      <c r="V29" s="8"/>
      <c r="W29" s="8"/>
      <c r="X29" s="8"/>
      <c r="Y29" s="8"/>
      <c r="Z29" s="8"/>
      <c r="AA29" s="8"/>
      <c r="AB29" s="8"/>
      <c r="AC29" s="8"/>
      <c r="AD29" s="8"/>
    </row>
    <row r="30" spans="1:30" ht="72.5">
      <c r="A30" t="s">
        <v>256</v>
      </c>
      <c r="B30" s="3" t="s">
        <v>1502</v>
      </c>
      <c r="C30" s="3" t="s">
        <v>1505</v>
      </c>
      <c r="G30" s="8" t="s">
        <v>24</v>
      </c>
      <c r="H30" s="8"/>
      <c r="I30" s="8">
        <v>1</v>
      </c>
      <c r="J30" s="8">
        <v>3</v>
      </c>
      <c r="K30" s="8" t="s">
        <v>3319</v>
      </c>
      <c r="L30" s="8" t="s">
        <v>3311</v>
      </c>
      <c r="M30" s="8"/>
      <c r="N30" s="9"/>
      <c r="O30" s="8"/>
      <c r="P30" s="8">
        <v>1701</v>
      </c>
      <c r="Q30" s="8">
        <f t="shared" si="0"/>
        <v>836.36542432884255</v>
      </c>
      <c r="R30" s="8"/>
      <c r="S30" s="8" t="s">
        <v>3624</v>
      </c>
      <c r="T30" s="8" t="s">
        <v>3624</v>
      </c>
      <c r="U30" s="8"/>
      <c r="V30" s="8"/>
      <c r="W30" s="8"/>
      <c r="X30" s="8"/>
      <c r="Y30" s="8"/>
      <c r="Z30" s="8"/>
      <c r="AA30" s="8"/>
      <c r="AB30" s="8"/>
      <c r="AC30" s="8"/>
      <c r="AD30" s="8"/>
    </row>
    <row r="31" spans="1:30" ht="101.5">
      <c r="A31" t="s">
        <v>257</v>
      </c>
      <c r="B31" s="3" t="s">
        <v>1507</v>
      </c>
      <c r="C31" s="3" t="s">
        <v>1509</v>
      </c>
      <c r="G31" s="8" t="s">
        <v>25</v>
      </c>
      <c r="H31" s="8"/>
      <c r="I31" s="8">
        <v>1</v>
      </c>
      <c r="J31" s="8">
        <v>3</v>
      </c>
      <c r="K31" s="8" t="s">
        <v>3319</v>
      </c>
      <c r="L31" s="8" t="s">
        <v>3305</v>
      </c>
      <c r="M31" s="8" t="s">
        <v>3403</v>
      </c>
      <c r="N31" s="9" t="s">
        <v>3404</v>
      </c>
      <c r="O31" s="8"/>
      <c r="P31" s="8">
        <v>1701</v>
      </c>
      <c r="Q31" s="8">
        <f t="shared" si="0"/>
        <v>836.36542432884255</v>
      </c>
      <c r="R31" s="8"/>
      <c r="S31" s="8" t="s">
        <v>3624</v>
      </c>
      <c r="T31" s="8" t="s">
        <v>3624</v>
      </c>
      <c r="U31" s="8"/>
      <c r="V31" s="8"/>
      <c r="W31" s="8"/>
      <c r="X31" s="8"/>
      <c r="Y31" s="8"/>
      <c r="Z31" s="8"/>
      <c r="AA31" s="8"/>
      <c r="AB31" s="8"/>
      <c r="AC31" s="8"/>
      <c r="AD31" s="8"/>
    </row>
    <row r="32" spans="1:30" ht="101.5">
      <c r="A32" t="s">
        <v>257</v>
      </c>
      <c r="B32" s="3" t="s">
        <v>1510</v>
      </c>
      <c r="C32" s="3" t="s">
        <v>1509</v>
      </c>
      <c r="G32" s="8" t="s">
        <v>25</v>
      </c>
      <c r="H32" s="8"/>
      <c r="I32" s="8">
        <v>1</v>
      </c>
      <c r="J32" s="8">
        <v>3</v>
      </c>
      <c r="K32" s="8" t="s">
        <v>3319</v>
      </c>
      <c r="L32" s="8" t="s">
        <v>3305</v>
      </c>
      <c r="M32" s="8" t="s">
        <v>3359</v>
      </c>
      <c r="N32" s="9" t="s">
        <v>3404</v>
      </c>
      <c r="O32" s="8"/>
      <c r="P32" s="8">
        <v>1701</v>
      </c>
      <c r="Q32" s="8">
        <f t="shared" si="0"/>
        <v>836.36542432884255</v>
      </c>
      <c r="R32" s="8"/>
      <c r="S32" s="8" t="s">
        <v>3624</v>
      </c>
      <c r="T32" s="8" t="s">
        <v>3624</v>
      </c>
      <c r="U32" s="8"/>
      <c r="V32" s="8"/>
      <c r="W32" s="8"/>
      <c r="X32" s="8"/>
      <c r="Y32" s="8"/>
      <c r="Z32" s="8"/>
      <c r="AA32" s="8"/>
      <c r="AB32" s="8"/>
      <c r="AC32" s="8"/>
      <c r="AD32" s="8"/>
    </row>
    <row r="33" spans="1:30" ht="72.5">
      <c r="A33" t="s">
        <v>261</v>
      </c>
      <c r="B33" s="3" t="s">
        <v>3408</v>
      </c>
      <c r="C33" s="3" t="s">
        <v>3407</v>
      </c>
      <c r="G33" s="8" t="s">
        <v>25</v>
      </c>
      <c r="H33" s="8"/>
      <c r="I33" s="8">
        <v>1</v>
      </c>
      <c r="J33" s="8">
        <v>3</v>
      </c>
      <c r="K33" s="8" t="s">
        <v>3319</v>
      </c>
      <c r="L33" s="8" t="s">
        <v>3311</v>
      </c>
      <c r="M33" s="8"/>
      <c r="N33" s="9"/>
      <c r="O33" s="8"/>
      <c r="P33" s="8">
        <v>1701</v>
      </c>
      <c r="Q33" s="8">
        <f t="shared" si="0"/>
        <v>836.36542432884255</v>
      </c>
      <c r="R33" s="8"/>
      <c r="S33" s="8" t="s">
        <v>3624</v>
      </c>
      <c r="T33" s="8" t="s">
        <v>3624</v>
      </c>
      <c r="U33" s="8"/>
      <c r="V33" s="8"/>
      <c r="W33" s="8"/>
      <c r="X33" s="8"/>
      <c r="Y33" s="8"/>
      <c r="Z33" s="8"/>
      <c r="AA33" s="8"/>
      <c r="AB33" s="8"/>
      <c r="AC33" s="8"/>
      <c r="AD33" s="8"/>
    </row>
    <row r="34" spans="1:30" ht="29">
      <c r="A34" t="s">
        <v>267</v>
      </c>
      <c r="B34" s="3" t="s">
        <v>1516</v>
      </c>
      <c r="C34" s="3" t="s">
        <v>1515</v>
      </c>
      <c r="G34" s="8" t="s">
        <v>25</v>
      </c>
      <c r="H34" s="8"/>
      <c r="I34" s="8">
        <v>1</v>
      </c>
      <c r="J34" s="8">
        <v>3</v>
      </c>
      <c r="K34" s="8" t="s">
        <v>3326</v>
      </c>
      <c r="L34" s="8" t="s">
        <v>3311</v>
      </c>
      <c r="M34" s="8"/>
      <c r="N34" s="9"/>
      <c r="O34" s="8"/>
      <c r="P34" s="8">
        <v>743</v>
      </c>
      <c r="Q34" s="8">
        <f t="shared" si="0"/>
        <v>365.32599075621988</v>
      </c>
      <c r="R34" s="8"/>
      <c r="S34" s="8" t="s">
        <v>3624</v>
      </c>
      <c r="T34" s="8" t="s">
        <v>3624</v>
      </c>
      <c r="U34" s="8"/>
      <c r="V34" s="8"/>
      <c r="W34" s="8"/>
      <c r="X34" s="8"/>
      <c r="Y34" s="8"/>
      <c r="Z34" s="8"/>
      <c r="AA34" s="8"/>
      <c r="AB34" s="8"/>
      <c r="AC34" s="8"/>
      <c r="AD34" s="8"/>
    </row>
    <row r="35" spans="1:30" ht="43.5">
      <c r="A35" t="s">
        <v>267</v>
      </c>
      <c r="B35" s="3" t="s">
        <v>1517</v>
      </c>
      <c r="C35" s="3" t="s">
        <v>1518</v>
      </c>
      <c r="G35" s="8" t="s">
        <v>25</v>
      </c>
      <c r="H35" s="8"/>
      <c r="I35" s="8">
        <v>1</v>
      </c>
      <c r="J35" s="8">
        <v>3</v>
      </c>
      <c r="K35" s="8" t="s">
        <v>3310</v>
      </c>
      <c r="L35" s="8" t="s">
        <v>3311</v>
      </c>
      <c r="M35" s="8"/>
      <c r="N35" s="9"/>
      <c r="O35" s="8"/>
      <c r="P35" s="8">
        <v>2475</v>
      </c>
      <c r="Q35" s="8">
        <f t="shared" si="0"/>
        <v>1216.9338184678927</v>
      </c>
      <c r="R35" s="8"/>
      <c r="S35" s="8" t="s">
        <v>3624</v>
      </c>
      <c r="T35" s="8" t="s">
        <v>3624</v>
      </c>
      <c r="U35" s="8"/>
      <c r="V35" s="8"/>
      <c r="W35" s="8"/>
      <c r="X35" s="8"/>
      <c r="Y35" s="8"/>
      <c r="Z35" s="8"/>
      <c r="AA35" s="8"/>
      <c r="AB35" s="8"/>
      <c r="AC35" s="8"/>
      <c r="AD35" s="8"/>
    </row>
    <row r="36" spans="1:30" ht="29">
      <c r="A36" t="s">
        <v>272</v>
      </c>
      <c r="B36" s="3" t="s">
        <v>1523</v>
      </c>
      <c r="C36" s="3" t="s">
        <v>1526</v>
      </c>
      <c r="G36" s="8" t="s">
        <v>24</v>
      </c>
      <c r="H36" s="8"/>
      <c r="I36" s="8">
        <v>1</v>
      </c>
      <c r="J36" s="8">
        <v>2</v>
      </c>
      <c r="K36" s="8" t="s">
        <v>3310</v>
      </c>
      <c r="L36" s="8" t="s">
        <v>3351</v>
      </c>
      <c r="M36" s="8"/>
      <c r="N36" s="9"/>
      <c r="O36" s="8"/>
      <c r="P36" s="8">
        <v>2475</v>
      </c>
      <c r="Q36" s="8">
        <f t="shared" si="0"/>
        <v>1216.9338184678927</v>
      </c>
      <c r="R36" s="8"/>
      <c r="S36" s="8" t="s">
        <v>3624</v>
      </c>
      <c r="T36" s="8" t="s">
        <v>3624</v>
      </c>
      <c r="U36" s="8"/>
      <c r="V36" s="8"/>
      <c r="W36" s="8"/>
      <c r="X36" s="8"/>
      <c r="Y36" s="8"/>
      <c r="Z36" s="8"/>
      <c r="AA36" s="8"/>
      <c r="AB36" s="8"/>
      <c r="AC36" s="8"/>
      <c r="AD36" s="8"/>
    </row>
    <row r="37" spans="1:30" ht="29">
      <c r="A37" t="s">
        <v>273</v>
      </c>
      <c r="B37" s="3" t="s">
        <v>1528</v>
      </c>
      <c r="C37" s="3" t="s">
        <v>1527</v>
      </c>
      <c r="G37" s="8" t="s">
        <v>24</v>
      </c>
      <c r="H37" s="8"/>
      <c r="I37" s="8">
        <v>1</v>
      </c>
      <c r="J37" s="8">
        <v>2</v>
      </c>
      <c r="K37" s="8" t="s">
        <v>3310</v>
      </c>
      <c r="L37" s="8" t="s">
        <v>3351</v>
      </c>
      <c r="M37" s="8"/>
      <c r="N37" s="9"/>
      <c r="O37" s="8"/>
      <c r="P37" s="8">
        <v>2475</v>
      </c>
      <c r="Q37" s="8">
        <f t="shared" si="0"/>
        <v>1216.9338184678927</v>
      </c>
      <c r="R37" s="8"/>
      <c r="S37" s="8" t="s">
        <v>3624</v>
      </c>
      <c r="T37" s="8" t="s">
        <v>3624</v>
      </c>
      <c r="U37" s="8"/>
      <c r="V37" s="8"/>
      <c r="W37" s="8"/>
      <c r="X37" s="8"/>
      <c r="Y37" s="8"/>
      <c r="Z37" s="8"/>
      <c r="AA37" s="8"/>
      <c r="AB37" s="8"/>
      <c r="AC37" s="8"/>
      <c r="AD37" s="8"/>
    </row>
    <row r="38" spans="1:30" ht="58">
      <c r="A38" t="s">
        <v>274</v>
      </c>
      <c r="B38" s="3" t="s">
        <v>1529</v>
      </c>
      <c r="C38" s="3" t="s">
        <v>1530</v>
      </c>
      <c r="G38" s="8" t="s">
        <v>24</v>
      </c>
      <c r="H38" s="8"/>
      <c r="I38" s="8">
        <v>1</v>
      </c>
      <c r="J38" s="8">
        <v>3</v>
      </c>
      <c r="K38" s="8" t="s">
        <v>3326</v>
      </c>
      <c r="L38" s="8" t="s">
        <v>3311</v>
      </c>
      <c r="M38" s="8"/>
      <c r="N38" s="9"/>
      <c r="O38" s="8"/>
      <c r="P38" s="8">
        <v>312</v>
      </c>
      <c r="Q38" s="8">
        <f t="shared" si="0"/>
        <v>153.4074146917101</v>
      </c>
      <c r="R38" s="8"/>
      <c r="S38" s="8" t="s">
        <v>3624</v>
      </c>
      <c r="T38" s="8" t="s">
        <v>3624</v>
      </c>
      <c r="U38" s="8"/>
      <c r="V38" s="8"/>
      <c r="W38" s="8"/>
      <c r="X38" s="8"/>
      <c r="Y38" s="8"/>
      <c r="Z38" s="8"/>
      <c r="AA38" s="8"/>
      <c r="AB38" s="8"/>
      <c r="AC38" s="8"/>
      <c r="AD38" s="8"/>
    </row>
    <row r="39" spans="1:30" ht="159.5">
      <c r="A39" t="s">
        <v>274</v>
      </c>
      <c r="B39" s="3" t="s">
        <v>1533</v>
      </c>
      <c r="C39" s="3" t="s">
        <v>1534</v>
      </c>
      <c r="G39" s="8" t="s">
        <v>24</v>
      </c>
      <c r="H39" s="8"/>
      <c r="I39" s="8">
        <v>3</v>
      </c>
      <c r="J39" s="8">
        <v>13</v>
      </c>
      <c r="K39" s="8"/>
      <c r="L39" s="8" t="s">
        <v>3311</v>
      </c>
      <c r="M39" s="8"/>
      <c r="N39" s="9"/>
      <c r="O39" s="8"/>
      <c r="P39" s="8">
        <v>7</v>
      </c>
      <c r="Q39" s="8">
        <f t="shared" si="0"/>
        <v>3.4418330219293933</v>
      </c>
      <c r="R39" s="8"/>
      <c r="S39" s="8" t="s">
        <v>3624</v>
      </c>
      <c r="T39" s="8" t="s">
        <v>3624</v>
      </c>
      <c r="U39" s="8"/>
      <c r="V39" s="8"/>
      <c r="W39" s="8"/>
      <c r="X39" s="8"/>
      <c r="Y39" s="8"/>
      <c r="Z39" s="8"/>
      <c r="AA39" s="8"/>
      <c r="AB39" s="8"/>
      <c r="AC39" s="8"/>
      <c r="AD39" s="8"/>
    </row>
    <row r="40" spans="1:30" ht="43.5">
      <c r="A40" t="s">
        <v>275</v>
      </c>
      <c r="B40" s="3" t="s">
        <v>1320</v>
      </c>
      <c r="C40" s="3" t="s">
        <v>1535</v>
      </c>
      <c r="G40" s="8" t="s">
        <v>24</v>
      </c>
      <c r="H40" s="8"/>
      <c r="I40" s="8">
        <v>1</v>
      </c>
      <c r="J40" s="8">
        <v>3</v>
      </c>
      <c r="K40" s="8" t="s">
        <v>3326</v>
      </c>
      <c r="L40" s="8" t="s">
        <v>3311</v>
      </c>
      <c r="M40" s="8"/>
      <c r="N40" s="9"/>
      <c r="O40" s="8"/>
      <c r="P40" s="8">
        <v>743</v>
      </c>
      <c r="Q40" s="8">
        <f t="shared" si="0"/>
        <v>365.32599075621988</v>
      </c>
      <c r="R40" s="8"/>
      <c r="S40" s="8" t="s">
        <v>3624</v>
      </c>
      <c r="T40" s="8" t="s">
        <v>3624</v>
      </c>
      <c r="U40" s="8"/>
      <c r="V40" s="8"/>
      <c r="W40" s="8"/>
      <c r="X40" s="8"/>
      <c r="Y40" s="8"/>
      <c r="Z40" s="8"/>
      <c r="AA40" s="8"/>
      <c r="AB40" s="8"/>
      <c r="AC40" s="8"/>
      <c r="AD40" s="8"/>
    </row>
    <row r="41" spans="1:30" ht="58">
      <c r="A41" t="s">
        <v>279</v>
      </c>
      <c r="B41" s="3" t="s">
        <v>1541</v>
      </c>
      <c r="C41" s="3" t="s">
        <v>1538</v>
      </c>
      <c r="G41" s="8" t="s">
        <v>25</v>
      </c>
      <c r="H41" s="8"/>
      <c r="I41" s="8">
        <v>1</v>
      </c>
      <c r="J41" s="8">
        <v>3</v>
      </c>
      <c r="K41" s="8" t="s">
        <v>3310</v>
      </c>
      <c r="L41" s="8" t="s">
        <v>3311</v>
      </c>
      <c r="M41" s="8"/>
      <c r="N41" s="9"/>
      <c r="O41" s="8"/>
      <c r="P41" s="8">
        <v>2475</v>
      </c>
      <c r="Q41" s="8">
        <f t="shared" si="0"/>
        <v>1216.9338184678927</v>
      </c>
      <c r="R41" s="8"/>
      <c r="S41" s="8" t="s">
        <v>3624</v>
      </c>
      <c r="T41" s="8" t="s">
        <v>3624</v>
      </c>
      <c r="U41" s="8"/>
      <c r="V41" s="8"/>
      <c r="W41" s="8"/>
      <c r="X41" s="8"/>
      <c r="Y41" s="8"/>
      <c r="Z41" s="8"/>
      <c r="AA41" s="8"/>
      <c r="AB41" s="8"/>
      <c r="AC41" s="8"/>
      <c r="AD41" s="8"/>
    </row>
    <row r="42" spans="1:30" ht="29">
      <c r="A42" t="s">
        <v>280</v>
      </c>
      <c r="B42" s="3" t="s">
        <v>1543</v>
      </c>
      <c r="C42" s="3" t="s">
        <v>1542</v>
      </c>
      <c r="G42" s="8" t="s">
        <v>25</v>
      </c>
      <c r="H42" s="8"/>
      <c r="I42" s="8">
        <v>1</v>
      </c>
      <c r="J42" s="8">
        <v>3</v>
      </c>
      <c r="K42" s="8" t="s">
        <v>3328</v>
      </c>
      <c r="L42" s="8" t="s">
        <v>3311</v>
      </c>
      <c r="M42" s="8"/>
      <c r="N42" s="9"/>
      <c r="O42" s="8"/>
      <c r="P42" s="8">
        <v>210</v>
      </c>
      <c r="Q42" s="8">
        <f t="shared" si="0"/>
        <v>103.25499065788181</v>
      </c>
      <c r="R42" s="8"/>
      <c r="S42" s="8" t="s">
        <v>3624</v>
      </c>
      <c r="T42" s="8" t="s">
        <v>3624</v>
      </c>
      <c r="U42" s="8"/>
      <c r="V42" s="8"/>
      <c r="W42" s="8"/>
      <c r="X42" s="8"/>
      <c r="Y42" s="8"/>
      <c r="Z42" s="8"/>
      <c r="AA42" s="8"/>
      <c r="AB42" s="8"/>
      <c r="AC42" s="8"/>
      <c r="AD42" s="8"/>
    </row>
    <row r="43" spans="1:30" ht="29">
      <c r="A43" t="s">
        <v>288</v>
      </c>
      <c r="B43" s="3" t="s">
        <v>1550</v>
      </c>
      <c r="C43" s="3" t="s">
        <v>1553</v>
      </c>
      <c r="G43" s="8" t="s">
        <v>24</v>
      </c>
      <c r="H43" s="8"/>
      <c r="I43" s="8">
        <v>1</v>
      </c>
      <c r="J43" s="8">
        <v>1</v>
      </c>
      <c r="K43" s="8" t="s">
        <v>3310</v>
      </c>
      <c r="L43" s="8" t="s">
        <v>3351</v>
      </c>
      <c r="M43" s="8"/>
      <c r="N43" s="9"/>
      <c r="O43" s="8"/>
      <c r="P43" s="8">
        <v>2475</v>
      </c>
      <c r="Q43" s="8">
        <f t="shared" si="0"/>
        <v>1216.9338184678927</v>
      </c>
      <c r="R43" s="8"/>
      <c r="S43" s="8" t="s">
        <v>3624</v>
      </c>
      <c r="T43" s="8" t="s">
        <v>3624</v>
      </c>
      <c r="U43" s="8"/>
      <c r="V43" s="8"/>
      <c r="W43" s="8"/>
      <c r="X43" s="8"/>
      <c r="Y43" s="8"/>
      <c r="Z43" s="8"/>
      <c r="AA43" s="8"/>
      <c r="AB43" s="8"/>
      <c r="AC43" s="8"/>
      <c r="AD43" s="8"/>
    </row>
    <row r="44" spans="1:30" ht="29">
      <c r="A44" t="s">
        <v>288</v>
      </c>
      <c r="B44" s="3" t="s">
        <v>1555</v>
      </c>
      <c r="C44" s="3" t="s">
        <v>1554</v>
      </c>
      <c r="G44" s="8" t="s">
        <v>25</v>
      </c>
      <c r="H44" s="8"/>
      <c r="I44" s="8">
        <v>1</v>
      </c>
      <c r="J44" s="8">
        <v>3</v>
      </c>
      <c r="K44" s="8" t="s">
        <v>3310</v>
      </c>
      <c r="L44" s="8" t="s">
        <v>3311</v>
      </c>
      <c r="M44" s="8"/>
      <c r="N44" s="9"/>
      <c r="O44" s="8"/>
      <c r="P44" s="8">
        <v>2475</v>
      </c>
      <c r="Q44" s="8">
        <f t="shared" si="0"/>
        <v>1216.9338184678927</v>
      </c>
      <c r="R44" s="8"/>
      <c r="S44" s="8" t="s">
        <v>3624</v>
      </c>
      <c r="T44" s="8" t="s">
        <v>3624</v>
      </c>
      <c r="U44" s="8"/>
      <c r="V44" s="8"/>
      <c r="W44" s="8"/>
      <c r="X44" s="8"/>
      <c r="Y44" s="8"/>
      <c r="Z44" s="8"/>
      <c r="AA44" s="8"/>
      <c r="AB44" s="8"/>
      <c r="AC44" s="8"/>
      <c r="AD44" s="8"/>
    </row>
    <row r="45" spans="1:30" ht="130.5">
      <c r="A45" t="s">
        <v>301</v>
      </c>
      <c r="B45" s="3" t="s">
        <v>1563</v>
      </c>
      <c r="C45" s="3" t="s">
        <v>1560</v>
      </c>
      <c r="G45" s="8" t="s">
        <v>25</v>
      </c>
      <c r="H45" s="8"/>
      <c r="I45" s="8">
        <v>1</v>
      </c>
      <c r="J45" s="8">
        <v>1</v>
      </c>
      <c r="K45" s="8" t="s">
        <v>3310</v>
      </c>
      <c r="L45" s="8" t="s">
        <v>3351</v>
      </c>
      <c r="M45" s="8"/>
      <c r="N45" s="9"/>
      <c r="O45" s="8"/>
      <c r="P45" s="8">
        <v>2475</v>
      </c>
      <c r="Q45" s="8">
        <f t="shared" si="0"/>
        <v>1216.9338184678927</v>
      </c>
      <c r="R45" s="8"/>
      <c r="S45" s="8" t="s">
        <v>3624</v>
      </c>
      <c r="T45" s="8" t="s">
        <v>3624</v>
      </c>
      <c r="U45" s="8"/>
      <c r="V45" s="8"/>
      <c r="W45" s="8"/>
      <c r="X45" s="8"/>
      <c r="Y45" s="8"/>
      <c r="Z45" s="8"/>
      <c r="AA45" s="8"/>
      <c r="AB45" s="8"/>
      <c r="AC45" s="8"/>
      <c r="AD45" s="8"/>
    </row>
    <row r="46" spans="1:30" ht="29">
      <c r="A46" t="s">
        <v>302</v>
      </c>
      <c r="B46" s="3" t="s">
        <v>1572</v>
      </c>
      <c r="C46" s="3" t="s">
        <v>1573</v>
      </c>
      <c r="G46" s="8" t="s">
        <v>25</v>
      </c>
      <c r="H46" s="8"/>
      <c r="I46" s="8">
        <v>1</v>
      </c>
      <c r="J46" s="8">
        <v>3</v>
      </c>
      <c r="K46" s="8" t="s">
        <v>3324</v>
      </c>
      <c r="L46" s="8" t="s">
        <v>3311</v>
      </c>
      <c r="M46" s="8"/>
      <c r="N46" s="9"/>
      <c r="O46" s="8"/>
      <c r="P46" s="8">
        <v>75</v>
      </c>
      <c r="Q46" s="8">
        <f t="shared" si="0"/>
        <v>36.876782377814926</v>
      </c>
      <c r="R46" s="8"/>
      <c r="S46" s="8" t="s">
        <v>3624</v>
      </c>
      <c r="T46" s="8" t="s">
        <v>3624</v>
      </c>
      <c r="U46" s="8"/>
      <c r="V46" s="8"/>
      <c r="W46" s="8"/>
      <c r="X46" s="8"/>
      <c r="Y46" s="8"/>
      <c r="Z46" s="8"/>
      <c r="AA46" s="8"/>
      <c r="AB46" s="8"/>
      <c r="AC46" s="8"/>
      <c r="AD46" s="8"/>
    </row>
    <row r="47" spans="1:30" ht="58">
      <c r="A47" t="s">
        <v>302</v>
      </c>
      <c r="B47" s="3" t="s">
        <v>1582</v>
      </c>
      <c r="C47" s="3" t="s">
        <v>1583</v>
      </c>
      <c r="G47" s="8" t="s">
        <v>24</v>
      </c>
      <c r="H47" s="8"/>
      <c r="I47" s="8">
        <v>1</v>
      </c>
      <c r="J47" s="8">
        <v>3</v>
      </c>
      <c r="K47" s="8" t="s">
        <v>3319</v>
      </c>
      <c r="L47" s="8" t="s">
        <v>3311</v>
      </c>
      <c r="M47" s="8"/>
      <c r="N47" s="9"/>
      <c r="O47" s="8"/>
      <c r="P47" s="8">
        <v>1701</v>
      </c>
      <c r="Q47" s="8">
        <f t="shared" si="0"/>
        <v>836.36542432884255</v>
      </c>
      <c r="R47" s="8"/>
      <c r="S47" s="8" t="s">
        <v>3624</v>
      </c>
      <c r="T47" s="8" t="s">
        <v>3624</v>
      </c>
      <c r="U47" s="8"/>
      <c r="V47" s="8"/>
      <c r="W47" s="8"/>
      <c r="X47" s="8"/>
      <c r="Y47" s="8"/>
      <c r="Z47" s="8"/>
      <c r="AA47" s="8"/>
      <c r="AB47" s="8"/>
      <c r="AC47" s="8"/>
      <c r="AD47" s="8"/>
    </row>
    <row r="48" spans="1:30" ht="101.5">
      <c r="A48" t="s">
        <v>303</v>
      </c>
      <c r="B48" s="3" t="s">
        <v>1584</v>
      </c>
      <c r="C48" s="3" t="s">
        <v>1585</v>
      </c>
      <c r="G48" s="8" t="s">
        <v>25</v>
      </c>
      <c r="H48" s="8"/>
      <c r="I48" s="8">
        <v>3</v>
      </c>
      <c r="J48" s="8">
        <v>12</v>
      </c>
      <c r="K48" s="8"/>
      <c r="L48" s="8" t="s">
        <v>3305</v>
      </c>
      <c r="M48" s="8" t="s">
        <v>3414</v>
      </c>
      <c r="N48" s="9" t="s">
        <v>3415</v>
      </c>
      <c r="O48" s="8"/>
      <c r="P48" s="8">
        <v>115</v>
      </c>
      <c r="Q48" s="8">
        <f t="shared" si="0"/>
        <v>56.544399645982892</v>
      </c>
      <c r="R48" s="8"/>
      <c r="S48" s="8" t="s">
        <v>3624</v>
      </c>
      <c r="T48" s="8" t="s">
        <v>3624</v>
      </c>
      <c r="U48" s="8"/>
      <c r="V48" s="8"/>
      <c r="W48" s="8"/>
      <c r="X48" s="8"/>
      <c r="Y48" s="8"/>
      <c r="Z48" s="8"/>
      <c r="AA48" s="8"/>
      <c r="AB48" s="8"/>
      <c r="AC48" s="8"/>
      <c r="AD48" s="8"/>
    </row>
    <row r="49" spans="1:30" ht="58">
      <c r="A49" t="s">
        <v>304</v>
      </c>
      <c r="B49" s="3" t="s">
        <v>1586</v>
      </c>
      <c r="C49" s="3" t="s">
        <v>1589</v>
      </c>
      <c r="G49" s="8" t="s">
        <v>24</v>
      </c>
      <c r="H49" s="8"/>
      <c r="I49" s="8">
        <v>1</v>
      </c>
      <c r="J49" s="8">
        <v>3</v>
      </c>
      <c r="K49" s="8" t="s">
        <v>3326</v>
      </c>
      <c r="L49" s="8" t="s">
        <v>3311</v>
      </c>
      <c r="M49" s="8"/>
      <c r="N49" s="9"/>
      <c r="O49" s="8"/>
      <c r="P49" s="8">
        <v>743</v>
      </c>
      <c r="Q49" s="8">
        <f t="shared" si="0"/>
        <v>365.32599075621988</v>
      </c>
      <c r="R49" s="8"/>
      <c r="S49" s="8" t="s">
        <v>3624</v>
      </c>
      <c r="T49" s="8" t="s">
        <v>3624</v>
      </c>
      <c r="U49" s="8"/>
      <c r="V49" s="8"/>
      <c r="W49" s="8"/>
      <c r="X49" s="8"/>
      <c r="Y49" s="8"/>
      <c r="Z49" s="8"/>
      <c r="AA49" s="8"/>
      <c r="AB49" s="8"/>
      <c r="AC49" s="8"/>
      <c r="AD49" s="8"/>
    </row>
    <row r="50" spans="1:30" ht="87">
      <c r="A50" t="s">
        <v>305</v>
      </c>
      <c r="B50" s="3" t="s">
        <v>1592</v>
      </c>
      <c r="C50" s="3" t="s">
        <v>1590</v>
      </c>
      <c r="G50" s="8" t="s">
        <v>25</v>
      </c>
      <c r="H50" s="8"/>
      <c r="I50" s="8">
        <v>1</v>
      </c>
      <c r="J50" s="8">
        <v>3</v>
      </c>
      <c r="K50" s="8" t="s">
        <v>3319</v>
      </c>
      <c r="L50" s="8" t="s">
        <v>3311</v>
      </c>
      <c r="M50" s="8"/>
      <c r="N50" s="9"/>
      <c r="O50" s="8"/>
      <c r="P50" s="8">
        <v>60</v>
      </c>
      <c r="Q50" s="8">
        <f t="shared" si="0"/>
        <v>29.501425902251942</v>
      </c>
      <c r="R50" s="8"/>
      <c r="S50" s="8" t="s">
        <v>3624</v>
      </c>
      <c r="T50" s="8" t="s">
        <v>3624</v>
      </c>
      <c r="U50" s="8"/>
      <c r="V50" s="8"/>
      <c r="W50" s="8"/>
      <c r="X50" s="8"/>
      <c r="Y50" s="8"/>
      <c r="Z50" s="8"/>
      <c r="AA50" s="8"/>
      <c r="AB50" s="8"/>
      <c r="AC50" s="8"/>
      <c r="AD50" s="8"/>
    </row>
    <row r="51" spans="1:30" ht="87">
      <c r="A51" t="s">
        <v>305</v>
      </c>
      <c r="B51" s="3" t="s">
        <v>3416</v>
      </c>
      <c r="C51" s="3" t="s">
        <v>1590</v>
      </c>
      <c r="G51" s="8" t="s">
        <v>25</v>
      </c>
      <c r="H51" s="8"/>
      <c r="I51" s="8">
        <v>1</v>
      </c>
      <c r="J51" s="8">
        <v>3</v>
      </c>
      <c r="K51" s="8" t="s">
        <v>3310</v>
      </c>
      <c r="L51" s="8" t="s">
        <v>3311</v>
      </c>
      <c r="M51" s="8"/>
      <c r="N51" s="9"/>
      <c r="O51" s="8"/>
      <c r="P51" s="8">
        <v>2475</v>
      </c>
      <c r="Q51" s="8">
        <f t="shared" si="0"/>
        <v>1216.9338184678927</v>
      </c>
      <c r="R51" s="8"/>
      <c r="S51" s="8" t="s">
        <v>3624</v>
      </c>
      <c r="T51" s="8" t="s">
        <v>3624</v>
      </c>
      <c r="U51" s="8"/>
      <c r="V51" s="8"/>
      <c r="W51" s="8"/>
      <c r="X51" s="8"/>
      <c r="Y51" s="8"/>
      <c r="Z51" s="8"/>
      <c r="AA51" s="8"/>
      <c r="AB51" s="8"/>
      <c r="AC51" s="8"/>
      <c r="AD51" s="8"/>
    </row>
    <row r="52" spans="1:30" ht="87">
      <c r="A52" t="s">
        <v>305</v>
      </c>
      <c r="B52" s="3" t="s">
        <v>1591</v>
      </c>
      <c r="C52" s="3" t="s">
        <v>3417</v>
      </c>
      <c r="G52" s="8" t="s">
        <v>24</v>
      </c>
      <c r="H52" s="8"/>
      <c r="I52" s="8">
        <v>2</v>
      </c>
      <c r="J52" s="8">
        <v>7</v>
      </c>
      <c r="K52" s="8"/>
      <c r="L52" s="8" t="s">
        <v>3311</v>
      </c>
      <c r="M52" s="8"/>
      <c r="N52" s="9"/>
      <c r="O52" s="8"/>
      <c r="P52" s="8">
        <v>132</v>
      </c>
      <c r="Q52" s="8">
        <f t="shared" si="0"/>
        <v>64.903136984954273</v>
      </c>
      <c r="R52" s="8"/>
      <c r="S52" s="8" t="s">
        <v>3624</v>
      </c>
      <c r="T52" s="8" t="s">
        <v>3624</v>
      </c>
      <c r="U52" s="8"/>
      <c r="V52" s="8"/>
      <c r="W52" s="8"/>
      <c r="X52" s="8"/>
      <c r="Y52" s="8"/>
      <c r="Z52" s="8"/>
      <c r="AA52" s="8"/>
      <c r="AB52" s="8"/>
      <c r="AC52" s="8"/>
      <c r="AD52" s="8"/>
    </row>
    <row r="53" spans="1:30" ht="29">
      <c r="A53" t="s">
        <v>305</v>
      </c>
      <c r="B53" s="3" t="s">
        <v>1594</v>
      </c>
      <c r="C53" s="3" t="s">
        <v>1593</v>
      </c>
      <c r="G53" s="8" t="s">
        <v>24</v>
      </c>
      <c r="H53" s="8"/>
      <c r="I53" s="8">
        <v>1</v>
      </c>
      <c r="J53" s="8">
        <v>3</v>
      </c>
      <c r="K53" s="8" t="s">
        <v>3310</v>
      </c>
      <c r="L53" s="8" t="s">
        <v>3311</v>
      </c>
      <c r="M53" s="8"/>
      <c r="N53" s="9"/>
      <c r="O53" s="8"/>
      <c r="P53" s="8">
        <v>2475</v>
      </c>
      <c r="Q53" s="8">
        <f t="shared" si="0"/>
        <v>1216.9338184678927</v>
      </c>
      <c r="R53" s="8"/>
      <c r="S53" s="8" t="s">
        <v>3624</v>
      </c>
      <c r="T53" s="8" t="s">
        <v>3624</v>
      </c>
      <c r="U53" s="8"/>
      <c r="V53" s="8"/>
      <c r="W53" s="8"/>
      <c r="X53" s="8"/>
      <c r="Y53" s="8"/>
      <c r="Z53" s="8"/>
      <c r="AA53" s="8"/>
      <c r="AB53" s="8"/>
      <c r="AC53" s="8"/>
      <c r="AD53" s="8"/>
    </row>
    <row r="54" spans="1:30" ht="58">
      <c r="A54" t="s">
        <v>305</v>
      </c>
      <c r="B54" s="3" t="s">
        <v>1596</v>
      </c>
      <c r="C54" s="3" t="s">
        <v>1595</v>
      </c>
      <c r="G54" s="8" t="s">
        <v>24</v>
      </c>
      <c r="H54" s="8"/>
      <c r="I54" s="8">
        <v>1</v>
      </c>
      <c r="J54" s="8">
        <v>7</v>
      </c>
      <c r="K54" s="8" t="s">
        <v>3324</v>
      </c>
      <c r="L54" s="8" t="s">
        <v>3305</v>
      </c>
      <c r="M54" s="8" t="s">
        <v>3418</v>
      </c>
      <c r="N54" s="9" t="s">
        <v>3404</v>
      </c>
      <c r="O54" s="8"/>
      <c r="P54" s="8">
        <v>47</v>
      </c>
      <c r="Q54" s="8">
        <f t="shared" si="0"/>
        <v>23.109450290097357</v>
      </c>
      <c r="R54" s="8"/>
      <c r="S54" s="8" t="s">
        <v>3624</v>
      </c>
      <c r="T54" s="8" t="s">
        <v>3624</v>
      </c>
      <c r="U54" s="8"/>
      <c r="V54" s="8"/>
      <c r="W54" s="8"/>
      <c r="X54" s="8"/>
      <c r="Y54" s="8"/>
      <c r="Z54" s="8"/>
      <c r="AA54" s="8"/>
      <c r="AB54" s="8"/>
      <c r="AC54" s="8"/>
      <c r="AD54" s="8" t="s">
        <v>19</v>
      </c>
    </row>
    <row r="55" spans="1:30" ht="43.5">
      <c r="A55" t="s">
        <v>320</v>
      </c>
      <c r="B55" s="3" t="s">
        <v>1604</v>
      </c>
      <c r="C55" s="3" t="s">
        <v>1603</v>
      </c>
      <c r="G55" s="8" t="s">
        <v>24</v>
      </c>
      <c r="H55" s="8"/>
      <c r="I55" s="8">
        <v>1</v>
      </c>
      <c r="J55" s="8">
        <v>2</v>
      </c>
      <c r="K55" s="8" t="s">
        <v>3326</v>
      </c>
      <c r="L55" s="8" t="s">
        <v>3351</v>
      </c>
      <c r="M55" s="8"/>
      <c r="N55" s="9"/>
      <c r="O55" s="8" t="s">
        <v>3306</v>
      </c>
      <c r="P55" s="8">
        <v>99</v>
      </c>
      <c r="Q55" s="8">
        <f t="shared" si="0"/>
        <v>48.677352738715705</v>
      </c>
      <c r="R55" s="8"/>
      <c r="S55" s="8" t="s">
        <v>3624</v>
      </c>
      <c r="T55" s="8" t="s">
        <v>3624</v>
      </c>
      <c r="U55" s="8"/>
      <c r="V55" s="8"/>
      <c r="W55" s="8"/>
      <c r="X55" s="8"/>
      <c r="Y55" s="8"/>
      <c r="Z55" s="8"/>
      <c r="AA55" s="8"/>
      <c r="AB55" s="8"/>
      <c r="AC55" s="8"/>
      <c r="AD55" s="8"/>
    </row>
    <row r="56" spans="1:30" ht="43.5">
      <c r="A56" t="s">
        <v>320</v>
      </c>
      <c r="B56" s="3" t="s">
        <v>1606</v>
      </c>
      <c r="C56" s="3" t="s">
        <v>1605</v>
      </c>
      <c r="G56" s="8" t="s">
        <v>25</v>
      </c>
      <c r="H56" s="8"/>
      <c r="I56" s="8">
        <v>1</v>
      </c>
      <c r="J56" s="8">
        <v>2</v>
      </c>
      <c r="K56" s="8" t="s">
        <v>3316</v>
      </c>
      <c r="L56" s="8" t="s">
        <v>3351</v>
      </c>
      <c r="M56" s="8"/>
      <c r="N56" s="9"/>
      <c r="O56" s="8" t="s">
        <v>3306</v>
      </c>
      <c r="P56" s="8">
        <v>129</v>
      </c>
      <c r="Q56" s="8">
        <f t="shared" si="0"/>
        <v>63.428065689841674</v>
      </c>
      <c r="R56" s="8"/>
      <c r="S56" s="8" t="s">
        <v>3624</v>
      </c>
      <c r="T56" s="8" t="s">
        <v>3624</v>
      </c>
      <c r="U56" s="8"/>
      <c r="V56" s="8"/>
      <c r="W56" s="8"/>
      <c r="X56" s="8"/>
      <c r="Y56" s="8"/>
      <c r="Z56" s="8"/>
      <c r="AA56" s="8"/>
      <c r="AB56" s="8"/>
      <c r="AC56" s="8"/>
      <c r="AD56" s="8"/>
    </row>
    <row r="57" spans="1:30" ht="87">
      <c r="A57" t="s">
        <v>335</v>
      </c>
      <c r="B57" s="3" t="s">
        <v>1618</v>
      </c>
      <c r="C57" s="3" t="s">
        <v>1617</v>
      </c>
      <c r="G57" s="8" t="s">
        <v>24</v>
      </c>
      <c r="H57" s="8"/>
      <c r="I57" s="8">
        <v>1</v>
      </c>
      <c r="J57" s="8">
        <v>3</v>
      </c>
      <c r="K57" s="8" t="s">
        <v>3319</v>
      </c>
      <c r="L57" s="8" t="s">
        <v>3311</v>
      </c>
      <c r="M57" s="8"/>
      <c r="N57" s="9"/>
      <c r="O57" s="8"/>
      <c r="P57" s="8">
        <v>1701</v>
      </c>
      <c r="Q57" s="8">
        <f t="shared" si="0"/>
        <v>836.36542432884255</v>
      </c>
      <c r="R57" s="8"/>
      <c r="S57" s="8" t="s">
        <v>3624</v>
      </c>
      <c r="T57" s="8" t="s">
        <v>3624</v>
      </c>
      <c r="U57" s="8"/>
      <c r="V57" s="8"/>
      <c r="W57" s="8"/>
      <c r="X57" s="8"/>
      <c r="Y57" s="8"/>
      <c r="Z57" s="8"/>
      <c r="AA57" s="8"/>
      <c r="AB57" s="8"/>
      <c r="AC57" s="8"/>
      <c r="AD57" s="8"/>
    </row>
    <row r="58" spans="1:30" ht="29">
      <c r="A58" t="s">
        <v>335</v>
      </c>
      <c r="B58" s="3" t="s">
        <v>1619</v>
      </c>
      <c r="C58" s="3" t="s">
        <v>3419</v>
      </c>
      <c r="G58" s="8" t="s">
        <v>25</v>
      </c>
      <c r="H58" s="8"/>
      <c r="I58" s="8">
        <v>1</v>
      </c>
      <c r="J58" s="8">
        <v>3</v>
      </c>
      <c r="K58" s="8" t="s">
        <v>3310</v>
      </c>
      <c r="L58" s="8" t="s">
        <v>3311</v>
      </c>
      <c r="M58" s="8"/>
      <c r="N58" s="9"/>
      <c r="O58" s="8"/>
      <c r="P58" s="8">
        <v>2475</v>
      </c>
      <c r="Q58" s="8">
        <f t="shared" si="0"/>
        <v>1216.9338184678927</v>
      </c>
      <c r="R58" s="8"/>
      <c r="S58" s="8" t="s">
        <v>3624</v>
      </c>
      <c r="T58" s="8" t="s">
        <v>3624</v>
      </c>
      <c r="U58" s="8"/>
      <c r="V58" s="8"/>
      <c r="W58" s="8"/>
      <c r="X58" s="8"/>
      <c r="Y58" s="8"/>
      <c r="Z58" s="8"/>
      <c r="AA58" s="8"/>
      <c r="AB58" s="8"/>
      <c r="AC58" s="8"/>
      <c r="AD58" s="8"/>
    </row>
    <row r="59" spans="1:30" ht="29">
      <c r="A59" t="s">
        <v>335</v>
      </c>
      <c r="B59" s="3" t="s">
        <v>1625</v>
      </c>
      <c r="C59" s="3" t="s">
        <v>1626</v>
      </c>
      <c r="G59" s="8" t="s">
        <v>24</v>
      </c>
      <c r="H59" s="8"/>
      <c r="I59" s="8">
        <v>1</v>
      </c>
      <c r="J59" s="8">
        <v>2</v>
      </c>
      <c r="K59" s="8" t="s">
        <v>3316</v>
      </c>
      <c r="L59" s="8" t="s">
        <v>3351</v>
      </c>
      <c r="M59" s="8"/>
      <c r="N59" s="9"/>
      <c r="O59" s="8"/>
      <c r="P59" s="8">
        <v>129</v>
      </c>
      <c r="Q59" s="8">
        <f t="shared" si="0"/>
        <v>63.428065689841674</v>
      </c>
      <c r="R59" s="8"/>
      <c r="S59" s="8" t="s">
        <v>3624</v>
      </c>
      <c r="T59" s="8" t="s">
        <v>3624</v>
      </c>
      <c r="U59" s="8"/>
      <c r="V59" s="8"/>
      <c r="W59" s="8"/>
      <c r="X59" s="8"/>
      <c r="Y59" s="8"/>
      <c r="Z59" s="8"/>
      <c r="AA59" s="8"/>
      <c r="AB59" s="8"/>
      <c r="AC59" s="8"/>
      <c r="AD59" s="8"/>
    </row>
    <row r="60" spans="1:30" ht="43.5">
      <c r="A60" t="s">
        <v>344</v>
      </c>
      <c r="B60" s="3" t="s">
        <v>1628</v>
      </c>
      <c r="C60" s="3" t="s">
        <v>1627</v>
      </c>
      <c r="G60" s="8" t="s">
        <v>25</v>
      </c>
      <c r="H60" s="8"/>
      <c r="I60" s="8">
        <v>1</v>
      </c>
      <c r="J60" s="8">
        <v>3</v>
      </c>
      <c r="K60" s="8" t="s">
        <v>3310</v>
      </c>
      <c r="L60" s="8" t="s">
        <v>3311</v>
      </c>
      <c r="M60" s="8"/>
      <c r="N60" s="9"/>
      <c r="O60" s="8"/>
      <c r="P60" s="8">
        <v>2475</v>
      </c>
      <c r="Q60" s="8">
        <f t="shared" si="0"/>
        <v>1216.9338184678927</v>
      </c>
      <c r="R60" s="8"/>
      <c r="S60" s="8" t="s">
        <v>3624</v>
      </c>
      <c r="T60" s="8" t="s">
        <v>3624</v>
      </c>
      <c r="U60" s="8"/>
      <c r="V60" s="8"/>
      <c r="W60" s="8"/>
      <c r="X60" s="8"/>
      <c r="Y60" s="8"/>
      <c r="Z60" s="8"/>
      <c r="AA60" s="8"/>
      <c r="AB60" s="8"/>
      <c r="AC60" s="8"/>
      <c r="AD60" s="8"/>
    </row>
    <row r="61" spans="1:30" ht="72.5">
      <c r="A61" t="s">
        <v>351</v>
      </c>
      <c r="B61" s="3" t="s">
        <v>1636</v>
      </c>
      <c r="C61" s="3" t="s">
        <v>1635</v>
      </c>
      <c r="G61" s="8" t="s">
        <v>25</v>
      </c>
      <c r="H61" s="8"/>
      <c r="I61" s="8">
        <v>2</v>
      </c>
      <c r="J61" s="8">
        <v>4</v>
      </c>
      <c r="K61" s="8"/>
      <c r="L61" s="8" t="s">
        <v>3311</v>
      </c>
      <c r="M61" s="8"/>
      <c r="N61" s="9"/>
      <c r="O61" s="8"/>
      <c r="P61" s="8">
        <v>124</v>
      </c>
      <c r="Q61" s="8">
        <f t="shared" si="0"/>
        <v>60.969613531320682</v>
      </c>
      <c r="R61" s="8"/>
      <c r="S61" s="8" t="s">
        <v>3624</v>
      </c>
      <c r="T61" s="8" t="s">
        <v>3624</v>
      </c>
      <c r="U61" s="8"/>
      <c r="V61" s="8"/>
      <c r="W61" s="8"/>
      <c r="X61" s="8"/>
      <c r="Y61" s="8"/>
      <c r="Z61" s="8"/>
      <c r="AA61" s="8"/>
      <c r="AB61" s="8"/>
      <c r="AC61" s="8"/>
      <c r="AD61" s="8"/>
    </row>
    <row r="62" spans="1:30" ht="58">
      <c r="A62" t="s">
        <v>362</v>
      </c>
      <c r="B62" s="3" t="s">
        <v>1642</v>
      </c>
      <c r="C62" s="3" t="s">
        <v>1641</v>
      </c>
      <c r="G62" s="8" t="s">
        <v>24</v>
      </c>
      <c r="H62" s="8"/>
      <c r="I62" s="8">
        <v>1</v>
      </c>
      <c r="J62" s="8">
        <v>3</v>
      </c>
      <c r="K62" s="8" t="s">
        <v>3310</v>
      </c>
      <c r="L62" s="8" t="s">
        <v>3311</v>
      </c>
      <c r="M62" s="8"/>
      <c r="N62" s="9"/>
      <c r="O62" s="8"/>
      <c r="P62" s="8">
        <v>2475</v>
      </c>
      <c r="Q62" s="8">
        <f t="shared" si="0"/>
        <v>1216.9338184678927</v>
      </c>
      <c r="R62" s="8"/>
      <c r="S62" s="8" t="s">
        <v>3624</v>
      </c>
      <c r="T62" s="8" t="s">
        <v>3624</v>
      </c>
      <c r="U62" s="8"/>
      <c r="V62" s="8"/>
      <c r="W62" s="8"/>
      <c r="X62" s="8"/>
      <c r="Y62" s="8"/>
      <c r="Z62" s="8"/>
      <c r="AA62" s="8"/>
      <c r="AB62" s="8"/>
      <c r="AC62" s="8"/>
      <c r="AD62" s="8"/>
    </row>
    <row r="63" spans="1:30" ht="72.5">
      <c r="A63" t="s">
        <v>365</v>
      </c>
      <c r="B63" s="3" t="s">
        <v>1643</v>
      </c>
      <c r="C63" s="3" t="s">
        <v>1646</v>
      </c>
      <c r="G63" s="8" t="s">
        <v>24</v>
      </c>
      <c r="H63" s="8"/>
      <c r="I63" s="8">
        <v>1</v>
      </c>
      <c r="J63" s="8">
        <v>3</v>
      </c>
      <c r="K63" s="8" t="s">
        <v>3319</v>
      </c>
      <c r="L63" s="8" t="s">
        <v>3311</v>
      </c>
      <c r="M63" s="8"/>
      <c r="N63" s="9"/>
      <c r="O63" s="8"/>
      <c r="P63" s="8">
        <v>1701</v>
      </c>
      <c r="Q63" s="8">
        <f t="shared" si="0"/>
        <v>836.36542432884255</v>
      </c>
      <c r="R63" s="8"/>
      <c r="S63" s="8" t="s">
        <v>3624</v>
      </c>
      <c r="T63" s="8" t="s">
        <v>3624</v>
      </c>
      <c r="U63" s="8"/>
      <c r="V63" s="8"/>
      <c r="W63" s="8"/>
      <c r="X63" s="8"/>
      <c r="Y63" s="8"/>
      <c r="Z63" s="8"/>
      <c r="AA63" s="8"/>
      <c r="AB63" s="8"/>
      <c r="AC63" s="8"/>
      <c r="AD63" s="8"/>
    </row>
    <row r="64" spans="1:30" ht="43.5">
      <c r="A64" t="s">
        <v>371</v>
      </c>
      <c r="B64" s="3" t="s">
        <v>1652</v>
      </c>
      <c r="C64" s="3" t="s">
        <v>1651</v>
      </c>
      <c r="G64" s="8" t="s">
        <v>25</v>
      </c>
      <c r="H64" s="8"/>
      <c r="I64" s="8">
        <v>1</v>
      </c>
      <c r="J64" s="8">
        <v>3</v>
      </c>
      <c r="K64" s="8" t="s">
        <v>3319</v>
      </c>
      <c r="L64" s="8" t="s">
        <v>3311</v>
      </c>
      <c r="M64" s="8"/>
      <c r="N64" s="9"/>
      <c r="O64" s="8"/>
      <c r="P64" s="8">
        <v>1701</v>
      </c>
      <c r="Q64" s="8">
        <f t="shared" si="0"/>
        <v>836.36542432884255</v>
      </c>
      <c r="R64" s="8"/>
      <c r="S64" s="8" t="s">
        <v>3624</v>
      </c>
      <c r="T64" s="8" t="s">
        <v>3624</v>
      </c>
      <c r="U64" s="8"/>
      <c r="V64" s="8"/>
      <c r="W64" s="8"/>
      <c r="X64" s="8"/>
      <c r="Y64" s="8"/>
      <c r="Z64" s="8"/>
      <c r="AA64" s="8"/>
      <c r="AB64" s="8"/>
      <c r="AC64" s="8"/>
      <c r="AD64" s="8"/>
    </row>
    <row r="65" spans="1:30" ht="58">
      <c r="A65" t="s">
        <v>372</v>
      </c>
      <c r="B65" s="3" t="s">
        <v>1654</v>
      </c>
      <c r="C65" s="3" t="s">
        <v>1653</v>
      </c>
      <c r="G65" s="8" t="s">
        <v>24</v>
      </c>
      <c r="H65" s="8"/>
      <c r="I65" s="8">
        <v>1</v>
      </c>
      <c r="J65" s="8">
        <v>3</v>
      </c>
      <c r="K65" s="8" t="s">
        <v>3319</v>
      </c>
      <c r="L65" s="8" t="s">
        <v>3311</v>
      </c>
      <c r="M65" s="8"/>
      <c r="N65" s="9"/>
      <c r="O65" s="8"/>
      <c r="P65" s="8">
        <v>1701</v>
      </c>
      <c r="Q65" s="8">
        <f t="shared" si="0"/>
        <v>836.36542432884255</v>
      </c>
      <c r="R65" s="8"/>
      <c r="S65" s="8" t="s">
        <v>3624</v>
      </c>
      <c r="T65" s="8" t="s">
        <v>3624</v>
      </c>
      <c r="U65" s="8"/>
      <c r="V65" s="8"/>
      <c r="W65" s="8"/>
      <c r="X65" s="8"/>
      <c r="Y65" s="8"/>
      <c r="Z65" s="8"/>
      <c r="AA65" s="8"/>
      <c r="AB65" s="8"/>
      <c r="AC65" s="8"/>
      <c r="AD65" s="8"/>
    </row>
    <row r="66" spans="1:30" ht="29">
      <c r="A66" t="s">
        <v>373</v>
      </c>
      <c r="B66" s="3" t="s">
        <v>1657</v>
      </c>
      <c r="C66" s="3" t="s">
        <v>1658</v>
      </c>
      <c r="G66" s="8" t="s">
        <v>24</v>
      </c>
      <c r="H66" s="8"/>
      <c r="I66" s="8">
        <v>1</v>
      </c>
      <c r="J66" s="8">
        <v>2</v>
      </c>
      <c r="K66" s="8" t="s">
        <v>3319</v>
      </c>
      <c r="L66" s="8" t="s">
        <v>3351</v>
      </c>
      <c r="M66" s="8"/>
      <c r="N66" s="9"/>
      <c r="O66" s="8"/>
      <c r="P66" s="8">
        <v>171</v>
      </c>
      <c r="Q66" s="8">
        <f t="shared" si="0"/>
        <v>84.079063821418046</v>
      </c>
      <c r="R66" s="8"/>
      <c r="S66" s="8" t="s">
        <v>3624</v>
      </c>
      <c r="T66" s="8" t="s">
        <v>3624</v>
      </c>
      <c r="U66" s="8"/>
      <c r="V66" s="8"/>
      <c r="W66" s="8"/>
      <c r="X66" s="8"/>
      <c r="Y66" s="8"/>
      <c r="Z66" s="8"/>
      <c r="AA66" s="8"/>
      <c r="AB66" s="8"/>
      <c r="AC66" s="8"/>
      <c r="AD66" s="8"/>
    </row>
    <row r="67" spans="1:30" ht="58">
      <c r="A67" t="s">
        <v>373</v>
      </c>
      <c r="B67" s="3" t="s">
        <v>1660</v>
      </c>
      <c r="C67" s="3" t="s">
        <v>1659</v>
      </c>
      <c r="G67" s="8" t="s">
        <v>25</v>
      </c>
      <c r="H67" s="8"/>
      <c r="I67" s="8">
        <v>1</v>
      </c>
      <c r="J67" s="8">
        <v>1</v>
      </c>
      <c r="K67" s="8" t="s">
        <v>3310</v>
      </c>
      <c r="L67" s="8" t="s">
        <v>3351</v>
      </c>
      <c r="M67" s="8"/>
      <c r="N67" s="9"/>
      <c r="O67" s="8"/>
      <c r="P67" s="8">
        <v>2475</v>
      </c>
      <c r="Q67" s="8">
        <f t="shared" ref="Q67:Q130" si="1">IF(ISNUMBER(P67), (P67/$F$477)*10000, "")</f>
        <v>1216.9338184678927</v>
      </c>
      <c r="R67" s="8"/>
      <c r="S67" s="8" t="s">
        <v>3624</v>
      </c>
      <c r="T67" s="8" t="s">
        <v>3624</v>
      </c>
      <c r="U67" s="8"/>
      <c r="V67" s="8"/>
      <c r="W67" s="8"/>
      <c r="X67" s="8"/>
      <c r="Y67" s="8"/>
      <c r="Z67" s="8"/>
      <c r="AA67" s="8"/>
      <c r="AB67" s="8"/>
      <c r="AC67" s="8"/>
      <c r="AD67" s="8"/>
    </row>
    <row r="68" spans="1:30" ht="29">
      <c r="A68" t="s">
        <v>374</v>
      </c>
      <c r="B68" s="3" t="s">
        <v>1662</v>
      </c>
      <c r="C68" s="3" t="s">
        <v>1661</v>
      </c>
      <c r="G68" s="8" t="s">
        <v>25</v>
      </c>
      <c r="H68" s="8"/>
      <c r="I68" s="8">
        <v>1</v>
      </c>
      <c r="J68" s="8">
        <v>2</v>
      </c>
      <c r="K68" s="8" t="s">
        <v>3328</v>
      </c>
      <c r="L68" s="8" t="s">
        <v>3351</v>
      </c>
      <c r="M68" s="8"/>
      <c r="N68" s="9"/>
      <c r="O68" s="8"/>
      <c r="P68" s="8">
        <v>613</v>
      </c>
      <c r="Q68" s="8">
        <f t="shared" si="1"/>
        <v>301.40623463467404</v>
      </c>
      <c r="R68" s="8"/>
      <c r="S68" s="8" t="s">
        <v>3624</v>
      </c>
      <c r="T68" s="8" t="s">
        <v>3624</v>
      </c>
      <c r="U68" s="8"/>
      <c r="V68" s="8"/>
      <c r="W68" s="8"/>
      <c r="X68" s="8"/>
      <c r="Y68" s="8"/>
      <c r="Z68" s="8"/>
      <c r="AA68" s="8"/>
      <c r="AB68" s="8"/>
      <c r="AC68" s="8"/>
      <c r="AD68" s="8"/>
    </row>
    <row r="69" spans="1:30" ht="29">
      <c r="A69" t="s">
        <v>378</v>
      </c>
      <c r="B69" s="3" t="s">
        <v>1675</v>
      </c>
      <c r="C69" s="3" t="s">
        <v>1674</v>
      </c>
      <c r="G69" s="8" t="s">
        <v>25</v>
      </c>
      <c r="H69" s="8"/>
      <c r="I69" s="8">
        <v>1</v>
      </c>
      <c r="J69" s="8">
        <v>2</v>
      </c>
      <c r="K69" s="8" t="s">
        <v>3310</v>
      </c>
      <c r="L69" s="8" t="s">
        <v>3351</v>
      </c>
      <c r="M69" s="8"/>
      <c r="N69" s="9"/>
      <c r="O69" s="8"/>
      <c r="P69" s="8">
        <v>2475</v>
      </c>
      <c r="Q69" s="8">
        <f t="shared" si="1"/>
        <v>1216.9338184678927</v>
      </c>
      <c r="R69" s="8"/>
      <c r="S69" s="8" t="s">
        <v>3624</v>
      </c>
      <c r="T69" s="8" t="s">
        <v>3624</v>
      </c>
      <c r="U69" s="8"/>
      <c r="V69" s="8"/>
      <c r="W69" s="8"/>
      <c r="X69" s="8"/>
      <c r="Y69" s="8"/>
      <c r="Z69" s="8"/>
      <c r="AA69" s="8"/>
      <c r="AB69" s="8"/>
      <c r="AC69" s="8"/>
      <c r="AD69" s="8"/>
    </row>
    <row r="70" spans="1:30" ht="58">
      <c r="A70" t="s">
        <v>378</v>
      </c>
      <c r="B70" s="3" t="s">
        <v>1676</v>
      </c>
      <c r="C70" s="3" t="s">
        <v>1677</v>
      </c>
      <c r="G70" s="8" t="s">
        <v>25</v>
      </c>
      <c r="H70" s="8"/>
      <c r="I70" s="8">
        <v>1</v>
      </c>
      <c r="J70" s="8">
        <v>3</v>
      </c>
      <c r="K70" s="8" t="s">
        <v>3319</v>
      </c>
      <c r="L70" s="8" t="s">
        <v>3311</v>
      </c>
      <c r="M70" s="8"/>
      <c r="N70" s="9"/>
      <c r="O70" s="8"/>
      <c r="P70" s="8">
        <v>1701</v>
      </c>
      <c r="Q70" s="8">
        <f t="shared" si="1"/>
        <v>836.36542432884255</v>
      </c>
      <c r="R70" s="8"/>
      <c r="S70" s="8" t="s">
        <v>3624</v>
      </c>
      <c r="T70" s="8" t="s">
        <v>3624</v>
      </c>
      <c r="U70" s="8"/>
      <c r="V70" s="8"/>
      <c r="W70" s="8"/>
      <c r="X70" s="8"/>
      <c r="Y70" s="8"/>
      <c r="Z70" s="8"/>
      <c r="AA70" s="8"/>
      <c r="AB70" s="8"/>
      <c r="AC70" s="8"/>
      <c r="AD70" s="8"/>
    </row>
    <row r="71" spans="1:30" ht="29">
      <c r="A71" t="s">
        <v>382</v>
      </c>
      <c r="B71" s="3" t="s">
        <v>1679</v>
      </c>
      <c r="C71" s="3" t="s">
        <v>1678</v>
      </c>
      <c r="G71" s="8" t="s">
        <v>25</v>
      </c>
      <c r="H71" s="8"/>
      <c r="I71" s="8">
        <v>1</v>
      </c>
      <c r="J71" s="8">
        <v>2</v>
      </c>
      <c r="K71" s="8" t="s">
        <v>3328</v>
      </c>
      <c r="L71" s="8" t="s">
        <v>3351</v>
      </c>
      <c r="M71" s="8"/>
      <c r="N71" s="9"/>
      <c r="O71" s="8"/>
      <c r="P71" s="8">
        <v>613</v>
      </c>
      <c r="Q71" s="8">
        <f t="shared" si="1"/>
        <v>301.40623463467404</v>
      </c>
      <c r="R71" s="8"/>
      <c r="S71" s="8" t="s">
        <v>3624</v>
      </c>
      <c r="T71" s="8" t="s">
        <v>3624</v>
      </c>
      <c r="U71" s="8"/>
      <c r="V71" s="8"/>
      <c r="W71" s="8"/>
      <c r="X71" s="8"/>
      <c r="Y71" s="8"/>
      <c r="Z71" s="8"/>
      <c r="AA71" s="8"/>
      <c r="AB71" s="8"/>
      <c r="AC71" s="8"/>
      <c r="AD71" s="8"/>
    </row>
    <row r="72" spans="1:30" ht="58">
      <c r="A72" t="s">
        <v>383</v>
      </c>
      <c r="B72" s="3" t="s">
        <v>1689</v>
      </c>
      <c r="C72" s="3" t="s">
        <v>1688</v>
      </c>
      <c r="G72" s="8" t="s">
        <v>24</v>
      </c>
      <c r="H72" s="8"/>
      <c r="I72" s="8">
        <v>1</v>
      </c>
      <c r="J72" s="8">
        <v>3</v>
      </c>
      <c r="K72" s="8" t="s">
        <v>3319</v>
      </c>
      <c r="L72" s="8" t="s">
        <v>3311</v>
      </c>
      <c r="M72" s="8"/>
      <c r="N72" s="9"/>
      <c r="O72" s="8"/>
      <c r="P72" s="8">
        <v>1701</v>
      </c>
      <c r="Q72" s="8">
        <f t="shared" si="1"/>
        <v>836.36542432884255</v>
      </c>
      <c r="R72" s="8"/>
      <c r="S72" s="8" t="s">
        <v>3624</v>
      </c>
      <c r="T72" s="8" t="s">
        <v>3624</v>
      </c>
      <c r="U72" s="8"/>
      <c r="V72" s="8"/>
      <c r="W72" s="8"/>
      <c r="X72" s="8"/>
      <c r="Y72" s="8"/>
      <c r="Z72" s="8"/>
      <c r="AA72" s="8"/>
      <c r="AB72" s="8"/>
      <c r="AC72" s="8"/>
      <c r="AD72" s="8"/>
    </row>
    <row r="73" spans="1:30" ht="29">
      <c r="A73" t="s">
        <v>388</v>
      </c>
      <c r="B73" s="3" t="s">
        <v>1691</v>
      </c>
      <c r="C73" s="3" t="s">
        <v>1690</v>
      </c>
      <c r="G73" s="8" t="s">
        <v>25</v>
      </c>
      <c r="H73" s="8"/>
      <c r="I73" s="8">
        <v>1</v>
      </c>
      <c r="J73" s="8">
        <v>3</v>
      </c>
      <c r="K73" s="8" t="s">
        <v>3310</v>
      </c>
      <c r="L73" s="8" t="s">
        <v>3311</v>
      </c>
      <c r="M73" s="8"/>
      <c r="N73" s="9"/>
      <c r="O73" s="8"/>
      <c r="P73" s="8">
        <v>2475</v>
      </c>
      <c r="Q73" s="8">
        <f t="shared" si="1"/>
        <v>1216.9338184678927</v>
      </c>
      <c r="R73" s="8"/>
      <c r="S73" s="8" t="s">
        <v>3624</v>
      </c>
      <c r="T73" s="8" t="s">
        <v>3624</v>
      </c>
      <c r="U73" s="8"/>
      <c r="V73" s="8"/>
      <c r="W73" s="8"/>
      <c r="X73" s="8"/>
      <c r="Y73" s="8"/>
      <c r="Z73" s="8"/>
      <c r="AA73" s="8"/>
      <c r="AB73" s="8"/>
      <c r="AC73" s="8"/>
      <c r="AD73" s="8"/>
    </row>
    <row r="74" spans="1:30" ht="130.5">
      <c r="A74" t="s">
        <v>389</v>
      </c>
      <c r="B74" s="3" t="s">
        <v>1692</v>
      </c>
      <c r="C74" s="3" t="s">
        <v>1693</v>
      </c>
      <c r="G74" s="8" t="s">
        <v>24</v>
      </c>
      <c r="H74" s="8"/>
      <c r="I74" s="8">
        <v>2</v>
      </c>
      <c r="J74" s="8">
        <v>13</v>
      </c>
      <c r="K74" s="8"/>
      <c r="L74" s="8" t="s">
        <v>3311</v>
      </c>
      <c r="M74" s="8"/>
      <c r="N74" s="9"/>
      <c r="O74" s="8"/>
      <c r="P74" s="8">
        <v>4</v>
      </c>
      <c r="Q74" s="8">
        <f t="shared" si="1"/>
        <v>1.9667617268167963</v>
      </c>
      <c r="R74" s="8"/>
      <c r="S74" s="8" t="s">
        <v>3624</v>
      </c>
      <c r="T74" s="8" t="s">
        <v>3624</v>
      </c>
      <c r="U74" s="8"/>
      <c r="V74" s="8"/>
      <c r="W74" s="8"/>
      <c r="X74" s="8"/>
      <c r="Y74" s="8"/>
      <c r="Z74" s="8"/>
      <c r="AA74" s="8"/>
      <c r="AB74" s="8"/>
      <c r="AC74" s="8"/>
      <c r="AD74" s="8"/>
    </row>
    <row r="75" spans="1:30" ht="130.5">
      <c r="A75" t="s">
        <v>390</v>
      </c>
      <c r="B75" s="3" t="s">
        <v>1694</v>
      </c>
      <c r="C75" s="3" t="s">
        <v>1695</v>
      </c>
      <c r="F75" t="s">
        <v>19</v>
      </c>
      <c r="G75" s="8" t="s">
        <v>24</v>
      </c>
      <c r="H75" s="8"/>
      <c r="I75" s="8">
        <v>1</v>
      </c>
      <c r="J75" s="8">
        <v>3</v>
      </c>
      <c r="K75" s="8" t="s">
        <v>3319</v>
      </c>
      <c r="L75" s="8" t="s">
        <v>3311</v>
      </c>
      <c r="M75" s="8"/>
      <c r="N75" s="9"/>
      <c r="O75" s="8"/>
      <c r="P75" s="8">
        <v>186</v>
      </c>
      <c r="Q75" s="8">
        <f t="shared" si="1"/>
        <v>91.454420296981013</v>
      </c>
      <c r="R75" s="8"/>
      <c r="S75" s="8" t="s">
        <v>3624</v>
      </c>
      <c r="T75" s="8" t="s">
        <v>3624</v>
      </c>
      <c r="U75" s="8"/>
      <c r="V75" s="8"/>
      <c r="W75" s="8"/>
      <c r="X75" s="8"/>
      <c r="Y75" s="8"/>
      <c r="Z75" s="8"/>
      <c r="AA75" s="8"/>
      <c r="AB75" s="8"/>
      <c r="AC75" s="8"/>
      <c r="AD75" s="8"/>
    </row>
    <row r="76" spans="1:30" ht="43.5">
      <c r="A76" t="s">
        <v>391</v>
      </c>
      <c r="B76" s="3" t="s">
        <v>1697</v>
      </c>
      <c r="C76" s="3" t="s">
        <v>1696</v>
      </c>
      <c r="G76" s="8" t="s">
        <v>25</v>
      </c>
      <c r="H76" s="8"/>
      <c r="I76" s="8">
        <v>1</v>
      </c>
      <c r="J76" s="8">
        <v>3</v>
      </c>
      <c r="K76" s="8" t="s">
        <v>3310</v>
      </c>
      <c r="L76" s="8" t="s">
        <v>3305</v>
      </c>
      <c r="M76" s="8" t="s">
        <v>3359</v>
      </c>
      <c r="N76" s="9" t="s">
        <v>3404</v>
      </c>
      <c r="O76" s="8"/>
      <c r="P76" s="8">
        <v>2475</v>
      </c>
      <c r="Q76" s="8">
        <f t="shared" si="1"/>
        <v>1216.9338184678927</v>
      </c>
      <c r="R76" s="8"/>
      <c r="S76" s="8" t="s">
        <v>3624</v>
      </c>
      <c r="T76" s="8" t="s">
        <v>3624</v>
      </c>
      <c r="U76" s="8"/>
      <c r="V76" s="8"/>
      <c r="W76" s="8"/>
      <c r="X76" s="8"/>
      <c r="Y76" s="8"/>
      <c r="Z76" s="8"/>
      <c r="AA76" s="8"/>
      <c r="AB76" s="8"/>
      <c r="AC76" s="8"/>
      <c r="AD76" s="8"/>
    </row>
    <row r="77" spans="1:30" ht="58">
      <c r="A77" t="s">
        <v>392</v>
      </c>
      <c r="B77" s="3" t="s">
        <v>1698</v>
      </c>
      <c r="C77" s="3" t="s">
        <v>1699</v>
      </c>
      <c r="G77" s="8" t="s">
        <v>24</v>
      </c>
      <c r="H77" s="8"/>
      <c r="I77" s="8">
        <v>1</v>
      </c>
      <c r="J77" s="8">
        <v>3</v>
      </c>
      <c r="K77" s="8" t="s">
        <v>3310</v>
      </c>
      <c r="L77" s="8" t="s">
        <v>3311</v>
      </c>
      <c r="M77" s="8"/>
      <c r="N77" s="9"/>
      <c r="O77" s="8"/>
      <c r="P77" s="8">
        <v>2475</v>
      </c>
      <c r="Q77" s="8">
        <f t="shared" si="1"/>
        <v>1216.9338184678927</v>
      </c>
      <c r="R77" s="8"/>
      <c r="S77" s="8" t="s">
        <v>3624</v>
      </c>
      <c r="T77" s="8" t="s">
        <v>3624</v>
      </c>
      <c r="U77" s="8"/>
      <c r="V77" s="8"/>
      <c r="W77" s="8"/>
      <c r="X77" s="8"/>
      <c r="Y77" s="8"/>
      <c r="Z77" s="8"/>
      <c r="AA77" s="8"/>
      <c r="AB77" s="8"/>
      <c r="AC77" s="8"/>
      <c r="AD77" s="8"/>
    </row>
    <row r="78" spans="1:30" ht="58">
      <c r="A78" t="s">
        <v>392</v>
      </c>
      <c r="B78" s="3" t="s">
        <v>1698</v>
      </c>
      <c r="C78" s="3" t="s">
        <v>1700</v>
      </c>
      <c r="G78" s="8" t="s">
        <v>24</v>
      </c>
      <c r="H78" s="8"/>
      <c r="I78" s="8">
        <v>1</v>
      </c>
      <c r="J78" s="8">
        <v>3</v>
      </c>
      <c r="K78" s="8" t="s">
        <v>3310</v>
      </c>
      <c r="L78" s="8" t="s">
        <v>3311</v>
      </c>
      <c r="M78" s="8"/>
      <c r="N78" s="9"/>
      <c r="O78" s="8"/>
      <c r="P78" s="8">
        <v>2475</v>
      </c>
      <c r="Q78" s="8">
        <f t="shared" si="1"/>
        <v>1216.9338184678927</v>
      </c>
      <c r="R78" s="8"/>
      <c r="S78" s="8" t="s">
        <v>3624</v>
      </c>
      <c r="T78" s="8" t="s">
        <v>3624</v>
      </c>
      <c r="U78" s="8"/>
      <c r="V78" s="8"/>
      <c r="W78" s="8"/>
      <c r="X78" s="8"/>
      <c r="Y78" s="8"/>
      <c r="Z78" s="8"/>
      <c r="AA78" s="8"/>
      <c r="AB78" s="8"/>
      <c r="AC78" s="8"/>
      <c r="AD78" s="8"/>
    </row>
    <row r="79" spans="1:30" ht="29">
      <c r="A79" t="s">
        <v>392</v>
      </c>
      <c r="B79" s="3" t="s">
        <v>1701</v>
      </c>
      <c r="C79" s="3" t="s">
        <v>1702</v>
      </c>
      <c r="G79" s="8" t="s">
        <v>24</v>
      </c>
      <c r="H79" s="8"/>
      <c r="I79" s="8">
        <v>1</v>
      </c>
      <c r="J79" s="8">
        <v>3</v>
      </c>
      <c r="K79" s="8" t="s">
        <v>3310</v>
      </c>
      <c r="L79" s="8" t="s">
        <v>3311</v>
      </c>
      <c r="M79" s="8"/>
      <c r="N79" s="9"/>
      <c r="O79" s="8"/>
      <c r="P79" s="8">
        <v>2475</v>
      </c>
      <c r="Q79" s="8">
        <f t="shared" si="1"/>
        <v>1216.9338184678927</v>
      </c>
      <c r="R79" s="8"/>
      <c r="S79" s="8" t="s">
        <v>3624</v>
      </c>
      <c r="T79" s="8" t="s">
        <v>3624</v>
      </c>
      <c r="U79" s="8"/>
      <c r="V79" s="8"/>
      <c r="W79" s="8"/>
      <c r="X79" s="8"/>
      <c r="Y79" s="8"/>
      <c r="Z79" s="8"/>
      <c r="AA79" s="8"/>
      <c r="AB79" s="8"/>
      <c r="AC79" s="8"/>
      <c r="AD79" s="8"/>
    </row>
    <row r="80" spans="1:30" ht="72.5">
      <c r="A80" t="s">
        <v>401</v>
      </c>
      <c r="B80" s="3" t="s">
        <v>1703</v>
      </c>
      <c r="C80" s="3" t="s">
        <v>1704</v>
      </c>
      <c r="G80" s="8" t="s">
        <v>25</v>
      </c>
      <c r="H80" s="8"/>
      <c r="I80" s="8">
        <v>1</v>
      </c>
      <c r="J80" s="8">
        <v>3</v>
      </c>
      <c r="K80" s="8" t="s">
        <v>3324</v>
      </c>
      <c r="L80" s="8" t="s">
        <v>3311</v>
      </c>
      <c r="M80" s="8"/>
      <c r="N80" s="9"/>
      <c r="O80" s="8"/>
      <c r="P80" s="8">
        <v>52</v>
      </c>
      <c r="Q80" s="8">
        <f t="shared" si="1"/>
        <v>25.567902448618351</v>
      </c>
      <c r="R80" s="8"/>
      <c r="S80" s="8" t="s">
        <v>3624</v>
      </c>
      <c r="T80" s="8" t="s">
        <v>3624</v>
      </c>
      <c r="U80" s="8"/>
      <c r="V80" s="8"/>
      <c r="W80" s="8"/>
      <c r="X80" s="8"/>
      <c r="Y80" s="8"/>
      <c r="Z80" s="8"/>
      <c r="AA80" s="8"/>
      <c r="AB80" s="8"/>
      <c r="AC80" s="8"/>
      <c r="AD80" s="8"/>
    </row>
    <row r="81" spans="1:30" ht="43.5">
      <c r="A81" t="s">
        <v>407</v>
      </c>
      <c r="B81" s="3" t="s">
        <v>3679</v>
      </c>
      <c r="C81" s="3" t="s">
        <v>1706</v>
      </c>
      <c r="G81" s="8" t="s">
        <v>24</v>
      </c>
      <c r="H81" s="8"/>
      <c r="I81" s="8">
        <v>1</v>
      </c>
      <c r="J81" s="8">
        <v>3</v>
      </c>
      <c r="K81" s="8" t="s">
        <v>3326</v>
      </c>
      <c r="L81" s="8" t="s">
        <v>3311</v>
      </c>
      <c r="M81" s="8"/>
      <c r="N81" s="9"/>
      <c r="O81" s="8"/>
      <c r="P81" s="8">
        <v>743</v>
      </c>
      <c r="Q81" s="8">
        <f t="shared" si="1"/>
        <v>365.32599075621988</v>
      </c>
      <c r="R81" s="8"/>
      <c r="S81" s="8" t="s">
        <v>3624</v>
      </c>
      <c r="T81" s="8" t="s">
        <v>3624</v>
      </c>
      <c r="U81" s="8"/>
      <c r="V81" s="8"/>
      <c r="W81" s="8"/>
      <c r="X81" s="8"/>
      <c r="Y81" s="8"/>
      <c r="Z81" s="8"/>
      <c r="AA81" s="8"/>
      <c r="AB81" s="8"/>
      <c r="AC81" s="8"/>
      <c r="AD81" s="8"/>
    </row>
    <row r="82" spans="1:30" ht="29">
      <c r="A82" t="s">
        <v>407</v>
      </c>
      <c r="B82" s="3" t="s">
        <v>3680</v>
      </c>
      <c r="C82" s="3" t="s">
        <v>1707</v>
      </c>
      <c r="G82" s="8" t="s">
        <v>25</v>
      </c>
      <c r="H82" s="8"/>
      <c r="I82" s="8">
        <v>1</v>
      </c>
      <c r="J82" s="8">
        <v>1</v>
      </c>
      <c r="K82" s="8" t="s">
        <v>3310</v>
      </c>
      <c r="L82" s="8" t="s">
        <v>3351</v>
      </c>
      <c r="M82" s="8"/>
      <c r="N82" s="9"/>
      <c r="O82" s="8"/>
      <c r="P82" s="8">
        <v>2475</v>
      </c>
      <c r="Q82" s="8">
        <f t="shared" si="1"/>
        <v>1216.9338184678927</v>
      </c>
      <c r="R82" s="8"/>
      <c r="S82" s="8" t="s">
        <v>3624</v>
      </c>
      <c r="T82" s="8" t="s">
        <v>3624</v>
      </c>
      <c r="U82" s="8"/>
      <c r="V82" s="8"/>
      <c r="W82" s="8"/>
      <c r="X82" s="8"/>
      <c r="Y82" s="8"/>
      <c r="Z82" s="8"/>
      <c r="AA82" s="8"/>
      <c r="AB82" s="8"/>
      <c r="AC82" s="8"/>
      <c r="AD82" s="8"/>
    </row>
    <row r="83" spans="1:30" ht="43.5">
      <c r="A83" t="s">
        <v>407</v>
      </c>
      <c r="B83" s="3" t="s">
        <v>1711</v>
      </c>
      <c r="C83" s="3" t="s">
        <v>1710</v>
      </c>
      <c r="G83" s="8" t="s">
        <v>25</v>
      </c>
      <c r="H83" s="8"/>
      <c r="I83" s="8">
        <v>1</v>
      </c>
      <c r="J83" s="8">
        <v>2</v>
      </c>
      <c r="K83" s="8" t="s">
        <v>3310</v>
      </c>
      <c r="L83" s="8" t="s">
        <v>3351</v>
      </c>
      <c r="M83" s="8"/>
      <c r="N83" s="9"/>
      <c r="O83" s="8"/>
      <c r="P83" s="8">
        <v>2475</v>
      </c>
      <c r="Q83" s="8">
        <f t="shared" si="1"/>
        <v>1216.9338184678927</v>
      </c>
      <c r="R83" s="8"/>
      <c r="S83" s="8" t="s">
        <v>3624</v>
      </c>
      <c r="T83" s="8" t="s">
        <v>3624</v>
      </c>
      <c r="U83" s="8"/>
      <c r="V83" s="8"/>
      <c r="W83" s="8"/>
      <c r="X83" s="8"/>
      <c r="Y83" s="8"/>
      <c r="Z83" s="8"/>
      <c r="AA83" s="8"/>
      <c r="AB83" s="8"/>
      <c r="AC83" s="8"/>
      <c r="AD83" s="8"/>
    </row>
    <row r="84" spans="1:30" ht="58">
      <c r="A84" t="s">
        <v>408</v>
      </c>
      <c r="B84" s="3" t="s">
        <v>1713</v>
      </c>
      <c r="C84" s="3" t="s">
        <v>1712</v>
      </c>
      <c r="G84" s="8" t="s">
        <v>24</v>
      </c>
      <c r="H84" s="8"/>
      <c r="I84" s="8">
        <v>1</v>
      </c>
      <c r="J84" s="8">
        <v>2</v>
      </c>
      <c r="K84" s="8" t="s">
        <v>3319</v>
      </c>
      <c r="L84" s="8" t="s">
        <v>3351</v>
      </c>
      <c r="M84" s="8"/>
      <c r="N84" s="9"/>
      <c r="O84" s="8"/>
      <c r="P84" s="8">
        <v>171</v>
      </c>
      <c r="Q84" s="8">
        <f t="shared" si="1"/>
        <v>84.079063821418046</v>
      </c>
      <c r="R84" s="8"/>
      <c r="S84" s="8" t="s">
        <v>3624</v>
      </c>
      <c r="T84" s="8" t="s">
        <v>3624</v>
      </c>
      <c r="U84" s="8"/>
      <c r="V84" s="8"/>
      <c r="W84" s="8"/>
      <c r="X84" s="8"/>
      <c r="Y84" s="8"/>
      <c r="Z84" s="8"/>
      <c r="AA84" s="8"/>
      <c r="AB84" s="8"/>
      <c r="AC84" s="8"/>
      <c r="AD84" s="8"/>
    </row>
    <row r="85" spans="1:30" ht="29">
      <c r="A85" t="s">
        <v>408</v>
      </c>
      <c r="B85" s="3" t="s">
        <v>1715</v>
      </c>
      <c r="C85" s="3" t="s">
        <v>1714</v>
      </c>
      <c r="G85" s="8" t="s">
        <v>25</v>
      </c>
      <c r="H85" s="8"/>
      <c r="I85" s="8">
        <v>1</v>
      </c>
      <c r="J85" s="8">
        <v>3</v>
      </c>
      <c r="K85" s="8" t="s">
        <v>3326</v>
      </c>
      <c r="L85" s="8" t="s">
        <v>3311</v>
      </c>
      <c r="M85" s="8"/>
      <c r="N85" s="9"/>
      <c r="O85" s="8"/>
      <c r="P85" s="8">
        <v>743</v>
      </c>
      <c r="Q85" s="8">
        <f t="shared" si="1"/>
        <v>365.32599075621988</v>
      </c>
      <c r="R85" s="8"/>
      <c r="S85" s="8" t="s">
        <v>3624</v>
      </c>
      <c r="T85" s="8" t="s">
        <v>3624</v>
      </c>
      <c r="U85" s="8"/>
      <c r="V85" s="8"/>
      <c r="W85" s="8"/>
      <c r="X85" s="8"/>
      <c r="Y85" s="8"/>
      <c r="Z85" s="8"/>
      <c r="AA85" s="8"/>
      <c r="AB85" s="8"/>
      <c r="AC85" s="8"/>
      <c r="AD85" s="8"/>
    </row>
    <row r="86" spans="1:30" ht="29">
      <c r="A86" t="s">
        <v>409</v>
      </c>
      <c r="B86" s="3" t="s">
        <v>1716</v>
      </c>
      <c r="C86" s="3" t="s">
        <v>1717</v>
      </c>
      <c r="G86" s="8" t="s">
        <v>25</v>
      </c>
      <c r="H86" s="8"/>
      <c r="I86" s="8">
        <v>1</v>
      </c>
      <c r="J86" s="8">
        <v>3</v>
      </c>
      <c r="K86" s="8" t="s">
        <v>3326</v>
      </c>
      <c r="L86" s="8" t="s">
        <v>3311</v>
      </c>
      <c r="M86" s="8"/>
      <c r="N86" s="9"/>
      <c r="O86" s="8"/>
      <c r="P86" s="8">
        <v>743</v>
      </c>
      <c r="Q86" s="8">
        <f t="shared" si="1"/>
        <v>365.32599075621988</v>
      </c>
      <c r="R86" s="8"/>
      <c r="S86" s="8" t="s">
        <v>3624</v>
      </c>
      <c r="T86" s="8" t="s">
        <v>3624</v>
      </c>
      <c r="U86" s="8"/>
      <c r="V86" s="8"/>
      <c r="W86" s="8"/>
      <c r="X86" s="8"/>
      <c r="Y86" s="8"/>
      <c r="Z86" s="8"/>
      <c r="AA86" s="8"/>
      <c r="AB86" s="8"/>
      <c r="AC86" s="8"/>
      <c r="AD86" s="8"/>
    </row>
    <row r="87" spans="1:30" ht="43.5">
      <c r="A87" t="s">
        <v>410</v>
      </c>
      <c r="B87" s="3" t="s">
        <v>1721</v>
      </c>
      <c r="C87" s="3" t="s">
        <v>1718</v>
      </c>
      <c r="G87" s="8" t="s">
        <v>25</v>
      </c>
      <c r="H87" s="8"/>
      <c r="I87" s="8">
        <v>1</v>
      </c>
      <c r="J87" s="8">
        <v>3</v>
      </c>
      <c r="K87" s="8" t="s">
        <v>3319</v>
      </c>
      <c r="L87" s="8" t="s">
        <v>3311</v>
      </c>
      <c r="M87" s="8"/>
      <c r="N87" s="9"/>
      <c r="O87" s="8"/>
      <c r="P87" s="8">
        <v>1701</v>
      </c>
      <c r="Q87" s="8">
        <f t="shared" si="1"/>
        <v>836.36542432884255</v>
      </c>
      <c r="R87" s="8"/>
      <c r="S87" s="8" t="s">
        <v>3624</v>
      </c>
      <c r="T87" s="8" t="s">
        <v>3624</v>
      </c>
      <c r="U87" s="8"/>
      <c r="V87" s="8"/>
      <c r="W87" s="8"/>
      <c r="X87" s="8"/>
      <c r="Y87" s="8"/>
      <c r="Z87" s="8"/>
      <c r="AA87" s="8"/>
      <c r="AB87" s="8"/>
      <c r="AC87" s="8"/>
      <c r="AD87" s="8"/>
    </row>
    <row r="88" spans="1:30" ht="29">
      <c r="A88" t="s">
        <v>412</v>
      </c>
      <c r="B88" s="3" t="s">
        <v>1724</v>
      </c>
      <c r="C88" s="3" t="s">
        <v>1723</v>
      </c>
      <c r="G88" s="8" t="s">
        <v>24</v>
      </c>
      <c r="H88" s="8"/>
      <c r="I88" s="8">
        <v>1</v>
      </c>
      <c r="J88" s="8">
        <v>2</v>
      </c>
      <c r="K88" s="8" t="s">
        <v>3310</v>
      </c>
      <c r="L88" s="8" t="s">
        <v>3351</v>
      </c>
      <c r="M88" s="8"/>
      <c r="N88" s="9"/>
      <c r="O88" s="8"/>
      <c r="P88" s="8">
        <v>2475</v>
      </c>
      <c r="Q88" s="8">
        <f t="shared" si="1"/>
        <v>1216.9338184678927</v>
      </c>
      <c r="R88" s="8"/>
      <c r="S88" s="8" t="s">
        <v>3624</v>
      </c>
      <c r="T88" s="8" t="s">
        <v>3624</v>
      </c>
      <c r="U88" s="8"/>
      <c r="V88" s="8"/>
      <c r="W88" s="8"/>
      <c r="X88" s="8"/>
      <c r="Y88" s="8"/>
      <c r="Z88" s="8"/>
      <c r="AA88" s="8"/>
      <c r="AB88" s="8"/>
      <c r="AC88" s="8"/>
      <c r="AD88" s="8"/>
    </row>
    <row r="89" spans="1:30" ht="43.5">
      <c r="A89" t="s">
        <v>415</v>
      </c>
      <c r="B89" s="3" t="s">
        <v>1731</v>
      </c>
      <c r="C89" s="3" t="s">
        <v>1734</v>
      </c>
      <c r="G89" s="8" t="s">
        <v>24</v>
      </c>
      <c r="H89" s="8"/>
      <c r="I89" s="8">
        <v>1</v>
      </c>
      <c r="J89" s="8">
        <v>3</v>
      </c>
      <c r="K89" s="8" t="s">
        <v>3310</v>
      </c>
      <c r="L89" s="8" t="s">
        <v>3311</v>
      </c>
      <c r="M89" s="8"/>
      <c r="N89" s="9"/>
      <c r="O89" s="8"/>
      <c r="P89" s="8">
        <v>2475</v>
      </c>
      <c r="Q89" s="8">
        <f t="shared" si="1"/>
        <v>1216.9338184678927</v>
      </c>
      <c r="R89" s="8"/>
      <c r="S89" s="8" t="s">
        <v>3624</v>
      </c>
      <c r="T89" s="8" t="s">
        <v>3624</v>
      </c>
      <c r="U89" s="8"/>
      <c r="V89" s="8"/>
      <c r="W89" s="8"/>
      <c r="X89" s="8"/>
      <c r="Y89" s="8"/>
      <c r="Z89" s="8"/>
      <c r="AA89" s="8"/>
      <c r="AB89" s="8"/>
      <c r="AC89" s="8"/>
      <c r="AD89" s="8"/>
    </row>
    <row r="90" spans="1:30" ht="87">
      <c r="A90" t="s">
        <v>420</v>
      </c>
      <c r="B90" s="3" t="s">
        <v>1748</v>
      </c>
      <c r="C90" s="3" t="s">
        <v>1745</v>
      </c>
      <c r="G90" s="8" t="s">
        <v>25</v>
      </c>
      <c r="H90" s="8"/>
      <c r="I90" s="8">
        <v>1</v>
      </c>
      <c r="J90" s="8">
        <v>2</v>
      </c>
      <c r="K90" s="8" t="s">
        <v>3310</v>
      </c>
      <c r="L90" s="8" t="s">
        <v>3351</v>
      </c>
      <c r="M90" s="8"/>
      <c r="N90" s="9"/>
      <c r="O90" s="8"/>
      <c r="P90" s="8">
        <v>2475</v>
      </c>
      <c r="Q90" s="8">
        <f t="shared" si="1"/>
        <v>1216.9338184678927</v>
      </c>
      <c r="R90" s="8"/>
      <c r="S90" s="8" t="s">
        <v>3624</v>
      </c>
      <c r="T90" s="8" t="s">
        <v>3624</v>
      </c>
      <c r="U90" s="8"/>
      <c r="V90" s="8"/>
      <c r="W90" s="8"/>
      <c r="X90" s="8"/>
      <c r="Y90" s="8"/>
      <c r="Z90" s="8"/>
      <c r="AA90" s="8"/>
      <c r="AB90" s="8"/>
      <c r="AC90" s="8"/>
      <c r="AD90" s="8"/>
    </row>
    <row r="91" spans="1:30" ht="101.5">
      <c r="A91" t="s">
        <v>420</v>
      </c>
      <c r="B91" s="3" t="s">
        <v>1749</v>
      </c>
      <c r="C91" s="3" t="s">
        <v>1745</v>
      </c>
      <c r="G91" s="8" t="s">
        <v>25</v>
      </c>
      <c r="H91" s="8"/>
      <c r="I91" s="8">
        <v>1</v>
      </c>
      <c r="J91" s="8">
        <v>2</v>
      </c>
      <c r="K91" s="8" t="s">
        <v>3310</v>
      </c>
      <c r="L91" s="8" t="s">
        <v>3351</v>
      </c>
      <c r="M91" s="8"/>
      <c r="N91" s="9"/>
      <c r="O91" s="8"/>
      <c r="P91" s="8">
        <v>2475</v>
      </c>
      <c r="Q91" s="8">
        <f t="shared" si="1"/>
        <v>1216.9338184678927</v>
      </c>
      <c r="R91" s="8"/>
      <c r="S91" s="8" t="s">
        <v>3624</v>
      </c>
      <c r="T91" s="8" t="s">
        <v>3624</v>
      </c>
      <c r="U91" s="8"/>
      <c r="V91" s="8"/>
      <c r="W91" s="8"/>
      <c r="X91" s="8"/>
      <c r="Y91" s="8"/>
      <c r="Z91" s="8"/>
      <c r="AA91" s="8"/>
      <c r="AB91" s="8"/>
      <c r="AC91" s="8"/>
      <c r="AD91" s="8"/>
    </row>
    <row r="92" spans="1:30" ht="29">
      <c r="A92" t="s">
        <v>424</v>
      </c>
      <c r="B92" s="3" t="s">
        <v>1751</v>
      </c>
      <c r="C92" s="3" t="s">
        <v>1750</v>
      </c>
      <c r="G92" s="8" t="s">
        <v>24</v>
      </c>
      <c r="H92" s="8"/>
      <c r="I92" s="8">
        <v>1</v>
      </c>
      <c r="J92" s="8">
        <v>2</v>
      </c>
      <c r="K92" s="8" t="s">
        <v>3328</v>
      </c>
      <c r="L92" s="8" t="s">
        <v>3351</v>
      </c>
      <c r="M92" s="8"/>
      <c r="N92" s="9"/>
      <c r="O92" s="8"/>
      <c r="P92" s="8">
        <v>613</v>
      </c>
      <c r="Q92" s="8">
        <f t="shared" si="1"/>
        <v>301.40623463467404</v>
      </c>
      <c r="R92" s="8"/>
      <c r="S92" s="8" t="s">
        <v>3624</v>
      </c>
      <c r="T92" s="8" t="s">
        <v>3624</v>
      </c>
      <c r="U92" s="8"/>
      <c r="V92" s="8"/>
      <c r="W92" s="8"/>
      <c r="X92" s="8"/>
      <c r="Y92" s="8"/>
      <c r="Z92" s="8"/>
      <c r="AA92" s="8"/>
      <c r="AB92" s="8"/>
      <c r="AC92" s="8"/>
      <c r="AD92" s="8"/>
    </row>
    <row r="93" spans="1:30" ht="43.5">
      <c r="A93" t="s">
        <v>424</v>
      </c>
      <c r="B93" s="3" t="s">
        <v>1753</v>
      </c>
      <c r="C93" s="3" t="s">
        <v>1752</v>
      </c>
      <c r="G93" s="8" t="s">
        <v>25</v>
      </c>
      <c r="H93" s="8"/>
      <c r="I93" s="8">
        <v>1</v>
      </c>
      <c r="J93" s="8">
        <v>2</v>
      </c>
      <c r="K93" s="8" t="s">
        <v>3328</v>
      </c>
      <c r="L93" s="8" t="s">
        <v>3351</v>
      </c>
      <c r="M93" s="8"/>
      <c r="N93" s="9"/>
      <c r="O93" s="8"/>
      <c r="P93" s="8">
        <v>79</v>
      </c>
      <c r="Q93" s="8">
        <f t="shared" si="1"/>
        <v>38.843544104631725</v>
      </c>
      <c r="R93" s="8"/>
      <c r="S93" s="8" t="s">
        <v>3624</v>
      </c>
      <c r="T93" s="8" t="s">
        <v>3624</v>
      </c>
      <c r="U93" s="8"/>
      <c r="V93" s="8"/>
      <c r="W93" s="8"/>
      <c r="X93" s="8"/>
      <c r="Y93" s="8"/>
      <c r="Z93" s="8"/>
      <c r="AA93" s="8"/>
      <c r="AB93" s="8"/>
      <c r="AC93" s="8"/>
      <c r="AD93" s="8"/>
    </row>
    <row r="94" spans="1:30" ht="101.5">
      <c r="A94" t="s">
        <v>429</v>
      </c>
      <c r="B94" s="3" t="s">
        <v>1765</v>
      </c>
      <c r="C94" s="3" t="s">
        <v>1760</v>
      </c>
      <c r="G94" s="8" t="s">
        <v>25</v>
      </c>
      <c r="H94" s="8"/>
      <c r="I94" s="8">
        <v>2</v>
      </c>
      <c r="J94" s="8">
        <v>6</v>
      </c>
      <c r="K94" s="8"/>
      <c r="L94" s="8" t="s">
        <v>3311</v>
      </c>
      <c r="M94" s="8"/>
      <c r="N94" s="9"/>
      <c r="O94" s="8"/>
      <c r="P94" s="8">
        <v>2</v>
      </c>
      <c r="Q94" s="8">
        <f t="shared" si="1"/>
        <v>0.98338086340839814</v>
      </c>
      <c r="R94" s="8"/>
      <c r="S94" s="8" t="s">
        <v>3624</v>
      </c>
      <c r="T94" s="8" t="s">
        <v>3624</v>
      </c>
      <c r="U94" s="8"/>
      <c r="V94" s="8"/>
      <c r="W94" s="8"/>
      <c r="X94" s="8"/>
      <c r="Y94" s="8"/>
      <c r="Z94" s="8"/>
      <c r="AA94" s="8"/>
      <c r="AB94" s="8"/>
      <c r="AC94" s="8"/>
      <c r="AD94" s="8"/>
    </row>
    <row r="95" spans="1:30" ht="130.5">
      <c r="A95" t="s">
        <v>433</v>
      </c>
      <c r="B95" s="3" t="s">
        <v>1773</v>
      </c>
      <c r="C95" s="3" t="s">
        <v>1776</v>
      </c>
      <c r="G95" s="8" t="s">
        <v>24</v>
      </c>
      <c r="H95" s="8"/>
      <c r="I95" s="8">
        <v>1</v>
      </c>
      <c r="J95" s="8">
        <v>3</v>
      </c>
      <c r="K95" s="8" t="s">
        <v>3319</v>
      </c>
      <c r="L95" s="8" t="s">
        <v>3311</v>
      </c>
      <c r="M95" s="8"/>
      <c r="N95" s="9"/>
      <c r="O95" s="8"/>
      <c r="P95" s="8">
        <v>2475</v>
      </c>
      <c r="Q95" s="8">
        <f t="shared" si="1"/>
        <v>1216.9338184678927</v>
      </c>
      <c r="R95" s="8"/>
      <c r="S95" s="8" t="s">
        <v>3624</v>
      </c>
      <c r="T95" s="8" t="s">
        <v>3624</v>
      </c>
      <c r="U95" s="8"/>
      <c r="V95" s="8"/>
      <c r="W95" s="8"/>
      <c r="X95" s="8"/>
      <c r="Y95" s="8"/>
      <c r="Z95" s="8"/>
      <c r="AA95" s="8"/>
      <c r="AB95" s="8"/>
      <c r="AC95" s="8"/>
      <c r="AD95" s="8"/>
    </row>
    <row r="96" spans="1:30" ht="29">
      <c r="A96" t="s">
        <v>443</v>
      </c>
      <c r="B96" s="3" t="s">
        <v>1784</v>
      </c>
      <c r="C96" s="3" t="s">
        <v>1783</v>
      </c>
      <c r="G96" s="8" t="s">
        <v>25</v>
      </c>
      <c r="H96" s="8"/>
      <c r="I96" s="8">
        <v>1</v>
      </c>
      <c r="J96" s="8">
        <v>3</v>
      </c>
      <c r="K96" s="8" t="s">
        <v>3326</v>
      </c>
      <c r="L96" s="8" t="s">
        <v>3311</v>
      </c>
      <c r="M96" s="8"/>
      <c r="N96" s="9"/>
      <c r="O96" s="8"/>
      <c r="P96" s="8">
        <v>743</v>
      </c>
      <c r="Q96" s="8">
        <f t="shared" si="1"/>
        <v>365.32599075621988</v>
      </c>
      <c r="R96" s="8"/>
      <c r="S96" s="8" t="s">
        <v>3624</v>
      </c>
      <c r="T96" s="8" t="s">
        <v>3624</v>
      </c>
      <c r="U96" s="8"/>
      <c r="V96" s="8"/>
      <c r="W96" s="8"/>
      <c r="X96" s="8"/>
      <c r="Y96" s="8"/>
      <c r="Z96" s="8"/>
      <c r="AA96" s="8"/>
      <c r="AB96" s="8"/>
      <c r="AC96" s="8"/>
      <c r="AD96" s="8"/>
    </row>
    <row r="97" spans="1:30" ht="58">
      <c r="A97" t="s">
        <v>448</v>
      </c>
      <c r="B97" s="3" t="s">
        <v>1795</v>
      </c>
      <c r="C97" s="3" t="s">
        <v>1796</v>
      </c>
      <c r="G97" s="8" t="s">
        <v>24</v>
      </c>
      <c r="H97" s="8"/>
      <c r="I97" s="8">
        <v>1</v>
      </c>
      <c r="J97" s="8">
        <v>3</v>
      </c>
      <c r="K97" s="8" t="s">
        <v>3319</v>
      </c>
      <c r="L97" s="8" t="s">
        <v>3311</v>
      </c>
      <c r="M97" s="8"/>
      <c r="N97" s="9"/>
      <c r="O97" s="8"/>
      <c r="P97" s="8">
        <v>1701</v>
      </c>
      <c r="Q97" s="8">
        <f t="shared" si="1"/>
        <v>836.36542432884255</v>
      </c>
      <c r="R97" s="8"/>
      <c r="S97" s="8" t="s">
        <v>3624</v>
      </c>
      <c r="T97" s="8" t="s">
        <v>3624</v>
      </c>
      <c r="U97" s="8"/>
      <c r="V97" s="8"/>
      <c r="W97" s="8"/>
      <c r="X97" s="8"/>
      <c r="Y97" s="8"/>
      <c r="Z97" s="8"/>
      <c r="AA97" s="8"/>
      <c r="AB97" s="8"/>
      <c r="AC97" s="8"/>
      <c r="AD97" s="8"/>
    </row>
    <row r="98" spans="1:30" ht="29">
      <c r="A98" t="s">
        <v>452</v>
      </c>
      <c r="B98" s="3" t="s">
        <v>1812</v>
      </c>
      <c r="C98" s="3" t="s">
        <v>1811</v>
      </c>
      <c r="G98" s="8" t="s">
        <v>24</v>
      </c>
      <c r="H98" s="8"/>
      <c r="I98" s="8">
        <v>1</v>
      </c>
      <c r="J98" s="8">
        <v>3</v>
      </c>
      <c r="K98" s="8" t="s">
        <v>3326</v>
      </c>
      <c r="L98" s="8" t="s">
        <v>3311</v>
      </c>
      <c r="M98" s="8"/>
      <c r="N98" s="9"/>
      <c r="O98" s="8"/>
      <c r="P98" s="8">
        <v>743</v>
      </c>
      <c r="Q98" s="8">
        <f t="shared" si="1"/>
        <v>365.32599075621988</v>
      </c>
      <c r="R98" s="8"/>
      <c r="S98" s="8" t="s">
        <v>3624</v>
      </c>
      <c r="T98" s="8" t="s">
        <v>3624</v>
      </c>
      <c r="U98" s="8"/>
      <c r="V98" s="8"/>
      <c r="W98" s="8"/>
      <c r="X98" s="8"/>
      <c r="Y98" s="8"/>
      <c r="Z98" s="8"/>
      <c r="AA98" s="8"/>
      <c r="AB98" s="8"/>
      <c r="AC98" s="8"/>
      <c r="AD98" s="8"/>
    </row>
    <row r="99" spans="1:30" ht="43.5">
      <c r="A99" t="s">
        <v>456</v>
      </c>
      <c r="B99" s="3" t="s">
        <v>1816</v>
      </c>
      <c r="C99" s="3" t="s">
        <v>1815</v>
      </c>
      <c r="G99" s="8" t="s">
        <v>25</v>
      </c>
      <c r="H99" s="8"/>
      <c r="I99" s="8">
        <v>1</v>
      </c>
      <c r="J99" s="8">
        <v>3</v>
      </c>
      <c r="K99" s="8" t="s">
        <v>3328</v>
      </c>
      <c r="L99" s="8" t="s">
        <v>3311</v>
      </c>
      <c r="M99" s="8"/>
      <c r="N99" s="9"/>
      <c r="O99" s="8"/>
      <c r="P99" s="8">
        <v>10</v>
      </c>
      <c r="Q99" s="8">
        <f t="shared" si="1"/>
        <v>4.9169043170419897</v>
      </c>
      <c r="R99" s="8"/>
      <c r="S99" s="8" t="s">
        <v>3624</v>
      </c>
      <c r="T99" s="8" t="s">
        <v>3624</v>
      </c>
      <c r="U99" s="8"/>
      <c r="V99" s="8"/>
      <c r="W99" s="8"/>
      <c r="X99" s="8"/>
      <c r="Y99" s="8"/>
      <c r="Z99" s="8"/>
      <c r="AA99" s="8"/>
      <c r="AB99" s="8"/>
      <c r="AC99" s="8"/>
      <c r="AD99" s="8"/>
    </row>
    <row r="100" spans="1:30" ht="43.5">
      <c r="A100" t="s">
        <v>457</v>
      </c>
      <c r="B100" s="3" t="s">
        <v>1817</v>
      </c>
      <c r="C100" s="3" t="s">
        <v>1820</v>
      </c>
      <c r="G100" s="8" t="s">
        <v>24</v>
      </c>
      <c r="H100" s="8"/>
      <c r="I100" s="8">
        <v>1</v>
      </c>
      <c r="J100" s="8">
        <v>3</v>
      </c>
      <c r="K100" s="8" t="s">
        <v>3319</v>
      </c>
      <c r="L100" s="8" t="s">
        <v>3311</v>
      </c>
      <c r="M100" s="8"/>
      <c r="N100" s="9"/>
      <c r="O100" s="8"/>
      <c r="P100" s="8">
        <v>1701</v>
      </c>
      <c r="Q100" s="8">
        <f t="shared" si="1"/>
        <v>836.36542432884255</v>
      </c>
      <c r="R100" s="8"/>
      <c r="S100" s="8" t="s">
        <v>3624</v>
      </c>
      <c r="T100" s="8" t="s">
        <v>3624</v>
      </c>
      <c r="U100" s="8"/>
      <c r="V100" s="8"/>
      <c r="W100" s="8"/>
      <c r="X100" s="8"/>
      <c r="Y100" s="8"/>
      <c r="Z100" s="8"/>
      <c r="AA100" s="8"/>
      <c r="AB100" s="8"/>
      <c r="AC100" s="8"/>
      <c r="AD100" s="8"/>
    </row>
    <row r="101" spans="1:30" ht="116">
      <c r="A101" t="s">
        <v>459</v>
      </c>
      <c r="B101" s="3" t="s">
        <v>1828</v>
      </c>
      <c r="C101" s="3" t="s">
        <v>1827</v>
      </c>
      <c r="G101" s="8" t="s">
        <v>24</v>
      </c>
      <c r="H101" s="8"/>
      <c r="I101" s="8">
        <v>2</v>
      </c>
      <c r="J101" s="8">
        <v>21</v>
      </c>
      <c r="K101" s="8"/>
      <c r="L101" s="8" t="s">
        <v>3305</v>
      </c>
      <c r="M101" s="8" t="s">
        <v>3428</v>
      </c>
      <c r="N101" s="9" t="s">
        <v>3360</v>
      </c>
      <c r="O101" s="8"/>
      <c r="P101" s="8">
        <v>11</v>
      </c>
      <c r="Q101" s="8">
        <f t="shared" si="1"/>
        <v>5.4085947487461903</v>
      </c>
      <c r="R101" s="8"/>
      <c r="S101" s="8" t="s">
        <v>3624</v>
      </c>
      <c r="T101" s="8" t="s">
        <v>3624</v>
      </c>
      <c r="U101" s="8"/>
      <c r="V101" s="8"/>
      <c r="W101" s="8"/>
      <c r="X101" s="8"/>
      <c r="Y101" s="8"/>
      <c r="Z101" s="8"/>
      <c r="AA101" s="8"/>
      <c r="AB101" s="8"/>
      <c r="AC101" s="8"/>
      <c r="AD101" s="8"/>
    </row>
    <row r="102" spans="1:30" ht="43.5">
      <c r="A102" t="s">
        <v>460</v>
      </c>
      <c r="B102" s="3" t="s">
        <v>1829</v>
      </c>
      <c r="C102" s="3" t="s">
        <v>1830</v>
      </c>
      <c r="G102" s="8" t="s">
        <v>24</v>
      </c>
      <c r="H102" s="8"/>
      <c r="I102" s="8">
        <v>1</v>
      </c>
      <c r="J102" s="8">
        <v>2</v>
      </c>
      <c r="K102" s="8" t="s">
        <v>3310</v>
      </c>
      <c r="L102" s="8" t="s">
        <v>3351</v>
      </c>
      <c r="M102" s="8"/>
      <c r="N102" s="9"/>
      <c r="O102" s="8"/>
      <c r="P102" s="8">
        <v>2475</v>
      </c>
      <c r="Q102" s="8">
        <f t="shared" si="1"/>
        <v>1216.9338184678927</v>
      </c>
      <c r="R102" s="8"/>
      <c r="S102" s="8" t="s">
        <v>3624</v>
      </c>
      <c r="T102" s="8" t="s">
        <v>3624</v>
      </c>
      <c r="U102" s="8"/>
      <c r="V102" s="8"/>
      <c r="W102" s="8"/>
      <c r="X102" s="8"/>
      <c r="Y102" s="8"/>
      <c r="Z102" s="8"/>
      <c r="AA102" s="8"/>
      <c r="AB102" s="8"/>
      <c r="AC102" s="8"/>
      <c r="AD102" s="8"/>
    </row>
    <row r="103" spans="1:30" ht="145">
      <c r="A103" t="s">
        <v>466</v>
      </c>
      <c r="B103" s="3" t="s">
        <v>3431</v>
      </c>
      <c r="C103" s="3" t="s">
        <v>3432</v>
      </c>
      <c r="G103" s="8" t="s">
        <v>25</v>
      </c>
      <c r="H103" s="8"/>
      <c r="I103" s="8">
        <v>5</v>
      </c>
      <c r="J103" s="8">
        <v>27</v>
      </c>
      <c r="K103" s="8"/>
      <c r="L103" s="8" t="s">
        <v>3305</v>
      </c>
      <c r="M103" s="8" t="s">
        <v>3433</v>
      </c>
      <c r="N103" s="9" t="s">
        <v>3434</v>
      </c>
      <c r="O103" s="8"/>
      <c r="P103" s="8">
        <v>3</v>
      </c>
      <c r="Q103" s="8">
        <f t="shared" si="1"/>
        <v>1.4750712951125973</v>
      </c>
      <c r="R103" s="8"/>
      <c r="S103" s="8" t="s">
        <v>3624</v>
      </c>
      <c r="T103" s="8" t="s">
        <v>3624</v>
      </c>
      <c r="U103" s="8"/>
      <c r="V103" s="8"/>
      <c r="W103" s="8"/>
      <c r="X103" s="8"/>
      <c r="Y103" s="8"/>
      <c r="Z103" s="8"/>
      <c r="AA103" s="8"/>
      <c r="AB103" s="8"/>
      <c r="AC103" s="8"/>
      <c r="AD103" s="8"/>
    </row>
    <row r="104" spans="1:30" ht="58">
      <c r="A104" t="s">
        <v>474</v>
      </c>
      <c r="B104" s="3" t="s">
        <v>1836</v>
      </c>
      <c r="C104" s="3" t="s">
        <v>1835</v>
      </c>
      <c r="G104" s="8" t="s">
        <v>24</v>
      </c>
      <c r="H104" s="8"/>
      <c r="I104" s="8">
        <v>1</v>
      </c>
      <c r="J104" s="8">
        <v>8</v>
      </c>
      <c r="K104" s="8" t="s">
        <v>3330</v>
      </c>
      <c r="L104" s="8" t="s">
        <v>3305</v>
      </c>
      <c r="M104" s="8" t="s">
        <v>3403</v>
      </c>
      <c r="N104" s="9" t="s">
        <v>3404</v>
      </c>
      <c r="O104" s="8"/>
      <c r="P104" s="8">
        <v>42</v>
      </c>
      <c r="Q104" s="8">
        <f t="shared" si="1"/>
        <v>20.650998131576358</v>
      </c>
      <c r="R104" s="8"/>
      <c r="S104" s="8" t="s">
        <v>3624</v>
      </c>
      <c r="T104" s="8" t="s">
        <v>3624</v>
      </c>
      <c r="U104" s="8"/>
      <c r="V104" s="8"/>
      <c r="W104" s="8"/>
      <c r="X104" s="8"/>
      <c r="Y104" s="8"/>
      <c r="Z104" s="8"/>
      <c r="AA104" s="8"/>
      <c r="AB104" s="8"/>
      <c r="AC104" s="8"/>
      <c r="AD104" s="8"/>
    </row>
    <row r="105" spans="1:30" ht="72.5">
      <c r="A105" t="s">
        <v>485</v>
      </c>
      <c r="B105" s="3" t="s">
        <v>1843</v>
      </c>
      <c r="C105" s="3" t="s">
        <v>1846</v>
      </c>
      <c r="G105" s="8" t="s">
        <v>24</v>
      </c>
      <c r="H105" s="8"/>
      <c r="I105" s="8">
        <v>1</v>
      </c>
      <c r="J105" s="8">
        <v>3</v>
      </c>
      <c r="K105" s="8" t="s">
        <v>3310</v>
      </c>
      <c r="L105" s="8" t="s">
        <v>3311</v>
      </c>
      <c r="M105" s="8"/>
      <c r="N105" s="9"/>
      <c r="O105" s="8"/>
      <c r="P105" s="8">
        <v>2475</v>
      </c>
      <c r="Q105" s="8">
        <f t="shared" si="1"/>
        <v>1216.9338184678927</v>
      </c>
      <c r="R105" s="8"/>
      <c r="S105" s="8" t="s">
        <v>3624</v>
      </c>
      <c r="T105" s="8" t="s">
        <v>3624</v>
      </c>
      <c r="U105" s="8"/>
      <c r="V105" s="8"/>
      <c r="W105" s="8"/>
      <c r="X105" s="8"/>
      <c r="Y105" s="8"/>
      <c r="Z105" s="8"/>
      <c r="AA105" s="8"/>
      <c r="AB105" s="8"/>
      <c r="AC105" s="8"/>
      <c r="AD105" s="8"/>
    </row>
    <row r="106" spans="1:30" ht="43.5">
      <c r="A106" t="s">
        <v>491</v>
      </c>
      <c r="B106" s="3" t="s">
        <v>1856</v>
      </c>
      <c r="C106" s="3" t="s">
        <v>1855</v>
      </c>
      <c r="G106" s="8" t="s">
        <v>24</v>
      </c>
      <c r="H106" s="8"/>
      <c r="I106" s="8">
        <v>1</v>
      </c>
      <c r="J106" s="8">
        <v>2</v>
      </c>
      <c r="K106" s="8" t="s">
        <v>3310</v>
      </c>
      <c r="L106" s="8" t="s">
        <v>3351</v>
      </c>
      <c r="M106" s="8"/>
      <c r="N106" s="9"/>
      <c r="O106" s="8"/>
      <c r="P106" s="8">
        <v>2475</v>
      </c>
      <c r="Q106" s="8">
        <f t="shared" si="1"/>
        <v>1216.9338184678927</v>
      </c>
      <c r="R106" s="8"/>
      <c r="S106" s="8" t="s">
        <v>3624</v>
      </c>
      <c r="T106" s="8" t="s">
        <v>3624</v>
      </c>
      <c r="U106" s="8"/>
      <c r="V106" s="8"/>
      <c r="W106" s="8"/>
      <c r="X106" s="8"/>
      <c r="Y106" s="8"/>
      <c r="Z106" s="8"/>
      <c r="AA106" s="8"/>
      <c r="AB106" s="8"/>
      <c r="AC106" s="8"/>
      <c r="AD106" s="8"/>
    </row>
    <row r="107" spans="1:30" ht="29">
      <c r="A107" t="s">
        <v>491</v>
      </c>
      <c r="B107" s="3" t="s">
        <v>1858</v>
      </c>
      <c r="C107" s="3" t="s">
        <v>1857</v>
      </c>
      <c r="G107" s="8" t="s">
        <v>24</v>
      </c>
      <c r="H107" s="8"/>
      <c r="I107" s="8">
        <v>1</v>
      </c>
      <c r="J107" s="8">
        <v>3</v>
      </c>
      <c r="K107" s="8" t="s">
        <v>3310</v>
      </c>
      <c r="L107" s="8" t="s">
        <v>3311</v>
      </c>
      <c r="M107" s="8"/>
      <c r="N107" s="9"/>
      <c r="O107" s="8"/>
      <c r="P107" s="8">
        <v>2475</v>
      </c>
      <c r="Q107" s="8">
        <f t="shared" si="1"/>
        <v>1216.9338184678927</v>
      </c>
      <c r="R107" s="8"/>
      <c r="S107" s="8" t="s">
        <v>3624</v>
      </c>
      <c r="T107" s="8" t="s">
        <v>3624</v>
      </c>
      <c r="U107" s="8"/>
      <c r="V107" s="8"/>
      <c r="W107" s="8"/>
      <c r="X107" s="8"/>
      <c r="Y107" s="8"/>
      <c r="Z107" s="8"/>
      <c r="AA107" s="8"/>
      <c r="AB107" s="8"/>
      <c r="AC107" s="8"/>
      <c r="AD107" s="8"/>
    </row>
    <row r="108" spans="1:30" ht="43.5">
      <c r="A108" t="s">
        <v>495</v>
      </c>
      <c r="B108" s="3" t="s">
        <v>1879</v>
      </c>
      <c r="C108" s="3" t="s">
        <v>1880</v>
      </c>
      <c r="G108" s="8" t="s">
        <v>25</v>
      </c>
      <c r="H108" s="8"/>
      <c r="I108" s="8">
        <v>1</v>
      </c>
      <c r="J108" s="8">
        <v>10</v>
      </c>
      <c r="K108" s="8" t="s">
        <v>3304</v>
      </c>
      <c r="L108" s="8" t="s">
        <v>3311</v>
      </c>
      <c r="M108" s="8"/>
      <c r="N108" s="9"/>
      <c r="O108" s="8"/>
      <c r="P108" s="8">
        <v>1</v>
      </c>
      <c r="Q108" s="8">
        <f t="shared" si="1"/>
        <v>0.49169043170419907</v>
      </c>
      <c r="R108" s="8"/>
      <c r="S108" s="8" t="s">
        <v>3624</v>
      </c>
      <c r="T108" s="8" t="s">
        <v>3624</v>
      </c>
      <c r="U108" s="8"/>
      <c r="V108" s="8"/>
      <c r="W108" s="8"/>
      <c r="X108" s="8"/>
      <c r="Y108" s="8"/>
      <c r="Z108" s="8"/>
      <c r="AA108" s="8"/>
      <c r="AB108" s="8"/>
      <c r="AC108" s="8"/>
      <c r="AD108" s="8"/>
    </row>
    <row r="109" spans="1:30" ht="29">
      <c r="A109" t="s">
        <v>496</v>
      </c>
      <c r="B109" s="3" t="s">
        <v>1882</v>
      </c>
      <c r="C109" s="3" t="s">
        <v>1881</v>
      </c>
      <c r="G109" s="8" t="s">
        <v>24</v>
      </c>
      <c r="H109" s="8"/>
      <c r="I109" s="8">
        <v>1</v>
      </c>
      <c r="J109" s="8">
        <v>2</v>
      </c>
      <c r="K109" s="8" t="s">
        <v>3319</v>
      </c>
      <c r="L109" s="8" t="s">
        <v>3351</v>
      </c>
      <c r="M109" s="8"/>
      <c r="N109" s="9"/>
      <c r="O109" s="8"/>
      <c r="P109" s="8">
        <v>171</v>
      </c>
      <c r="Q109" s="8">
        <f t="shared" si="1"/>
        <v>84.079063821418046</v>
      </c>
      <c r="R109" s="8"/>
      <c r="S109" s="8" t="s">
        <v>3624</v>
      </c>
      <c r="T109" s="8" t="s">
        <v>3624</v>
      </c>
      <c r="U109" s="8"/>
      <c r="V109" s="8"/>
      <c r="W109" s="8"/>
      <c r="X109" s="8"/>
      <c r="Y109" s="8"/>
      <c r="Z109" s="8"/>
      <c r="AA109" s="8"/>
      <c r="AB109" s="8"/>
      <c r="AC109" s="8"/>
      <c r="AD109" s="8"/>
    </row>
    <row r="110" spans="1:30" ht="116">
      <c r="A110" t="s">
        <v>501</v>
      </c>
      <c r="B110" s="3" t="s">
        <v>3536</v>
      </c>
      <c r="C110" s="3" t="s">
        <v>1885</v>
      </c>
      <c r="G110" s="8" t="s">
        <v>25</v>
      </c>
      <c r="H110" s="8"/>
      <c r="I110" s="8">
        <v>5</v>
      </c>
      <c r="J110" s="8">
        <v>27</v>
      </c>
      <c r="K110" s="8"/>
      <c r="L110" s="8" t="s">
        <v>3311</v>
      </c>
      <c r="M110" s="8"/>
      <c r="N110" s="9"/>
      <c r="O110" s="8"/>
      <c r="P110" s="8">
        <v>18</v>
      </c>
      <c r="Q110" s="8">
        <f t="shared" si="1"/>
        <v>8.8504277706755818</v>
      </c>
      <c r="R110" s="8"/>
      <c r="S110" s="8" t="s">
        <v>3624</v>
      </c>
      <c r="T110" s="8" t="s">
        <v>3624</v>
      </c>
      <c r="U110" s="8"/>
      <c r="V110" s="8"/>
      <c r="W110" s="8"/>
      <c r="X110" s="8"/>
      <c r="Y110" s="8"/>
      <c r="Z110" s="8"/>
      <c r="AA110" s="8"/>
      <c r="AB110" s="8"/>
      <c r="AC110" s="8"/>
      <c r="AD110" s="8"/>
    </row>
    <row r="111" spans="1:30" ht="29">
      <c r="A111" t="s">
        <v>508</v>
      </c>
      <c r="B111" s="3" t="s">
        <v>1886</v>
      </c>
      <c r="C111" s="3" t="s">
        <v>1887</v>
      </c>
      <c r="G111" s="8" t="s">
        <v>24</v>
      </c>
      <c r="H111" s="8"/>
      <c r="I111" s="8">
        <v>1</v>
      </c>
      <c r="J111" s="8">
        <v>2</v>
      </c>
      <c r="K111" s="8" t="s">
        <v>3310</v>
      </c>
      <c r="L111" s="8" t="s">
        <v>3351</v>
      </c>
      <c r="M111" s="8"/>
      <c r="N111" s="9"/>
      <c r="O111" s="8"/>
      <c r="P111" s="8">
        <v>2475</v>
      </c>
      <c r="Q111" s="8">
        <f t="shared" si="1"/>
        <v>1216.9338184678927</v>
      </c>
      <c r="R111" s="8"/>
      <c r="S111" s="8" t="s">
        <v>3624</v>
      </c>
      <c r="T111" s="8" t="s">
        <v>3624</v>
      </c>
      <c r="U111" s="8"/>
      <c r="V111" s="8"/>
      <c r="W111" s="8"/>
      <c r="X111" s="8"/>
      <c r="Y111" s="8"/>
      <c r="Z111" s="8"/>
      <c r="AA111" s="8"/>
      <c r="AB111" s="8"/>
      <c r="AC111" s="8"/>
      <c r="AD111" s="8"/>
    </row>
    <row r="112" spans="1:30" ht="29">
      <c r="A112" t="s">
        <v>511</v>
      </c>
      <c r="B112" s="3" t="s">
        <v>1895</v>
      </c>
      <c r="C112" s="3" t="s">
        <v>1894</v>
      </c>
      <c r="G112" s="8" t="s">
        <v>25</v>
      </c>
      <c r="H112" s="8"/>
      <c r="I112" s="8">
        <v>1</v>
      </c>
      <c r="J112" s="8">
        <v>3</v>
      </c>
      <c r="K112" s="8" t="s">
        <v>3326</v>
      </c>
      <c r="L112" s="8" t="s">
        <v>3311</v>
      </c>
      <c r="M112" s="8"/>
      <c r="N112" s="9"/>
      <c r="O112" s="8"/>
      <c r="P112" s="8">
        <v>743</v>
      </c>
      <c r="Q112" s="8">
        <f t="shared" si="1"/>
        <v>365.32599075621988</v>
      </c>
      <c r="R112" s="8"/>
      <c r="S112" s="8" t="s">
        <v>3624</v>
      </c>
      <c r="T112" s="8" t="s">
        <v>3624</v>
      </c>
      <c r="U112" s="8"/>
      <c r="V112" s="8"/>
      <c r="W112" s="8"/>
      <c r="X112" s="8"/>
      <c r="Y112" s="8"/>
      <c r="Z112" s="8"/>
      <c r="AA112" s="8"/>
      <c r="AB112" s="8"/>
      <c r="AC112" s="8"/>
      <c r="AD112" s="8"/>
    </row>
    <row r="113" spans="1:30" ht="29">
      <c r="A113" t="s">
        <v>520</v>
      </c>
      <c r="B113" s="3" t="s">
        <v>1903</v>
      </c>
      <c r="C113" s="3" t="s">
        <v>1902</v>
      </c>
      <c r="G113" s="8" t="s">
        <v>24</v>
      </c>
      <c r="H113" s="8"/>
      <c r="I113" s="8">
        <v>1</v>
      </c>
      <c r="J113" s="8">
        <v>2</v>
      </c>
      <c r="K113" s="8" t="s">
        <v>3310</v>
      </c>
      <c r="L113" s="8" t="s">
        <v>3351</v>
      </c>
      <c r="M113" s="8"/>
      <c r="N113" s="9"/>
      <c r="O113" s="8"/>
      <c r="P113" s="8">
        <v>2475</v>
      </c>
      <c r="Q113" s="8">
        <f t="shared" si="1"/>
        <v>1216.9338184678927</v>
      </c>
      <c r="R113" s="8"/>
      <c r="S113" s="8" t="s">
        <v>3624</v>
      </c>
      <c r="T113" s="8" t="s">
        <v>3624</v>
      </c>
      <c r="U113" s="8"/>
      <c r="V113" s="8"/>
      <c r="W113" s="8"/>
      <c r="X113" s="8"/>
      <c r="Y113" s="8"/>
      <c r="Z113" s="8"/>
      <c r="AA113" s="8"/>
      <c r="AB113" s="8"/>
      <c r="AC113" s="8"/>
      <c r="AD113" s="8"/>
    </row>
    <row r="114" spans="1:30" ht="58">
      <c r="A114" t="s">
        <v>523</v>
      </c>
      <c r="B114" s="3" t="s">
        <v>1913</v>
      </c>
      <c r="C114" s="3" t="s">
        <v>1912</v>
      </c>
      <c r="G114" s="8" t="s">
        <v>24</v>
      </c>
      <c r="H114" s="8"/>
      <c r="I114" s="8">
        <v>1</v>
      </c>
      <c r="J114" s="8">
        <v>5</v>
      </c>
      <c r="K114" s="8" t="s">
        <v>3304</v>
      </c>
      <c r="L114" s="8" t="s">
        <v>3311</v>
      </c>
      <c r="M114" s="8"/>
      <c r="N114" s="9"/>
      <c r="O114" s="8"/>
      <c r="P114" s="8">
        <v>266</v>
      </c>
      <c r="Q114" s="8">
        <f t="shared" si="1"/>
        <v>130.78965483331694</v>
      </c>
      <c r="R114" s="8"/>
      <c r="S114" s="8" t="s">
        <v>3624</v>
      </c>
      <c r="T114" s="8" t="s">
        <v>3624</v>
      </c>
      <c r="U114" s="8"/>
      <c r="V114" s="8"/>
      <c r="W114" s="8"/>
      <c r="X114" s="8"/>
      <c r="Y114" s="8"/>
      <c r="Z114" s="8"/>
      <c r="AA114" s="8"/>
      <c r="AB114" s="8"/>
      <c r="AC114" s="8"/>
      <c r="AD114" s="8"/>
    </row>
    <row r="115" spans="1:30" ht="72.5">
      <c r="A115" t="s">
        <v>523</v>
      </c>
      <c r="B115" s="3" t="s">
        <v>1917</v>
      </c>
      <c r="C115" s="3" t="s">
        <v>1914</v>
      </c>
      <c r="G115" s="8" t="s">
        <v>25</v>
      </c>
      <c r="H115" s="8"/>
      <c r="I115" s="8">
        <v>1</v>
      </c>
      <c r="J115" s="8">
        <v>2</v>
      </c>
      <c r="K115" s="8" t="s">
        <v>3324</v>
      </c>
      <c r="L115" s="8" t="s">
        <v>3351</v>
      </c>
      <c r="M115" s="8"/>
      <c r="N115" s="9"/>
      <c r="O115" s="8"/>
      <c r="P115" s="8">
        <v>250</v>
      </c>
      <c r="Q115" s="8">
        <f t="shared" si="1"/>
        <v>122.92260792604976</v>
      </c>
      <c r="R115" s="8"/>
      <c r="S115" s="8" t="s">
        <v>3624</v>
      </c>
      <c r="T115" s="8" t="s">
        <v>3624</v>
      </c>
      <c r="U115" s="8"/>
      <c r="V115" s="8"/>
      <c r="W115" s="8"/>
      <c r="X115" s="8"/>
      <c r="Y115" s="8"/>
      <c r="Z115" s="8"/>
      <c r="AA115" s="8"/>
      <c r="AB115" s="8"/>
      <c r="AC115" s="8"/>
      <c r="AD115" s="8"/>
    </row>
    <row r="116" spans="1:30" ht="58">
      <c r="A116" t="s">
        <v>527</v>
      </c>
      <c r="B116" s="3" t="s">
        <v>1925</v>
      </c>
      <c r="C116" s="3" t="s">
        <v>1924</v>
      </c>
      <c r="G116" s="8" t="s">
        <v>24</v>
      </c>
      <c r="H116" s="8"/>
      <c r="I116" s="8">
        <v>1</v>
      </c>
      <c r="J116" s="8">
        <v>3</v>
      </c>
      <c r="K116" s="8" t="s">
        <v>3319</v>
      </c>
      <c r="L116" s="8" t="s">
        <v>3311</v>
      </c>
      <c r="M116" s="8"/>
      <c r="N116" s="9"/>
      <c r="O116" s="8"/>
      <c r="P116" s="8">
        <v>1701</v>
      </c>
      <c r="Q116" s="8">
        <f t="shared" si="1"/>
        <v>836.36542432884255</v>
      </c>
      <c r="R116" s="8"/>
      <c r="S116" s="8" t="s">
        <v>3624</v>
      </c>
      <c r="T116" s="8" t="s">
        <v>3624</v>
      </c>
      <c r="U116" s="8"/>
      <c r="V116" s="8"/>
      <c r="W116" s="8"/>
      <c r="X116" s="8"/>
      <c r="Y116" s="8"/>
      <c r="Z116" s="8"/>
      <c r="AA116" s="8"/>
      <c r="AB116" s="8"/>
      <c r="AC116" s="8"/>
      <c r="AD116" s="8"/>
    </row>
    <row r="117" spans="1:30" ht="72.5">
      <c r="A117" t="s">
        <v>533</v>
      </c>
      <c r="B117" s="3" t="s">
        <v>1928</v>
      </c>
      <c r="C117" s="3" t="s">
        <v>1931</v>
      </c>
      <c r="G117" s="8" t="s">
        <v>24</v>
      </c>
      <c r="H117" s="8"/>
      <c r="I117" s="8">
        <v>1</v>
      </c>
      <c r="J117" s="8">
        <v>1</v>
      </c>
      <c r="K117" s="8" t="s">
        <v>3310</v>
      </c>
      <c r="L117" s="8" t="s">
        <v>3351</v>
      </c>
      <c r="M117" s="8"/>
      <c r="N117" s="9"/>
      <c r="O117" s="8" t="s">
        <v>3306</v>
      </c>
      <c r="P117" s="8">
        <v>2475</v>
      </c>
      <c r="Q117" s="8">
        <f t="shared" si="1"/>
        <v>1216.9338184678927</v>
      </c>
      <c r="R117" s="8"/>
      <c r="S117" s="8" t="s">
        <v>3624</v>
      </c>
      <c r="T117" s="8" t="s">
        <v>3624</v>
      </c>
      <c r="U117" s="8"/>
      <c r="V117" s="8"/>
      <c r="W117" s="8"/>
      <c r="X117" s="8"/>
      <c r="Y117" s="8"/>
      <c r="Z117" s="8"/>
      <c r="AA117" s="8"/>
      <c r="AB117" s="8"/>
      <c r="AC117" s="8"/>
      <c r="AD117" s="8"/>
    </row>
    <row r="118" spans="1:30" ht="29">
      <c r="A118" t="s">
        <v>535</v>
      </c>
      <c r="B118" s="3" t="s">
        <v>1936</v>
      </c>
      <c r="C118" s="3" t="s">
        <v>1937</v>
      </c>
      <c r="G118" s="8" t="s">
        <v>25</v>
      </c>
      <c r="H118" s="8"/>
      <c r="I118" s="8">
        <v>1</v>
      </c>
      <c r="J118" s="8">
        <v>1</v>
      </c>
      <c r="K118" s="8" t="s">
        <v>3310</v>
      </c>
      <c r="L118" s="8" t="s">
        <v>3351</v>
      </c>
      <c r="M118" s="8"/>
      <c r="N118" s="9"/>
      <c r="O118" s="8" t="s">
        <v>3306</v>
      </c>
      <c r="P118" s="8">
        <v>2475</v>
      </c>
      <c r="Q118" s="8">
        <f t="shared" si="1"/>
        <v>1216.9338184678927</v>
      </c>
      <c r="R118" s="8"/>
      <c r="S118" s="8" t="s">
        <v>3624</v>
      </c>
      <c r="T118" s="8" t="s">
        <v>3624</v>
      </c>
      <c r="U118" s="8"/>
      <c r="V118" s="8"/>
      <c r="W118" s="8"/>
      <c r="X118" s="8"/>
      <c r="Y118" s="8"/>
      <c r="Z118" s="8"/>
      <c r="AA118" s="8"/>
      <c r="AB118" s="8"/>
      <c r="AC118" s="8"/>
      <c r="AD118" s="8"/>
    </row>
    <row r="119" spans="1:30" ht="58">
      <c r="A119" t="s">
        <v>539</v>
      </c>
      <c r="B119" s="3" t="s">
        <v>1944</v>
      </c>
      <c r="C119" s="3" t="s">
        <v>1947</v>
      </c>
      <c r="G119" s="8" t="s">
        <v>24</v>
      </c>
      <c r="H119" s="8"/>
      <c r="I119" s="8">
        <v>1</v>
      </c>
      <c r="J119" s="8">
        <v>3</v>
      </c>
      <c r="K119" s="8" t="s">
        <v>3310</v>
      </c>
      <c r="L119" s="8" t="s">
        <v>3311</v>
      </c>
      <c r="M119" s="8"/>
      <c r="N119" s="9"/>
      <c r="O119" s="8"/>
      <c r="P119" s="8">
        <v>2475</v>
      </c>
      <c r="Q119" s="8">
        <f t="shared" si="1"/>
        <v>1216.9338184678927</v>
      </c>
      <c r="R119" s="8"/>
      <c r="S119" s="8" t="s">
        <v>3624</v>
      </c>
      <c r="T119" s="8" t="s">
        <v>3624</v>
      </c>
      <c r="U119" s="8"/>
      <c r="V119" s="8"/>
      <c r="W119" s="8"/>
      <c r="X119" s="8"/>
      <c r="Y119" s="8"/>
      <c r="Z119" s="8"/>
      <c r="AA119" s="8"/>
      <c r="AB119" s="8"/>
      <c r="AC119" s="8"/>
      <c r="AD119" s="8"/>
    </row>
    <row r="120" spans="1:30" ht="72.5">
      <c r="A120" t="s">
        <v>543</v>
      </c>
      <c r="B120" s="3" t="s">
        <v>3447</v>
      </c>
      <c r="C120" s="3" t="s">
        <v>3448</v>
      </c>
      <c r="G120" s="8" t="s">
        <v>25</v>
      </c>
      <c r="H120" s="8"/>
      <c r="I120" s="8">
        <v>2</v>
      </c>
      <c r="J120" s="8">
        <v>8</v>
      </c>
      <c r="K120" s="8"/>
      <c r="L120" s="8" t="s">
        <v>3311</v>
      </c>
      <c r="M120" s="8"/>
      <c r="N120" s="9"/>
      <c r="O120" s="8"/>
      <c r="P120" s="8">
        <v>116</v>
      </c>
      <c r="Q120" s="8">
        <f t="shared" si="1"/>
        <v>57.036090077687085</v>
      </c>
      <c r="R120" s="8"/>
      <c r="S120" s="8" t="s">
        <v>3624</v>
      </c>
      <c r="T120" s="8" t="s">
        <v>3624</v>
      </c>
      <c r="U120" s="8"/>
      <c r="V120" s="8"/>
      <c r="W120" s="8"/>
      <c r="X120" s="8"/>
      <c r="Y120" s="8"/>
      <c r="Z120" s="8"/>
      <c r="AA120" s="8"/>
      <c r="AB120" s="8"/>
      <c r="AC120" s="8"/>
      <c r="AD120" s="8"/>
    </row>
    <row r="121" spans="1:30" ht="72.5">
      <c r="A121" t="s">
        <v>543</v>
      </c>
      <c r="B121" s="3" t="s">
        <v>3579</v>
      </c>
      <c r="C121" s="3" t="s">
        <v>1954</v>
      </c>
      <c r="G121" s="8" t="s">
        <v>25</v>
      </c>
      <c r="H121" s="8"/>
      <c r="I121" s="8">
        <v>1</v>
      </c>
      <c r="J121" s="8">
        <v>3</v>
      </c>
      <c r="K121" s="8" t="s">
        <v>3319</v>
      </c>
      <c r="L121" s="8" t="s">
        <v>3305</v>
      </c>
      <c r="M121" s="8" t="s">
        <v>3403</v>
      </c>
      <c r="N121" s="9" t="s">
        <v>3404</v>
      </c>
      <c r="O121" s="8"/>
      <c r="P121" s="8">
        <v>1701</v>
      </c>
      <c r="Q121" s="8">
        <f t="shared" si="1"/>
        <v>836.36542432884255</v>
      </c>
      <c r="R121" s="8"/>
      <c r="S121" s="8" t="s">
        <v>3624</v>
      </c>
      <c r="T121" s="8" t="s">
        <v>3624</v>
      </c>
      <c r="U121" s="8"/>
      <c r="V121" s="8"/>
      <c r="W121" s="8"/>
      <c r="X121" s="8"/>
      <c r="Y121" s="8"/>
      <c r="Z121" s="8"/>
      <c r="AA121" s="8"/>
      <c r="AB121" s="8"/>
      <c r="AC121" s="8"/>
      <c r="AD121" s="8"/>
    </row>
    <row r="122" spans="1:30" ht="72.5">
      <c r="A122" t="s">
        <v>546</v>
      </c>
      <c r="B122" s="3" t="s">
        <v>1960</v>
      </c>
      <c r="C122" s="3" t="s">
        <v>1959</v>
      </c>
      <c r="G122" s="8" t="s">
        <v>25</v>
      </c>
      <c r="H122" s="8"/>
      <c r="I122" s="8">
        <v>1</v>
      </c>
      <c r="J122" s="8">
        <v>3</v>
      </c>
      <c r="K122" s="8" t="s">
        <v>3319</v>
      </c>
      <c r="L122" s="8" t="s">
        <v>3305</v>
      </c>
      <c r="M122" s="8" t="s">
        <v>3359</v>
      </c>
      <c r="N122" s="9" t="s">
        <v>3404</v>
      </c>
      <c r="O122" s="8"/>
      <c r="P122" s="8">
        <v>1701</v>
      </c>
      <c r="Q122" s="8">
        <f t="shared" si="1"/>
        <v>836.36542432884255</v>
      </c>
      <c r="R122" s="8"/>
      <c r="S122" s="8" t="s">
        <v>3624</v>
      </c>
      <c r="T122" s="8" t="s">
        <v>3624</v>
      </c>
      <c r="U122" s="8"/>
      <c r="V122" s="8"/>
      <c r="W122" s="8"/>
      <c r="X122" s="8"/>
      <c r="Y122" s="8"/>
      <c r="Z122" s="8"/>
      <c r="AA122" s="8"/>
      <c r="AB122" s="8"/>
      <c r="AC122" s="8"/>
      <c r="AD122" s="8" t="s">
        <v>19</v>
      </c>
    </row>
    <row r="123" spans="1:30" ht="43.5">
      <c r="A123" t="s">
        <v>546</v>
      </c>
      <c r="B123" s="3" t="s">
        <v>1961</v>
      </c>
      <c r="C123" s="3" t="s">
        <v>1962</v>
      </c>
      <c r="G123" s="8" t="s">
        <v>25</v>
      </c>
      <c r="H123" s="8"/>
      <c r="I123" s="8">
        <v>1</v>
      </c>
      <c r="J123" s="8">
        <v>2</v>
      </c>
      <c r="K123" s="8" t="s">
        <v>3310</v>
      </c>
      <c r="L123" s="8" t="s">
        <v>3351</v>
      </c>
      <c r="M123" s="8"/>
      <c r="N123" s="9"/>
      <c r="O123" s="8"/>
      <c r="P123" s="8">
        <v>2475</v>
      </c>
      <c r="Q123" s="8">
        <f t="shared" si="1"/>
        <v>1216.9338184678927</v>
      </c>
      <c r="R123" s="8"/>
      <c r="S123" s="8" t="s">
        <v>3624</v>
      </c>
      <c r="T123" s="8" t="s">
        <v>3624</v>
      </c>
      <c r="U123" s="8"/>
      <c r="V123" s="8"/>
      <c r="W123" s="8"/>
      <c r="X123" s="8"/>
      <c r="Y123" s="8"/>
      <c r="Z123" s="8"/>
      <c r="AA123" s="8"/>
      <c r="AB123" s="8"/>
      <c r="AC123" s="8"/>
      <c r="AD123" s="8"/>
    </row>
    <row r="124" spans="1:30" ht="72.5">
      <c r="A124" t="s">
        <v>549</v>
      </c>
      <c r="B124" s="3" t="s">
        <v>1963</v>
      </c>
      <c r="C124" s="3" t="s">
        <v>1964</v>
      </c>
      <c r="G124" s="8" t="s">
        <v>24</v>
      </c>
      <c r="H124" s="8"/>
      <c r="I124" s="8">
        <v>1</v>
      </c>
      <c r="J124" s="8">
        <v>3</v>
      </c>
      <c r="K124" s="8" t="s">
        <v>3310</v>
      </c>
      <c r="L124" s="8" t="s">
        <v>3311</v>
      </c>
      <c r="M124" s="8"/>
      <c r="N124" s="9"/>
      <c r="O124" s="8"/>
      <c r="P124" s="8">
        <v>2475</v>
      </c>
      <c r="Q124" s="8">
        <f t="shared" si="1"/>
        <v>1216.9338184678927</v>
      </c>
      <c r="R124" s="8"/>
      <c r="S124" s="8" t="s">
        <v>3624</v>
      </c>
      <c r="T124" s="8" t="s">
        <v>3624</v>
      </c>
      <c r="U124" s="8"/>
      <c r="V124" s="8"/>
      <c r="W124" s="8"/>
      <c r="X124" s="8"/>
      <c r="Y124" s="8"/>
      <c r="Z124" s="8"/>
      <c r="AA124" s="8"/>
      <c r="AB124" s="8"/>
      <c r="AC124" s="8"/>
      <c r="AD124" s="8"/>
    </row>
    <row r="125" spans="1:30" ht="72.5">
      <c r="A125" t="s">
        <v>549</v>
      </c>
      <c r="B125" s="3" t="s">
        <v>1963</v>
      </c>
      <c r="C125" s="3" t="s">
        <v>1965</v>
      </c>
      <c r="G125" s="8" t="s">
        <v>24</v>
      </c>
      <c r="H125" s="8"/>
      <c r="I125" s="8">
        <v>1</v>
      </c>
      <c r="J125" s="8">
        <v>3</v>
      </c>
      <c r="K125" s="8" t="s">
        <v>3310</v>
      </c>
      <c r="L125" s="8" t="s">
        <v>3311</v>
      </c>
      <c r="M125" s="8"/>
      <c r="N125" s="9"/>
      <c r="O125" s="8"/>
      <c r="P125" s="8">
        <v>2475</v>
      </c>
      <c r="Q125" s="8">
        <f t="shared" si="1"/>
        <v>1216.9338184678927</v>
      </c>
      <c r="R125" s="8"/>
      <c r="S125" s="8" t="s">
        <v>3624</v>
      </c>
      <c r="T125" s="8" t="s">
        <v>3624</v>
      </c>
      <c r="U125" s="8"/>
      <c r="V125" s="8"/>
      <c r="W125" s="8"/>
      <c r="X125" s="8"/>
      <c r="Y125" s="8"/>
      <c r="Z125" s="8"/>
      <c r="AA125" s="8"/>
      <c r="AB125" s="8"/>
      <c r="AC125" s="8"/>
      <c r="AD125" s="8"/>
    </row>
    <row r="126" spans="1:30" ht="29">
      <c r="A126" t="s">
        <v>557</v>
      </c>
      <c r="B126" s="3" t="s">
        <v>1966</v>
      </c>
      <c r="C126" s="3" t="s">
        <v>1967</v>
      </c>
      <c r="G126" s="8" t="s">
        <v>25</v>
      </c>
      <c r="H126" s="8"/>
      <c r="I126" s="8">
        <v>1</v>
      </c>
      <c r="J126" s="8">
        <v>2</v>
      </c>
      <c r="K126" s="8" t="s">
        <v>3319</v>
      </c>
      <c r="L126" s="8" t="s">
        <v>3351</v>
      </c>
      <c r="M126" s="8"/>
      <c r="N126" s="9"/>
      <c r="O126" s="8"/>
      <c r="P126" s="8">
        <v>171</v>
      </c>
      <c r="Q126" s="8">
        <f t="shared" si="1"/>
        <v>84.079063821418046</v>
      </c>
      <c r="R126" s="8"/>
      <c r="S126" s="8" t="s">
        <v>3624</v>
      </c>
      <c r="T126" s="8" t="s">
        <v>3624</v>
      </c>
      <c r="U126" s="8"/>
      <c r="V126" s="8"/>
      <c r="W126" s="8"/>
      <c r="X126" s="8"/>
      <c r="Y126" s="8"/>
      <c r="Z126" s="8"/>
      <c r="AA126" s="8"/>
      <c r="AB126" s="8"/>
      <c r="AC126" s="8"/>
      <c r="AD126" s="8"/>
    </row>
    <row r="127" spans="1:30" ht="43.5">
      <c r="A127" t="s">
        <v>557</v>
      </c>
      <c r="B127" s="3" t="s">
        <v>1969</v>
      </c>
      <c r="C127" s="3" t="s">
        <v>1968</v>
      </c>
      <c r="G127" s="8" t="s">
        <v>25</v>
      </c>
      <c r="H127" s="8"/>
      <c r="I127" s="8">
        <v>1</v>
      </c>
      <c r="J127" s="8">
        <v>6</v>
      </c>
      <c r="K127" s="8" t="s">
        <v>3304</v>
      </c>
      <c r="L127" s="8" t="s">
        <v>3305</v>
      </c>
      <c r="M127" s="8" t="s">
        <v>3403</v>
      </c>
      <c r="N127" s="9" t="s">
        <v>3404</v>
      </c>
      <c r="O127" s="8"/>
      <c r="P127" s="8">
        <v>2</v>
      </c>
      <c r="Q127" s="8">
        <f t="shared" si="1"/>
        <v>0.98338086340839814</v>
      </c>
      <c r="R127" s="8"/>
      <c r="S127" s="8" t="s">
        <v>3624</v>
      </c>
      <c r="T127" s="8" t="s">
        <v>3624</v>
      </c>
      <c r="U127" s="8"/>
      <c r="V127" s="8"/>
      <c r="W127" s="8"/>
      <c r="X127" s="8"/>
      <c r="Y127" s="8"/>
      <c r="Z127" s="8"/>
      <c r="AA127" s="8"/>
      <c r="AB127" s="8"/>
      <c r="AC127" s="8"/>
      <c r="AD127" s="8"/>
    </row>
    <row r="128" spans="1:30" ht="43.5">
      <c r="A128" t="s">
        <v>560</v>
      </c>
      <c r="B128" s="3" t="s">
        <v>1971</v>
      </c>
      <c r="C128" s="3" t="s">
        <v>1970</v>
      </c>
      <c r="G128" s="8" t="s">
        <v>25</v>
      </c>
      <c r="H128" s="8"/>
      <c r="I128" s="8">
        <v>1</v>
      </c>
      <c r="J128" s="8">
        <v>3</v>
      </c>
      <c r="K128" s="8" t="s">
        <v>3319</v>
      </c>
      <c r="L128" s="8" t="s">
        <v>3311</v>
      </c>
      <c r="M128" s="8"/>
      <c r="N128" s="9"/>
      <c r="O128" s="8"/>
      <c r="P128" s="8">
        <v>86</v>
      </c>
      <c r="Q128" s="8">
        <f t="shared" si="1"/>
        <v>42.285377126561116</v>
      </c>
      <c r="R128" s="8"/>
      <c r="S128" s="8" t="s">
        <v>3624</v>
      </c>
      <c r="T128" s="8" t="s">
        <v>3624</v>
      </c>
      <c r="U128" s="8"/>
      <c r="V128" s="8"/>
      <c r="W128" s="8"/>
      <c r="X128" s="8"/>
      <c r="Y128" s="8"/>
      <c r="Z128" s="8"/>
      <c r="AA128" s="8"/>
      <c r="AB128" s="8"/>
      <c r="AC128" s="8"/>
      <c r="AD128" s="8"/>
    </row>
    <row r="129" spans="1:30" ht="43.5">
      <c r="A129" t="s">
        <v>560</v>
      </c>
      <c r="B129" s="3" t="s">
        <v>1973</v>
      </c>
      <c r="C129" s="3" t="s">
        <v>1972</v>
      </c>
      <c r="G129" s="8" t="s">
        <v>24</v>
      </c>
      <c r="H129" s="8"/>
      <c r="I129" s="8">
        <v>1</v>
      </c>
      <c r="J129" s="8">
        <v>2</v>
      </c>
      <c r="K129" s="8" t="s">
        <v>3328</v>
      </c>
      <c r="L129" s="8" t="s">
        <v>3351</v>
      </c>
      <c r="M129" s="8"/>
      <c r="N129" s="9"/>
      <c r="O129" s="8"/>
      <c r="P129" s="8">
        <v>112</v>
      </c>
      <c r="Q129" s="8">
        <f t="shared" si="1"/>
        <v>55.069328350870293</v>
      </c>
      <c r="R129" s="8"/>
      <c r="S129" s="8" t="s">
        <v>3624</v>
      </c>
      <c r="T129" s="8" t="s">
        <v>3624</v>
      </c>
      <c r="U129" s="8"/>
      <c r="V129" s="8"/>
      <c r="W129" s="8"/>
      <c r="X129" s="8"/>
      <c r="Y129" s="8"/>
      <c r="Z129" s="8"/>
      <c r="AA129" s="8"/>
      <c r="AB129" s="8"/>
      <c r="AC129" s="8"/>
      <c r="AD129" s="8"/>
    </row>
    <row r="130" spans="1:30" ht="391.5">
      <c r="A130" t="s">
        <v>562</v>
      </c>
      <c r="B130" s="3" t="s">
        <v>3710</v>
      </c>
      <c r="C130" s="3" t="s">
        <v>3712</v>
      </c>
      <c r="G130" s="8" t="s">
        <v>25</v>
      </c>
      <c r="H130" s="8"/>
      <c r="I130" s="8">
        <v>12</v>
      </c>
      <c r="J130" s="8">
        <v>45</v>
      </c>
      <c r="K130" s="8"/>
      <c r="L130" s="8" t="s">
        <v>3305</v>
      </c>
      <c r="M130" s="8" t="s">
        <v>3414</v>
      </c>
      <c r="N130" s="9">
        <v>6</v>
      </c>
      <c r="O130" s="8"/>
      <c r="P130" s="8">
        <v>16</v>
      </c>
      <c r="Q130" s="8">
        <f t="shared" si="1"/>
        <v>7.8670469072671851</v>
      </c>
      <c r="R130" s="8"/>
      <c r="S130" s="8" t="s">
        <v>3624</v>
      </c>
      <c r="T130" s="8" t="s">
        <v>3624</v>
      </c>
      <c r="U130" s="8"/>
      <c r="V130" s="8"/>
      <c r="W130" s="8"/>
      <c r="X130" s="8"/>
      <c r="Y130" s="8"/>
      <c r="Z130" s="8"/>
      <c r="AA130" s="8"/>
      <c r="AB130" s="8"/>
      <c r="AC130" s="8"/>
      <c r="AD130" s="8" t="s">
        <v>19</v>
      </c>
    </row>
    <row r="131" spans="1:30" ht="391.5">
      <c r="A131" t="s">
        <v>563</v>
      </c>
      <c r="B131" s="3" t="s">
        <v>3711</v>
      </c>
      <c r="C131" s="3" t="s">
        <v>3712</v>
      </c>
      <c r="G131" s="8" t="s">
        <v>25</v>
      </c>
      <c r="H131" s="8"/>
      <c r="I131" s="8">
        <v>8</v>
      </c>
      <c r="J131" s="8">
        <v>41</v>
      </c>
      <c r="K131" s="8"/>
      <c r="L131" s="8" t="s">
        <v>3311</v>
      </c>
      <c r="M131" s="8"/>
      <c r="N131" s="9"/>
      <c r="O131" s="8"/>
      <c r="P131" s="8">
        <v>1</v>
      </c>
      <c r="Q131" s="8">
        <f t="shared" ref="Q131:Q194" si="2">IF(ISNUMBER(P131), (P131/$F$477)*10000, "")</f>
        <v>0.49169043170419907</v>
      </c>
      <c r="R131" s="8"/>
      <c r="S131" s="8" t="s">
        <v>3624</v>
      </c>
      <c r="T131" s="8" t="s">
        <v>3624</v>
      </c>
      <c r="U131" s="8"/>
      <c r="V131" s="8"/>
      <c r="W131" s="8"/>
      <c r="X131" s="8"/>
      <c r="Y131" s="8"/>
      <c r="Z131" s="8"/>
      <c r="AA131" s="8"/>
      <c r="AB131" s="8"/>
      <c r="AC131" s="8"/>
      <c r="AD131" s="8" t="s">
        <v>19</v>
      </c>
    </row>
    <row r="132" spans="1:30" ht="391.5">
      <c r="A132" t="s">
        <v>564</v>
      </c>
      <c r="B132" s="3" t="s">
        <v>3715</v>
      </c>
      <c r="C132" s="3" t="s">
        <v>3712</v>
      </c>
      <c r="F132" t="s">
        <v>19</v>
      </c>
      <c r="G132" s="8" t="s">
        <v>25</v>
      </c>
      <c r="H132" s="8"/>
      <c r="I132" s="8">
        <v>1</v>
      </c>
      <c r="J132" s="8">
        <v>4</v>
      </c>
      <c r="K132" s="8" t="s">
        <v>3356</v>
      </c>
      <c r="L132" s="8" t="s">
        <v>3311</v>
      </c>
      <c r="M132" s="8"/>
      <c r="N132" s="9"/>
      <c r="O132" s="8"/>
      <c r="P132" s="8">
        <v>26</v>
      </c>
      <c r="Q132" s="8">
        <f t="shared" si="2"/>
        <v>12.783951224309176</v>
      </c>
      <c r="R132" s="8"/>
      <c r="S132" s="8" t="s">
        <v>3624</v>
      </c>
      <c r="T132" s="8" t="s">
        <v>3624</v>
      </c>
      <c r="U132" s="8"/>
      <c r="V132" s="8"/>
      <c r="W132" s="8"/>
      <c r="X132" s="8"/>
      <c r="Y132" s="8"/>
      <c r="Z132" s="8"/>
      <c r="AA132" s="8"/>
      <c r="AB132" s="8"/>
      <c r="AC132" s="8"/>
      <c r="AD132" s="8"/>
    </row>
    <row r="133" spans="1:30" ht="116">
      <c r="A133" t="s">
        <v>565</v>
      </c>
      <c r="B133" s="3" t="s">
        <v>1976</v>
      </c>
      <c r="C133" s="3" t="s">
        <v>1977</v>
      </c>
      <c r="G133" s="8" t="s">
        <v>25</v>
      </c>
      <c r="H133" s="8"/>
      <c r="I133" s="8">
        <v>1</v>
      </c>
      <c r="J133" s="8">
        <v>3</v>
      </c>
      <c r="K133" s="8" t="s">
        <v>3319</v>
      </c>
      <c r="L133" s="8" t="s">
        <v>3311</v>
      </c>
      <c r="M133" s="8"/>
      <c r="N133" s="9"/>
      <c r="O133" s="8"/>
      <c r="P133" s="8">
        <v>280</v>
      </c>
      <c r="Q133" s="8">
        <f t="shared" si="2"/>
        <v>137.67332087717574</v>
      </c>
      <c r="R133" s="8"/>
      <c r="S133" s="8" t="s">
        <v>3624</v>
      </c>
      <c r="T133" s="8" t="s">
        <v>3624</v>
      </c>
      <c r="U133" s="8"/>
      <c r="V133" s="8"/>
      <c r="W133" s="8"/>
      <c r="X133" s="8"/>
      <c r="Y133" s="8"/>
      <c r="Z133" s="8"/>
      <c r="AA133" s="8"/>
      <c r="AB133" s="8"/>
      <c r="AC133" s="8"/>
      <c r="AD133" s="8"/>
    </row>
    <row r="134" spans="1:30" ht="72.5">
      <c r="A134" t="s">
        <v>569</v>
      </c>
      <c r="B134" s="3" t="s">
        <v>1991</v>
      </c>
      <c r="C134" s="3" t="s">
        <v>1990</v>
      </c>
      <c r="G134" s="8" t="s">
        <v>25</v>
      </c>
      <c r="H134" s="8"/>
      <c r="I134" s="8">
        <v>1</v>
      </c>
      <c r="J134" s="8">
        <v>3</v>
      </c>
      <c r="K134" s="8" t="s">
        <v>3319</v>
      </c>
      <c r="L134" s="8" t="s">
        <v>3311</v>
      </c>
      <c r="M134" s="8"/>
      <c r="N134" s="9"/>
      <c r="O134" s="8"/>
      <c r="P134" s="8">
        <v>1701</v>
      </c>
      <c r="Q134" s="8">
        <f t="shared" si="2"/>
        <v>836.36542432884255</v>
      </c>
      <c r="R134" s="8"/>
      <c r="S134" s="8" t="s">
        <v>3624</v>
      </c>
      <c r="T134" s="8" t="s">
        <v>3624</v>
      </c>
      <c r="U134" s="8"/>
      <c r="V134" s="8"/>
      <c r="W134" s="8"/>
      <c r="X134" s="8"/>
      <c r="Y134" s="8"/>
      <c r="Z134" s="8"/>
      <c r="AA134" s="8"/>
      <c r="AB134" s="8"/>
      <c r="AC134" s="8"/>
      <c r="AD134" s="8"/>
    </row>
    <row r="135" spans="1:30" ht="43.5">
      <c r="A135" t="s">
        <v>576</v>
      </c>
      <c r="B135" s="3" t="s">
        <v>2004</v>
      </c>
      <c r="C135" s="3" t="s">
        <v>2000</v>
      </c>
      <c r="G135" s="8" t="s">
        <v>24</v>
      </c>
      <c r="H135" s="8"/>
      <c r="I135" s="8">
        <v>1</v>
      </c>
      <c r="J135" s="8">
        <v>3</v>
      </c>
      <c r="K135" s="8" t="s">
        <v>3310</v>
      </c>
      <c r="L135" s="8" t="s">
        <v>3311</v>
      </c>
      <c r="M135" s="8"/>
      <c r="N135" s="9"/>
      <c r="O135" s="8"/>
      <c r="P135" s="8">
        <v>2475</v>
      </c>
      <c r="Q135" s="8">
        <f t="shared" si="2"/>
        <v>1216.9338184678927</v>
      </c>
      <c r="R135" s="8"/>
      <c r="S135" s="8" t="s">
        <v>3624</v>
      </c>
      <c r="T135" s="8" t="s">
        <v>3624</v>
      </c>
      <c r="U135" s="8"/>
      <c r="V135" s="8"/>
      <c r="W135" s="8"/>
      <c r="X135" s="8"/>
      <c r="Y135" s="8"/>
      <c r="Z135" s="8"/>
      <c r="AA135" s="8"/>
      <c r="AB135" s="8"/>
      <c r="AC135" s="8"/>
      <c r="AD135" s="8"/>
    </row>
    <row r="136" spans="1:30" ht="43.5">
      <c r="A136" t="s">
        <v>576</v>
      </c>
      <c r="B136" s="3" t="s">
        <v>2005</v>
      </c>
      <c r="C136" s="3" t="s">
        <v>2001</v>
      </c>
      <c r="G136" s="8" t="s">
        <v>24</v>
      </c>
      <c r="H136" s="8"/>
      <c r="I136" s="8">
        <v>1</v>
      </c>
      <c r="J136" s="8">
        <v>3</v>
      </c>
      <c r="K136" s="8" t="s">
        <v>3310</v>
      </c>
      <c r="L136" s="8" t="s">
        <v>3311</v>
      </c>
      <c r="M136" s="8"/>
      <c r="N136" s="9"/>
      <c r="O136" s="8"/>
      <c r="P136" s="8">
        <v>2475</v>
      </c>
      <c r="Q136" s="8">
        <f t="shared" si="2"/>
        <v>1216.9338184678927</v>
      </c>
      <c r="R136" s="8"/>
      <c r="S136" s="8" t="s">
        <v>3624</v>
      </c>
      <c r="T136" s="8" t="s">
        <v>3624</v>
      </c>
      <c r="U136" s="8"/>
      <c r="V136" s="8"/>
      <c r="W136" s="8"/>
      <c r="X136" s="8"/>
      <c r="Y136" s="8"/>
      <c r="Z136" s="8"/>
      <c r="AA136" s="8"/>
      <c r="AB136" s="8"/>
      <c r="AC136" s="8"/>
      <c r="AD136" s="8"/>
    </row>
    <row r="137" spans="1:30" ht="29">
      <c r="A137" t="s">
        <v>576</v>
      </c>
      <c r="B137" s="3" t="s">
        <v>2002</v>
      </c>
      <c r="C137" s="3" t="s">
        <v>2003</v>
      </c>
      <c r="G137" s="8" t="s">
        <v>25</v>
      </c>
      <c r="H137" s="8"/>
      <c r="I137" s="8">
        <v>1</v>
      </c>
      <c r="J137" s="8">
        <v>2</v>
      </c>
      <c r="K137" s="8" t="s">
        <v>3310</v>
      </c>
      <c r="L137" s="8" t="s">
        <v>3351</v>
      </c>
      <c r="M137" s="8"/>
      <c r="N137" s="9"/>
      <c r="O137" s="8"/>
      <c r="P137" s="8">
        <v>2475</v>
      </c>
      <c r="Q137" s="8">
        <f t="shared" si="2"/>
        <v>1216.9338184678927</v>
      </c>
      <c r="R137" s="8"/>
      <c r="S137" s="8" t="s">
        <v>3624</v>
      </c>
      <c r="T137" s="8" t="s">
        <v>3624</v>
      </c>
      <c r="U137" s="8"/>
      <c r="V137" s="8"/>
      <c r="W137" s="8"/>
      <c r="X137" s="8"/>
      <c r="Y137" s="8"/>
      <c r="Z137" s="8"/>
      <c r="AA137" s="8"/>
      <c r="AB137" s="8"/>
      <c r="AC137" s="8"/>
      <c r="AD137" s="8"/>
    </row>
    <row r="138" spans="1:30" ht="58">
      <c r="A138" t="s">
        <v>577</v>
      </c>
      <c r="B138" s="3" t="s">
        <v>2007</v>
      </c>
      <c r="C138" s="3" t="s">
        <v>2006</v>
      </c>
      <c r="G138" s="8" t="s">
        <v>25</v>
      </c>
      <c r="H138" s="8"/>
      <c r="I138" s="8">
        <v>1</v>
      </c>
      <c r="J138" s="8">
        <v>1</v>
      </c>
      <c r="K138" s="8" t="s">
        <v>3310</v>
      </c>
      <c r="L138" s="8" t="s">
        <v>3351</v>
      </c>
      <c r="M138" s="8"/>
      <c r="N138" s="9"/>
      <c r="O138" s="8" t="s">
        <v>3306</v>
      </c>
      <c r="P138" s="8">
        <v>2475</v>
      </c>
      <c r="Q138" s="8">
        <f t="shared" si="2"/>
        <v>1216.9338184678927</v>
      </c>
      <c r="R138" s="8"/>
      <c r="S138" s="8" t="s">
        <v>3624</v>
      </c>
      <c r="T138" s="8" t="s">
        <v>3624</v>
      </c>
      <c r="U138" s="8"/>
      <c r="V138" s="8"/>
      <c r="W138" s="8"/>
      <c r="X138" s="8"/>
      <c r="Y138" s="8"/>
      <c r="Z138" s="8"/>
      <c r="AA138" s="8"/>
      <c r="AB138" s="8"/>
      <c r="AC138" s="8"/>
      <c r="AD138" s="8"/>
    </row>
    <row r="139" spans="1:30" ht="29">
      <c r="A139" t="s">
        <v>578</v>
      </c>
      <c r="B139" s="3" t="s">
        <v>2009</v>
      </c>
      <c r="C139" s="3" t="s">
        <v>2008</v>
      </c>
      <c r="G139" s="8" t="s">
        <v>25</v>
      </c>
      <c r="H139" s="8"/>
      <c r="I139" s="8">
        <v>1</v>
      </c>
      <c r="J139" s="8">
        <v>3</v>
      </c>
      <c r="K139" s="8" t="s">
        <v>3319</v>
      </c>
      <c r="L139" s="8" t="s">
        <v>3311</v>
      </c>
      <c r="M139" s="8"/>
      <c r="N139" s="9"/>
      <c r="O139" s="8"/>
      <c r="P139" s="8">
        <v>186</v>
      </c>
      <c r="Q139" s="8">
        <f t="shared" si="2"/>
        <v>91.454420296981013</v>
      </c>
      <c r="R139" s="8"/>
      <c r="S139" s="8" t="s">
        <v>3624</v>
      </c>
      <c r="T139" s="8" t="s">
        <v>3624</v>
      </c>
      <c r="U139" s="8"/>
      <c r="V139" s="8"/>
      <c r="W139" s="8"/>
      <c r="X139" s="8"/>
      <c r="Y139" s="8"/>
      <c r="Z139" s="8"/>
      <c r="AA139" s="8"/>
      <c r="AB139" s="8"/>
      <c r="AC139" s="8"/>
      <c r="AD139" s="8"/>
    </row>
    <row r="140" spans="1:30" ht="58">
      <c r="A140" t="s">
        <v>580</v>
      </c>
      <c r="B140" s="3" t="s">
        <v>2017</v>
      </c>
      <c r="C140" s="3" t="s">
        <v>2016</v>
      </c>
      <c r="G140" s="8" t="s">
        <v>24</v>
      </c>
      <c r="H140" s="8"/>
      <c r="I140" s="8">
        <v>1</v>
      </c>
      <c r="J140" s="8">
        <v>3</v>
      </c>
      <c r="K140" s="8" t="s">
        <v>3326</v>
      </c>
      <c r="L140" s="8" t="s">
        <v>3311</v>
      </c>
      <c r="M140" s="8"/>
      <c r="N140" s="9"/>
      <c r="O140" s="8"/>
      <c r="P140" s="8">
        <v>743</v>
      </c>
      <c r="Q140" s="8">
        <f t="shared" si="2"/>
        <v>365.32599075621988</v>
      </c>
      <c r="R140" s="8"/>
      <c r="S140" s="8" t="s">
        <v>3624</v>
      </c>
      <c r="T140" s="8" t="s">
        <v>3624</v>
      </c>
      <c r="U140" s="8"/>
      <c r="V140" s="8"/>
      <c r="W140" s="8"/>
      <c r="X140" s="8"/>
      <c r="Y140" s="8"/>
      <c r="Z140" s="8"/>
      <c r="AA140" s="8"/>
      <c r="AB140" s="8"/>
      <c r="AC140" s="8"/>
      <c r="AD140" s="8"/>
    </row>
    <row r="141" spans="1:30" ht="29">
      <c r="A141" t="s">
        <v>584</v>
      </c>
      <c r="B141" s="3" t="s">
        <v>2025</v>
      </c>
      <c r="C141" s="3" t="s">
        <v>2024</v>
      </c>
      <c r="G141" s="8" t="s">
        <v>24</v>
      </c>
      <c r="H141" s="8"/>
      <c r="I141" s="8">
        <v>1</v>
      </c>
      <c r="J141" s="8">
        <v>1</v>
      </c>
      <c r="K141" s="8" t="s">
        <v>3310</v>
      </c>
      <c r="L141" s="8" t="s">
        <v>3351</v>
      </c>
      <c r="M141" s="8"/>
      <c r="N141" s="9"/>
      <c r="O141" s="8"/>
      <c r="P141" s="8">
        <v>2475</v>
      </c>
      <c r="Q141" s="8">
        <f t="shared" si="2"/>
        <v>1216.9338184678927</v>
      </c>
      <c r="R141" s="8"/>
      <c r="S141" s="8" t="s">
        <v>3624</v>
      </c>
      <c r="T141" s="8" t="s">
        <v>3624</v>
      </c>
      <c r="U141" s="8"/>
      <c r="V141" s="8"/>
      <c r="W141" s="8"/>
      <c r="X141" s="8"/>
      <c r="Y141" s="8"/>
      <c r="Z141" s="8"/>
      <c r="AA141" s="8"/>
      <c r="AB141" s="8"/>
      <c r="AC141" s="8"/>
      <c r="AD141" s="8"/>
    </row>
    <row r="142" spans="1:30" ht="43.5">
      <c r="A142" t="s">
        <v>589</v>
      </c>
      <c r="B142" s="3" t="s">
        <v>2027</v>
      </c>
      <c r="C142" s="3" t="s">
        <v>2026</v>
      </c>
      <c r="G142" s="8" t="s">
        <v>25</v>
      </c>
      <c r="H142" s="8"/>
      <c r="I142" s="8">
        <v>1</v>
      </c>
      <c r="J142" s="8">
        <v>2</v>
      </c>
      <c r="K142" s="8" t="s">
        <v>3310</v>
      </c>
      <c r="L142" s="8" t="s">
        <v>3351</v>
      </c>
      <c r="M142" s="8"/>
      <c r="N142" s="9"/>
      <c r="O142" s="8"/>
      <c r="P142" s="8">
        <v>2475</v>
      </c>
      <c r="Q142" s="8">
        <f t="shared" si="2"/>
        <v>1216.9338184678927</v>
      </c>
      <c r="R142" s="8"/>
      <c r="S142" s="8" t="s">
        <v>3624</v>
      </c>
      <c r="T142" s="8" t="s">
        <v>3624</v>
      </c>
      <c r="U142" s="8"/>
      <c r="V142" s="8"/>
      <c r="W142" s="8"/>
      <c r="X142" s="8"/>
      <c r="Y142" s="8"/>
      <c r="Z142" s="8"/>
      <c r="AA142" s="8"/>
      <c r="AB142" s="8"/>
      <c r="AC142" s="8"/>
      <c r="AD142" s="8"/>
    </row>
    <row r="143" spans="1:30" ht="43.5">
      <c r="A143" t="s">
        <v>589</v>
      </c>
      <c r="B143" s="3" t="s">
        <v>2029</v>
      </c>
      <c r="C143" s="3" t="s">
        <v>2028</v>
      </c>
      <c r="G143" s="8" t="s">
        <v>24</v>
      </c>
      <c r="H143" s="8"/>
      <c r="I143" s="8">
        <v>1</v>
      </c>
      <c r="J143" s="8">
        <v>3</v>
      </c>
      <c r="K143" s="8" t="s">
        <v>3319</v>
      </c>
      <c r="L143" s="8" t="s">
        <v>3311</v>
      </c>
      <c r="M143" s="8"/>
      <c r="N143" s="9"/>
      <c r="O143" s="8"/>
      <c r="P143" s="8">
        <v>1701</v>
      </c>
      <c r="Q143" s="8">
        <f t="shared" si="2"/>
        <v>836.36542432884255</v>
      </c>
      <c r="R143" s="8"/>
      <c r="S143" s="8" t="s">
        <v>3624</v>
      </c>
      <c r="T143" s="8" t="s">
        <v>3624</v>
      </c>
      <c r="U143" s="8"/>
      <c r="V143" s="8"/>
      <c r="W143" s="8"/>
      <c r="X143" s="8"/>
      <c r="Y143" s="8"/>
      <c r="Z143" s="8"/>
      <c r="AA143" s="8"/>
      <c r="AB143" s="8"/>
      <c r="AC143" s="8"/>
      <c r="AD143" s="8"/>
    </row>
    <row r="144" spans="1:30" ht="43.5">
      <c r="A144" t="s">
        <v>597</v>
      </c>
      <c r="B144" s="3" t="s">
        <v>2033</v>
      </c>
      <c r="C144" s="3" t="s">
        <v>2032</v>
      </c>
      <c r="G144" s="8" t="s">
        <v>24</v>
      </c>
      <c r="H144" s="8"/>
      <c r="I144" s="8">
        <v>1</v>
      </c>
      <c r="J144" s="8">
        <v>2</v>
      </c>
      <c r="K144" s="8" t="s">
        <v>3310</v>
      </c>
      <c r="L144" s="8" t="s">
        <v>3351</v>
      </c>
      <c r="M144" s="8"/>
      <c r="N144" s="9"/>
      <c r="O144" s="8"/>
      <c r="P144" s="8">
        <v>2475</v>
      </c>
      <c r="Q144" s="8">
        <f t="shared" si="2"/>
        <v>1216.9338184678927</v>
      </c>
      <c r="R144" s="8"/>
      <c r="S144" s="8" t="s">
        <v>3624</v>
      </c>
      <c r="T144" s="8" t="s">
        <v>3624</v>
      </c>
      <c r="U144" s="8"/>
      <c r="V144" s="8"/>
      <c r="W144" s="8"/>
      <c r="X144" s="8"/>
      <c r="Y144" s="8"/>
      <c r="Z144" s="8"/>
      <c r="AA144" s="8"/>
      <c r="AB144" s="8"/>
      <c r="AC144" s="8"/>
      <c r="AD144" s="8"/>
    </row>
    <row r="145" spans="1:30" ht="29">
      <c r="A145" t="s">
        <v>597</v>
      </c>
      <c r="B145" s="3" t="s">
        <v>2034</v>
      </c>
      <c r="C145" s="3" t="s">
        <v>2035</v>
      </c>
      <c r="G145" s="8" t="s">
        <v>25</v>
      </c>
      <c r="H145" s="8"/>
      <c r="I145" s="8">
        <v>1</v>
      </c>
      <c r="J145" s="8">
        <v>2</v>
      </c>
      <c r="K145" s="8" t="s">
        <v>3310</v>
      </c>
      <c r="L145" s="8" t="s">
        <v>3351</v>
      </c>
      <c r="M145" s="8"/>
      <c r="N145" s="9"/>
      <c r="O145" s="8" t="s">
        <v>3306</v>
      </c>
      <c r="P145" s="8">
        <v>2475</v>
      </c>
      <c r="Q145" s="8">
        <f t="shared" si="2"/>
        <v>1216.9338184678927</v>
      </c>
      <c r="R145" s="8"/>
      <c r="S145" s="8" t="s">
        <v>3624</v>
      </c>
      <c r="T145" s="8" t="s">
        <v>3624</v>
      </c>
      <c r="U145" s="8"/>
      <c r="V145" s="8"/>
      <c r="W145" s="8"/>
      <c r="X145" s="8"/>
      <c r="Y145" s="8"/>
      <c r="Z145" s="8"/>
      <c r="AA145" s="8"/>
      <c r="AB145" s="8"/>
      <c r="AC145" s="8"/>
      <c r="AD145" s="8"/>
    </row>
    <row r="146" spans="1:30" ht="29">
      <c r="A146" t="s">
        <v>598</v>
      </c>
      <c r="B146" s="3" t="s">
        <v>1691</v>
      </c>
      <c r="C146" s="3" t="s">
        <v>1690</v>
      </c>
      <c r="G146" s="8" t="s">
        <v>25</v>
      </c>
      <c r="H146" s="8"/>
      <c r="I146" s="8">
        <v>1</v>
      </c>
      <c r="J146" s="8">
        <v>3</v>
      </c>
      <c r="K146" s="8" t="s">
        <v>3310</v>
      </c>
      <c r="L146" s="8" t="s">
        <v>3311</v>
      </c>
      <c r="M146" s="8"/>
      <c r="N146" s="9"/>
      <c r="O146" s="8"/>
      <c r="P146" s="8">
        <v>2475</v>
      </c>
      <c r="Q146" s="8">
        <f t="shared" si="2"/>
        <v>1216.9338184678927</v>
      </c>
      <c r="R146" s="8"/>
      <c r="S146" s="8" t="s">
        <v>3624</v>
      </c>
      <c r="T146" s="8" t="s">
        <v>3624</v>
      </c>
      <c r="U146" s="8"/>
      <c r="V146" s="8"/>
      <c r="W146" s="8"/>
      <c r="X146" s="8"/>
      <c r="Y146" s="8"/>
      <c r="Z146" s="8"/>
      <c r="AA146" s="8"/>
      <c r="AB146" s="8"/>
      <c r="AC146" s="8"/>
      <c r="AD146" s="8"/>
    </row>
    <row r="147" spans="1:30" ht="29">
      <c r="A147" t="s">
        <v>598</v>
      </c>
      <c r="B147" s="3" t="s">
        <v>1691</v>
      </c>
      <c r="C147" s="3" t="s">
        <v>1690</v>
      </c>
      <c r="G147" s="8" t="s">
        <v>25</v>
      </c>
      <c r="H147" s="8"/>
      <c r="I147" s="8">
        <v>1</v>
      </c>
      <c r="J147" s="8">
        <v>3</v>
      </c>
      <c r="K147" s="8" t="s">
        <v>3310</v>
      </c>
      <c r="L147" s="8" t="s">
        <v>3311</v>
      </c>
      <c r="M147" s="8"/>
      <c r="N147" s="9"/>
      <c r="O147" s="8"/>
      <c r="P147" s="8">
        <v>2475</v>
      </c>
      <c r="Q147" s="8">
        <f t="shared" si="2"/>
        <v>1216.9338184678927</v>
      </c>
      <c r="R147" s="8"/>
      <c r="S147" s="8" t="s">
        <v>3624</v>
      </c>
      <c r="T147" s="8" t="s">
        <v>3624</v>
      </c>
      <c r="U147" s="8"/>
      <c r="V147" s="8"/>
      <c r="W147" s="8"/>
      <c r="X147" s="8"/>
      <c r="Y147" s="8"/>
      <c r="Z147" s="8"/>
      <c r="AA147" s="8"/>
      <c r="AB147" s="8"/>
      <c r="AC147" s="8"/>
      <c r="AD147" s="8"/>
    </row>
    <row r="148" spans="1:30" ht="58">
      <c r="A148" t="s">
        <v>608</v>
      </c>
      <c r="B148" s="3" t="s">
        <v>3453</v>
      </c>
      <c r="C148" s="3" t="s">
        <v>3452</v>
      </c>
      <c r="G148" s="8" t="s">
        <v>25</v>
      </c>
      <c r="H148" s="8"/>
      <c r="I148" s="8">
        <v>1</v>
      </c>
      <c r="J148" s="8">
        <v>3</v>
      </c>
      <c r="K148" s="8" t="s">
        <v>3319</v>
      </c>
      <c r="L148" s="8" t="s">
        <v>3311</v>
      </c>
      <c r="M148" s="8"/>
      <c r="N148" s="9"/>
      <c r="O148" s="8"/>
      <c r="P148" s="8">
        <v>1701</v>
      </c>
      <c r="Q148" s="8">
        <f t="shared" si="2"/>
        <v>836.36542432884255</v>
      </c>
      <c r="R148" s="8"/>
      <c r="S148" s="8" t="s">
        <v>3624</v>
      </c>
      <c r="T148" s="8" t="s">
        <v>3624</v>
      </c>
      <c r="U148" s="8"/>
      <c r="V148" s="8"/>
      <c r="W148" s="8"/>
      <c r="X148" s="8"/>
      <c r="Y148" s="8"/>
      <c r="Z148" s="8"/>
      <c r="AA148" s="8"/>
      <c r="AB148" s="8"/>
      <c r="AC148" s="8"/>
      <c r="AD148" s="8"/>
    </row>
    <row r="149" spans="1:30" ht="58">
      <c r="A149" t="s">
        <v>608</v>
      </c>
      <c r="B149" s="3" t="s">
        <v>2050</v>
      </c>
      <c r="C149" s="3" t="s">
        <v>2051</v>
      </c>
      <c r="G149" s="8" t="s">
        <v>25</v>
      </c>
      <c r="H149" s="8"/>
      <c r="I149" s="8">
        <v>1</v>
      </c>
      <c r="J149" s="8">
        <v>4</v>
      </c>
      <c r="K149" s="8" t="s">
        <v>3326</v>
      </c>
      <c r="L149" s="8" t="s">
        <v>3311</v>
      </c>
      <c r="M149" s="8"/>
      <c r="N149" s="9"/>
      <c r="O149" s="8"/>
      <c r="P149" s="8">
        <v>312</v>
      </c>
      <c r="Q149" s="8">
        <f t="shared" si="2"/>
        <v>153.4074146917101</v>
      </c>
      <c r="R149" s="8"/>
      <c r="S149" s="8" t="s">
        <v>3624</v>
      </c>
      <c r="T149" s="8" t="s">
        <v>3624</v>
      </c>
      <c r="U149" s="8"/>
      <c r="V149" s="8"/>
      <c r="W149" s="8"/>
      <c r="X149" s="8"/>
      <c r="Y149" s="8"/>
      <c r="Z149" s="8"/>
      <c r="AA149" s="8"/>
      <c r="AB149" s="8"/>
      <c r="AC149" s="8"/>
      <c r="AD149" s="8"/>
    </row>
    <row r="150" spans="1:30" ht="72.5">
      <c r="A150" t="s">
        <v>609</v>
      </c>
      <c r="B150" s="3" t="s">
        <v>2053</v>
      </c>
      <c r="C150" s="3" t="s">
        <v>2052</v>
      </c>
      <c r="G150" s="8" t="s">
        <v>25</v>
      </c>
      <c r="H150" s="8"/>
      <c r="I150" s="8">
        <v>1</v>
      </c>
      <c r="J150" s="8">
        <v>1</v>
      </c>
      <c r="K150" s="8" t="s">
        <v>3310</v>
      </c>
      <c r="L150" s="8" t="s">
        <v>3351</v>
      </c>
      <c r="M150" s="8"/>
      <c r="N150" s="9"/>
      <c r="O150" s="8"/>
      <c r="P150" s="8">
        <v>2475</v>
      </c>
      <c r="Q150" s="8">
        <f t="shared" si="2"/>
        <v>1216.9338184678927</v>
      </c>
      <c r="R150" s="8"/>
      <c r="S150" s="8" t="s">
        <v>3624</v>
      </c>
      <c r="T150" s="8" t="s">
        <v>3624</v>
      </c>
      <c r="U150" s="8"/>
      <c r="V150" s="8"/>
      <c r="W150" s="8"/>
      <c r="X150" s="8"/>
      <c r="Y150" s="8"/>
      <c r="Z150" s="8"/>
      <c r="AA150" s="8"/>
      <c r="AB150" s="8"/>
      <c r="AC150" s="8"/>
      <c r="AD150" s="8"/>
    </row>
    <row r="151" spans="1:30" ht="72.5">
      <c r="A151" t="s">
        <v>609</v>
      </c>
      <c r="B151" s="3" t="s">
        <v>2054</v>
      </c>
      <c r="C151" s="3" t="s">
        <v>2052</v>
      </c>
      <c r="G151" s="8" t="s">
        <v>25</v>
      </c>
      <c r="H151" s="8"/>
      <c r="I151" s="8">
        <v>1</v>
      </c>
      <c r="J151" s="8">
        <v>3</v>
      </c>
      <c r="K151" s="8" t="s">
        <v>3310</v>
      </c>
      <c r="L151" s="8" t="s">
        <v>3311</v>
      </c>
      <c r="M151" s="8"/>
      <c r="N151" s="9"/>
      <c r="O151" s="8"/>
      <c r="P151" s="8">
        <v>2475</v>
      </c>
      <c r="Q151" s="8">
        <f t="shared" si="2"/>
        <v>1216.9338184678927</v>
      </c>
      <c r="R151" s="8"/>
      <c r="S151" s="8" t="s">
        <v>3624</v>
      </c>
      <c r="T151" s="8" t="s">
        <v>3624</v>
      </c>
      <c r="U151" s="8"/>
      <c r="V151" s="8"/>
      <c r="W151" s="8"/>
      <c r="X151" s="8"/>
      <c r="Y151" s="8"/>
      <c r="Z151" s="8"/>
      <c r="AA151" s="8"/>
      <c r="AB151" s="8"/>
      <c r="AC151" s="8"/>
      <c r="AD151" s="8"/>
    </row>
    <row r="152" spans="1:30" ht="29">
      <c r="A152" t="s">
        <v>614</v>
      </c>
      <c r="B152" s="3" t="s">
        <v>2059</v>
      </c>
      <c r="C152" s="3" t="s">
        <v>2058</v>
      </c>
      <c r="G152" s="8" t="s">
        <v>25</v>
      </c>
      <c r="H152" s="8"/>
      <c r="I152" s="8">
        <v>1</v>
      </c>
      <c r="J152" s="8">
        <v>5</v>
      </c>
      <c r="K152" s="8" t="s">
        <v>3356</v>
      </c>
      <c r="L152" s="8" t="s">
        <v>3311</v>
      </c>
      <c r="M152" s="8"/>
      <c r="N152" s="9"/>
      <c r="O152" s="8"/>
      <c r="P152" s="8">
        <v>295</v>
      </c>
      <c r="Q152" s="8">
        <f t="shared" si="2"/>
        <v>145.04867735273871</v>
      </c>
      <c r="R152" s="8"/>
      <c r="S152" s="8" t="s">
        <v>3624</v>
      </c>
      <c r="T152" s="8" t="s">
        <v>3624</v>
      </c>
      <c r="U152" s="8"/>
      <c r="V152" s="8"/>
      <c r="W152" s="8"/>
      <c r="X152" s="8"/>
      <c r="Y152" s="8"/>
      <c r="Z152" s="8"/>
      <c r="AA152" s="8"/>
      <c r="AB152" s="8"/>
      <c r="AC152" s="8"/>
      <c r="AD152" s="8"/>
    </row>
    <row r="153" spans="1:30" ht="43.5">
      <c r="A153" t="s">
        <v>616</v>
      </c>
      <c r="B153" s="3" t="s">
        <v>2067</v>
      </c>
      <c r="C153" s="3" t="s">
        <v>2066</v>
      </c>
      <c r="G153" s="8" t="s">
        <v>24</v>
      </c>
      <c r="H153" s="8"/>
      <c r="I153" s="8">
        <v>1</v>
      </c>
      <c r="J153" s="8">
        <v>3</v>
      </c>
      <c r="K153" s="8" t="s">
        <v>3310</v>
      </c>
      <c r="L153" s="8" t="s">
        <v>3311</v>
      </c>
      <c r="M153" s="8"/>
      <c r="N153" s="9"/>
      <c r="O153" s="8"/>
      <c r="P153" s="8">
        <v>2475</v>
      </c>
      <c r="Q153" s="8">
        <f t="shared" si="2"/>
        <v>1216.9338184678927</v>
      </c>
      <c r="R153" s="8"/>
      <c r="S153" s="8" t="s">
        <v>3624</v>
      </c>
      <c r="T153" s="8" t="s">
        <v>3624</v>
      </c>
      <c r="U153" s="8"/>
      <c r="V153" s="8"/>
      <c r="W153" s="8"/>
      <c r="X153" s="8"/>
      <c r="Y153" s="8"/>
      <c r="Z153" s="8"/>
      <c r="AA153" s="8"/>
      <c r="AB153" s="8"/>
      <c r="AC153" s="8"/>
      <c r="AD153" s="8"/>
    </row>
    <row r="154" spans="1:30" ht="29">
      <c r="A154" t="s">
        <v>628</v>
      </c>
      <c r="B154" s="3" t="s">
        <v>2085</v>
      </c>
      <c r="C154" s="3" t="s">
        <v>2086</v>
      </c>
      <c r="G154" s="8" t="s">
        <v>25</v>
      </c>
      <c r="H154" s="8"/>
      <c r="I154" s="8">
        <v>1</v>
      </c>
      <c r="J154" s="8">
        <v>2</v>
      </c>
      <c r="K154" s="8" t="s">
        <v>3326</v>
      </c>
      <c r="L154" s="8" t="s">
        <v>3351</v>
      </c>
      <c r="M154" s="8"/>
      <c r="N154" s="9"/>
      <c r="O154" s="8"/>
      <c r="P154" s="8">
        <v>312</v>
      </c>
      <c r="Q154" s="8">
        <f t="shared" si="2"/>
        <v>153.4074146917101</v>
      </c>
      <c r="R154" s="8"/>
      <c r="S154" s="8" t="s">
        <v>3624</v>
      </c>
      <c r="T154" s="8" t="s">
        <v>3624</v>
      </c>
      <c r="U154" s="8"/>
      <c r="V154" s="8"/>
      <c r="W154" s="8"/>
      <c r="X154" s="8"/>
      <c r="Y154" s="8"/>
      <c r="Z154" s="8"/>
      <c r="AA154" s="8"/>
      <c r="AB154" s="8"/>
      <c r="AC154" s="8"/>
      <c r="AD154" s="8"/>
    </row>
    <row r="155" spans="1:30" ht="43.5">
      <c r="A155" t="s">
        <v>631</v>
      </c>
      <c r="B155" s="3" t="s">
        <v>2092</v>
      </c>
      <c r="C155" s="3" t="s">
        <v>2091</v>
      </c>
      <c r="G155" s="8" t="s">
        <v>25</v>
      </c>
      <c r="H155" s="8"/>
      <c r="I155" s="8">
        <v>1</v>
      </c>
      <c r="J155" s="8">
        <v>2</v>
      </c>
      <c r="K155" s="8" t="s">
        <v>3326</v>
      </c>
      <c r="L155" s="8" t="s">
        <v>3351</v>
      </c>
      <c r="M155" s="8"/>
      <c r="N155" s="9"/>
      <c r="O155" s="8"/>
      <c r="P155" s="8">
        <v>743</v>
      </c>
      <c r="Q155" s="8">
        <f t="shared" si="2"/>
        <v>365.32599075621988</v>
      </c>
      <c r="R155" s="8"/>
      <c r="S155" s="8" t="s">
        <v>3624</v>
      </c>
      <c r="T155" s="8" t="s">
        <v>3624</v>
      </c>
      <c r="U155" s="8"/>
      <c r="V155" s="8"/>
      <c r="W155" s="8"/>
      <c r="X155" s="8"/>
      <c r="Y155" s="8"/>
      <c r="Z155" s="8"/>
      <c r="AA155" s="8"/>
      <c r="AB155" s="8"/>
      <c r="AC155" s="8"/>
      <c r="AD155" s="8"/>
    </row>
    <row r="156" spans="1:30" ht="43.5">
      <c r="A156" t="s">
        <v>635</v>
      </c>
      <c r="B156" s="3" t="s">
        <v>2099</v>
      </c>
      <c r="C156" s="3" t="s">
        <v>3717</v>
      </c>
      <c r="D156" t="s">
        <v>32</v>
      </c>
      <c r="G156" s="8" t="s">
        <v>25</v>
      </c>
      <c r="H156" s="8"/>
      <c r="I156" s="8">
        <v>1</v>
      </c>
      <c r="J156" s="8">
        <v>4</v>
      </c>
      <c r="K156" s="8" t="s">
        <v>3310</v>
      </c>
      <c r="L156" s="8" t="s">
        <v>3305</v>
      </c>
      <c r="M156" s="8" t="s">
        <v>3403</v>
      </c>
      <c r="N156" s="9" t="s">
        <v>3404</v>
      </c>
      <c r="O156" s="8"/>
      <c r="P156" s="8">
        <v>2475</v>
      </c>
      <c r="Q156" s="8">
        <f t="shared" si="2"/>
        <v>1216.9338184678927</v>
      </c>
      <c r="R156" s="8"/>
      <c r="S156" s="8" t="s">
        <v>3624</v>
      </c>
      <c r="T156" s="8" t="s">
        <v>3624</v>
      </c>
      <c r="U156" s="8"/>
      <c r="V156" s="8"/>
      <c r="W156" s="8"/>
      <c r="X156" s="8"/>
      <c r="Y156" s="8"/>
      <c r="Z156" s="8"/>
      <c r="AA156" s="8"/>
      <c r="AB156" s="8"/>
      <c r="AC156" s="8"/>
      <c r="AD156" s="8"/>
    </row>
    <row r="157" spans="1:30" ht="29">
      <c r="A157" t="s">
        <v>635</v>
      </c>
      <c r="B157" s="3" t="s">
        <v>2094</v>
      </c>
      <c r="C157" s="3" t="s">
        <v>2095</v>
      </c>
      <c r="G157" s="8" t="s">
        <v>24</v>
      </c>
      <c r="H157" s="8"/>
      <c r="I157" s="8">
        <v>1</v>
      </c>
      <c r="J157" s="8">
        <v>1</v>
      </c>
      <c r="K157" s="8" t="s">
        <v>3310</v>
      </c>
      <c r="L157" s="8" t="s">
        <v>3351</v>
      </c>
      <c r="M157" s="8"/>
      <c r="N157" s="9"/>
      <c r="O157" s="8"/>
      <c r="P157" s="8">
        <v>2475</v>
      </c>
      <c r="Q157" s="8">
        <f t="shared" si="2"/>
        <v>1216.9338184678927</v>
      </c>
      <c r="R157" s="8"/>
      <c r="S157" s="8" t="s">
        <v>3624</v>
      </c>
      <c r="T157" s="8" t="s">
        <v>3624</v>
      </c>
      <c r="U157" s="8"/>
      <c r="V157" s="8"/>
      <c r="W157" s="8"/>
      <c r="X157" s="8"/>
      <c r="Y157" s="8"/>
      <c r="Z157" s="8"/>
      <c r="AA157" s="8"/>
      <c r="AB157" s="8"/>
      <c r="AC157" s="8"/>
      <c r="AD157" s="8"/>
    </row>
    <row r="158" spans="1:30" ht="43.5">
      <c r="A158" t="s">
        <v>637</v>
      </c>
      <c r="B158" s="3" t="s">
        <v>2099</v>
      </c>
      <c r="C158" s="3" t="s">
        <v>2098</v>
      </c>
      <c r="G158" s="8" t="s">
        <v>25</v>
      </c>
      <c r="H158" s="8"/>
      <c r="I158" s="8">
        <v>1</v>
      </c>
      <c r="J158" s="8">
        <v>4</v>
      </c>
      <c r="K158" s="8" t="s">
        <v>3310</v>
      </c>
      <c r="L158" s="8" t="s">
        <v>3305</v>
      </c>
      <c r="M158" s="8" t="s">
        <v>3403</v>
      </c>
      <c r="N158" s="9" t="s">
        <v>3404</v>
      </c>
      <c r="O158" s="8"/>
      <c r="P158" s="8">
        <v>2475</v>
      </c>
      <c r="Q158" s="8">
        <f t="shared" si="2"/>
        <v>1216.9338184678927</v>
      </c>
      <c r="R158" s="8"/>
      <c r="S158" s="8" t="s">
        <v>3624</v>
      </c>
      <c r="T158" s="8" t="s">
        <v>3624</v>
      </c>
      <c r="U158" s="8"/>
      <c r="V158" s="8"/>
      <c r="W158" s="8"/>
      <c r="X158" s="8"/>
      <c r="Y158" s="8"/>
      <c r="Z158" s="8"/>
      <c r="AA158" s="8"/>
      <c r="AB158" s="8"/>
      <c r="AC158" s="8"/>
      <c r="AD158" s="8"/>
    </row>
    <row r="159" spans="1:30" ht="72.5">
      <c r="A159" t="s">
        <v>638</v>
      </c>
      <c r="B159" s="3" t="s">
        <v>3460</v>
      </c>
      <c r="C159" s="3" t="s">
        <v>3719</v>
      </c>
      <c r="D159" t="s">
        <v>32</v>
      </c>
      <c r="G159" s="8" t="s">
        <v>25</v>
      </c>
      <c r="H159" s="8"/>
      <c r="I159" s="8">
        <v>1</v>
      </c>
      <c r="J159" s="8">
        <v>2</v>
      </c>
      <c r="K159" s="8" t="s">
        <v>3310</v>
      </c>
      <c r="L159" s="8" t="s">
        <v>3351</v>
      </c>
      <c r="M159" s="8"/>
      <c r="N159" s="9"/>
      <c r="O159" s="8"/>
      <c r="P159" s="8">
        <v>2475</v>
      </c>
      <c r="Q159" s="8">
        <f t="shared" si="2"/>
        <v>1216.9338184678927</v>
      </c>
      <c r="R159" s="8"/>
      <c r="S159" s="8" t="s">
        <v>3624</v>
      </c>
      <c r="T159" s="8" t="s">
        <v>3624</v>
      </c>
      <c r="U159" s="8"/>
      <c r="V159" s="8"/>
      <c r="W159" s="8"/>
      <c r="X159" s="8"/>
      <c r="Y159" s="8"/>
      <c r="Z159" s="8"/>
      <c r="AA159" s="8"/>
      <c r="AB159" s="8"/>
      <c r="AC159" s="8"/>
      <c r="AD159" s="8"/>
    </row>
    <row r="160" spans="1:30" ht="58">
      <c r="A160" t="s">
        <v>639</v>
      </c>
      <c r="B160" s="3" t="s">
        <v>2107</v>
      </c>
      <c r="C160" s="3" t="s">
        <v>2106</v>
      </c>
      <c r="G160" s="8" t="s">
        <v>25</v>
      </c>
      <c r="H160" s="8"/>
      <c r="I160" s="8">
        <v>1</v>
      </c>
      <c r="J160" s="8">
        <v>3</v>
      </c>
      <c r="K160" s="8" t="s">
        <v>3319</v>
      </c>
      <c r="L160" s="8" t="s">
        <v>3311</v>
      </c>
      <c r="M160" s="8"/>
      <c r="N160" s="9"/>
      <c r="O160" s="8"/>
      <c r="P160" s="8">
        <v>1701</v>
      </c>
      <c r="Q160" s="8">
        <f t="shared" si="2"/>
        <v>836.36542432884255</v>
      </c>
      <c r="R160" s="8"/>
      <c r="S160" s="8" t="s">
        <v>3624</v>
      </c>
      <c r="T160" s="8" t="s">
        <v>3624</v>
      </c>
      <c r="U160" s="8"/>
      <c r="V160" s="8"/>
      <c r="W160" s="8"/>
      <c r="X160" s="8"/>
      <c r="Y160" s="8"/>
      <c r="Z160" s="8"/>
      <c r="AA160" s="8"/>
      <c r="AB160" s="8"/>
      <c r="AC160" s="8"/>
      <c r="AD160" s="8"/>
    </row>
    <row r="161" spans="1:30" ht="72.5">
      <c r="A161" t="s">
        <v>639</v>
      </c>
      <c r="B161" s="3" t="s">
        <v>2109</v>
      </c>
      <c r="C161" s="3" t="s">
        <v>2108</v>
      </c>
      <c r="G161" s="8" t="s">
        <v>24</v>
      </c>
      <c r="H161" s="8"/>
      <c r="I161" s="8">
        <v>1</v>
      </c>
      <c r="J161" s="8">
        <v>3</v>
      </c>
      <c r="K161" s="8" t="s">
        <v>3326</v>
      </c>
      <c r="L161" s="8" t="s">
        <v>3311</v>
      </c>
      <c r="M161" s="8"/>
      <c r="N161" s="9"/>
      <c r="O161" s="8"/>
      <c r="P161" s="8">
        <v>743</v>
      </c>
      <c r="Q161" s="8">
        <f t="shared" si="2"/>
        <v>365.32599075621988</v>
      </c>
      <c r="R161" s="8"/>
      <c r="S161" s="8" t="s">
        <v>3624</v>
      </c>
      <c r="T161" s="8" t="s">
        <v>3624</v>
      </c>
      <c r="U161" s="8"/>
      <c r="V161" s="8"/>
      <c r="W161" s="8"/>
      <c r="X161" s="8"/>
      <c r="Y161" s="8"/>
      <c r="Z161" s="8"/>
      <c r="AA161" s="8"/>
      <c r="AB161" s="8"/>
      <c r="AC161" s="8"/>
      <c r="AD161" s="8"/>
    </row>
    <row r="162" spans="1:30" ht="72.5">
      <c r="A162" t="s">
        <v>640</v>
      </c>
      <c r="B162" s="3" t="s">
        <v>2113</v>
      </c>
      <c r="C162" s="3" t="s">
        <v>2112</v>
      </c>
      <c r="G162" s="8" t="s">
        <v>25</v>
      </c>
      <c r="H162" s="8"/>
      <c r="I162" s="8">
        <v>1</v>
      </c>
      <c r="J162" s="8">
        <v>1</v>
      </c>
      <c r="K162" s="8" t="s">
        <v>3310</v>
      </c>
      <c r="L162" s="8" t="s">
        <v>3351</v>
      </c>
      <c r="M162" s="8"/>
      <c r="N162" s="9"/>
      <c r="O162" s="8"/>
      <c r="P162" s="8">
        <v>2475</v>
      </c>
      <c r="Q162" s="8">
        <f t="shared" si="2"/>
        <v>1216.9338184678927</v>
      </c>
      <c r="R162" s="8"/>
      <c r="S162" s="8" t="s">
        <v>3624</v>
      </c>
      <c r="T162" s="8" t="s">
        <v>3624</v>
      </c>
      <c r="U162" s="8"/>
      <c r="V162" s="8"/>
      <c r="W162" s="8"/>
      <c r="X162" s="8"/>
      <c r="Y162" s="8"/>
      <c r="Z162" s="8"/>
      <c r="AA162" s="8"/>
      <c r="AB162" s="8"/>
      <c r="AC162" s="8"/>
      <c r="AD162" s="8"/>
    </row>
    <row r="163" spans="1:30" ht="29">
      <c r="A163" t="s">
        <v>641</v>
      </c>
      <c r="B163" s="3" t="s">
        <v>3465</v>
      </c>
      <c r="C163" s="3" t="s">
        <v>2116</v>
      </c>
      <c r="G163" s="8" t="s">
        <v>25</v>
      </c>
      <c r="H163" s="8"/>
      <c r="I163" s="8">
        <v>1</v>
      </c>
      <c r="J163" s="8">
        <v>3</v>
      </c>
      <c r="K163" s="8" t="s">
        <v>3319</v>
      </c>
      <c r="L163" s="8" t="s">
        <v>3311</v>
      </c>
      <c r="M163" s="8"/>
      <c r="N163" s="9"/>
      <c r="O163" s="8"/>
      <c r="P163" s="8">
        <v>186</v>
      </c>
      <c r="Q163" s="8">
        <f t="shared" si="2"/>
        <v>91.454420296981013</v>
      </c>
      <c r="R163" s="8"/>
      <c r="S163" s="8" t="s">
        <v>3624</v>
      </c>
      <c r="T163" s="8" t="s">
        <v>3624</v>
      </c>
      <c r="U163" s="8"/>
      <c r="V163" s="8"/>
      <c r="W163" s="8"/>
      <c r="X163" s="8"/>
      <c r="Y163" s="8"/>
      <c r="Z163" s="8"/>
      <c r="AA163" s="8"/>
      <c r="AB163" s="8"/>
      <c r="AC163" s="8"/>
      <c r="AD163" s="8"/>
    </row>
    <row r="164" spans="1:30" ht="58">
      <c r="A164" t="s">
        <v>641</v>
      </c>
      <c r="B164" s="3" t="s">
        <v>2121</v>
      </c>
      <c r="C164" s="3" t="s">
        <v>2118</v>
      </c>
      <c r="G164" s="8" t="s">
        <v>25</v>
      </c>
      <c r="H164" s="8"/>
      <c r="I164" s="8">
        <v>1</v>
      </c>
      <c r="J164" s="8">
        <v>6</v>
      </c>
      <c r="K164" s="8" t="s">
        <v>3304</v>
      </c>
      <c r="L164" s="8" t="s">
        <v>3305</v>
      </c>
      <c r="M164" s="8" t="s">
        <v>3359</v>
      </c>
      <c r="N164" s="9" t="s">
        <v>3436</v>
      </c>
      <c r="O164" s="8"/>
      <c r="P164" s="8">
        <v>24</v>
      </c>
      <c r="Q164" s="8">
        <f t="shared" si="2"/>
        <v>11.800570360900778</v>
      </c>
      <c r="R164" s="8"/>
      <c r="S164" s="8" t="s">
        <v>3624</v>
      </c>
      <c r="T164" s="8" t="s">
        <v>3624</v>
      </c>
      <c r="U164" s="8"/>
      <c r="V164" s="8"/>
      <c r="W164" s="8"/>
      <c r="X164" s="8"/>
      <c r="Y164" s="8"/>
      <c r="Z164" s="8"/>
      <c r="AA164" s="8"/>
      <c r="AB164" s="8"/>
      <c r="AC164" s="8"/>
      <c r="AD164" s="8"/>
    </row>
    <row r="165" spans="1:30" ht="29">
      <c r="A165" t="s">
        <v>642</v>
      </c>
      <c r="B165" s="3" t="s">
        <v>2124</v>
      </c>
      <c r="C165" s="3" t="s">
        <v>2125</v>
      </c>
      <c r="G165" s="8" t="s">
        <v>25</v>
      </c>
      <c r="H165" s="8"/>
      <c r="I165" s="8">
        <v>1</v>
      </c>
      <c r="J165" s="8">
        <v>2</v>
      </c>
      <c r="K165" s="8" t="s">
        <v>3328</v>
      </c>
      <c r="L165" s="8" t="s">
        <v>3351</v>
      </c>
      <c r="M165" s="8"/>
      <c r="N165" s="9"/>
      <c r="O165" s="8"/>
      <c r="P165" s="8">
        <v>613</v>
      </c>
      <c r="Q165" s="8">
        <f t="shared" si="2"/>
        <v>301.40623463467404</v>
      </c>
      <c r="R165" s="8"/>
      <c r="S165" s="8" t="s">
        <v>3624</v>
      </c>
      <c r="T165" s="8" t="s">
        <v>3624</v>
      </c>
      <c r="U165" s="8"/>
      <c r="V165" s="8"/>
      <c r="W165" s="8"/>
      <c r="X165" s="8"/>
      <c r="Y165" s="8"/>
      <c r="Z165" s="8"/>
      <c r="AA165" s="8"/>
      <c r="AB165" s="8"/>
      <c r="AC165" s="8"/>
      <c r="AD165" s="8"/>
    </row>
    <row r="166" spans="1:30" ht="29">
      <c r="A166" t="s">
        <v>653</v>
      </c>
      <c r="B166" s="3" t="s">
        <v>2143</v>
      </c>
      <c r="C166" s="3" t="s">
        <v>2142</v>
      </c>
      <c r="G166" s="8" t="s">
        <v>25</v>
      </c>
      <c r="H166" s="8"/>
      <c r="I166" s="8">
        <v>1</v>
      </c>
      <c r="J166" s="8">
        <v>3</v>
      </c>
      <c r="K166" s="8" t="s">
        <v>3319</v>
      </c>
      <c r="L166" s="8" t="s">
        <v>3311</v>
      </c>
      <c r="M166" s="8"/>
      <c r="N166" s="9"/>
      <c r="O166" s="8"/>
      <c r="P166" s="8">
        <v>1701</v>
      </c>
      <c r="Q166" s="8">
        <f t="shared" si="2"/>
        <v>836.36542432884255</v>
      </c>
      <c r="R166" s="8"/>
      <c r="S166" s="8" t="s">
        <v>3624</v>
      </c>
      <c r="T166" s="8" t="s">
        <v>3624</v>
      </c>
      <c r="U166" s="8"/>
      <c r="V166" s="8"/>
      <c r="W166" s="8"/>
      <c r="X166" s="8"/>
      <c r="Y166" s="8"/>
      <c r="Z166" s="8"/>
      <c r="AA166" s="8"/>
      <c r="AB166" s="8"/>
      <c r="AC166" s="8"/>
      <c r="AD166" s="8"/>
    </row>
    <row r="167" spans="1:30" ht="43.5">
      <c r="A167" t="s">
        <v>665</v>
      </c>
      <c r="B167" s="3" t="s">
        <v>2149</v>
      </c>
      <c r="C167" s="3" t="s">
        <v>2148</v>
      </c>
      <c r="G167" s="8" t="s">
        <v>24</v>
      </c>
      <c r="H167" s="8"/>
      <c r="I167" s="8">
        <v>1</v>
      </c>
      <c r="J167" s="8">
        <v>2</v>
      </c>
      <c r="K167" s="8" t="s">
        <v>3326</v>
      </c>
      <c r="L167" s="8" t="s">
        <v>3351</v>
      </c>
      <c r="M167" s="8"/>
      <c r="N167" s="9"/>
      <c r="O167" s="8" t="s">
        <v>3306</v>
      </c>
      <c r="P167" s="8">
        <v>312</v>
      </c>
      <c r="Q167" s="8">
        <f t="shared" si="2"/>
        <v>153.4074146917101</v>
      </c>
      <c r="R167" s="8"/>
      <c r="S167" s="8" t="s">
        <v>3624</v>
      </c>
      <c r="T167" s="8" t="s">
        <v>3624</v>
      </c>
      <c r="U167" s="8"/>
      <c r="V167" s="8"/>
      <c r="W167" s="8"/>
      <c r="X167" s="8"/>
      <c r="Y167" s="8"/>
      <c r="Z167" s="8"/>
      <c r="AA167" s="8"/>
      <c r="AB167" s="8"/>
      <c r="AC167" s="8"/>
      <c r="AD167" s="8"/>
    </row>
    <row r="168" spans="1:30" ht="29">
      <c r="A168" t="s">
        <v>666</v>
      </c>
      <c r="B168" s="3" t="s">
        <v>2151</v>
      </c>
      <c r="C168" s="3" t="s">
        <v>2150</v>
      </c>
      <c r="G168" s="8" t="s">
        <v>24</v>
      </c>
      <c r="H168" s="8"/>
      <c r="I168" s="8">
        <v>1</v>
      </c>
      <c r="J168" s="8">
        <v>3</v>
      </c>
      <c r="K168" s="8" t="s">
        <v>3319</v>
      </c>
      <c r="L168" s="8" t="s">
        <v>3311</v>
      </c>
      <c r="M168" s="8"/>
      <c r="N168" s="9"/>
      <c r="O168" s="8"/>
      <c r="P168" s="8">
        <v>1701</v>
      </c>
      <c r="Q168" s="8">
        <f t="shared" si="2"/>
        <v>836.36542432884255</v>
      </c>
      <c r="R168" s="8"/>
      <c r="S168" s="8" t="s">
        <v>3624</v>
      </c>
      <c r="T168" s="8" t="s">
        <v>3624</v>
      </c>
      <c r="U168" s="8"/>
      <c r="V168" s="8"/>
      <c r="W168" s="8"/>
      <c r="X168" s="8"/>
      <c r="Y168" s="8"/>
      <c r="Z168" s="8"/>
      <c r="AA168" s="8"/>
      <c r="AB168" s="8"/>
      <c r="AC168" s="8"/>
      <c r="AD168" s="8"/>
    </row>
    <row r="169" spans="1:30" ht="29">
      <c r="A169" t="s">
        <v>669</v>
      </c>
      <c r="B169" s="3" t="s">
        <v>2155</v>
      </c>
      <c r="C169" s="3" t="s">
        <v>2154</v>
      </c>
      <c r="G169" s="8" t="s">
        <v>24</v>
      </c>
      <c r="H169" s="8"/>
      <c r="I169" s="8">
        <v>1</v>
      </c>
      <c r="J169" s="8">
        <v>1</v>
      </c>
      <c r="K169" s="8" t="s">
        <v>3310</v>
      </c>
      <c r="L169" s="8" t="s">
        <v>3351</v>
      </c>
      <c r="M169" s="8"/>
      <c r="N169" s="9"/>
      <c r="O169" s="8"/>
      <c r="P169" s="8">
        <v>2475</v>
      </c>
      <c r="Q169" s="8">
        <f t="shared" si="2"/>
        <v>1216.9338184678927</v>
      </c>
      <c r="R169" s="8"/>
      <c r="S169" s="8" t="s">
        <v>3624</v>
      </c>
      <c r="T169" s="8" t="s">
        <v>3624</v>
      </c>
      <c r="U169" s="8"/>
      <c r="V169" s="8"/>
      <c r="W169" s="8"/>
      <c r="X169" s="8"/>
      <c r="Y169" s="8"/>
      <c r="Z169" s="8"/>
      <c r="AA169" s="8"/>
      <c r="AB169" s="8"/>
      <c r="AC169" s="8"/>
      <c r="AD169" s="8"/>
    </row>
    <row r="170" spans="1:30" ht="43.5">
      <c r="A170" t="s">
        <v>669</v>
      </c>
      <c r="B170" s="3" t="s">
        <v>2157</v>
      </c>
      <c r="C170" s="3" t="s">
        <v>2156</v>
      </c>
      <c r="G170" s="8" t="s">
        <v>25</v>
      </c>
      <c r="H170" s="8"/>
      <c r="I170" s="8">
        <v>1</v>
      </c>
      <c r="J170" s="8">
        <v>3</v>
      </c>
      <c r="K170" s="8" t="s">
        <v>3310</v>
      </c>
      <c r="L170" s="8" t="s">
        <v>3311</v>
      </c>
      <c r="M170" s="8"/>
      <c r="N170" s="9"/>
      <c r="O170" s="8"/>
      <c r="P170" s="8">
        <v>2475</v>
      </c>
      <c r="Q170" s="8">
        <f t="shared" si="2"/>
        <v>1216.9338184678927</v>
      </c>
      <c r="R170" s="8"/>
      <c r="S170" s="8" t="s">
        <v>3624</v>
      </c>
      <c r="T170" s="8" t="s">
        <v>3624</v>
      </c>
      <c r="U170" s="8"/>
      <c r="V170" s="8"/>
      <c r="W170" s="8"/>
      <c r="X170" s="8"/>
      <c r="Y170" s="8"/>
      <c r="Z170" s="8"/>
      <c r="AA170" s="8"/>
      <c r="AB170" s="8"/>
      <c r="AC170" s="8"/>
      <c r="AD170" s="8"/>
    </row>
    <row r="171" spans="1:30" ht="87">
      <c r="A171" t="s">
        <v>670</v>
      </c>
      <c r="B171" s="3" t="s">
        <v>2159</v>
      </c>
      <c r="C171" s="3" t="s">
        <v>2158</v>
      </c>
      <c r="G171" s="8" t="s">
        <v>25</v>
      </c>
      <c r="H171" s="8"/>
      <c r="I171" s="8">
        <v>1</v>
      </c>
      <c r="J171" s="8">
        <v>3</v>
      </c>
      <c r="K171" s="8" t="s">
        <v>3319</v>
      </c>
      <c r="L171" s="8" t="s">
        <v>3311</v>
      </c>
      <c r="M171" s="8"/>
      <c r="N171" s="9"/>
      <c r="O171" s="8"/>
      <c r="P171" s="8">
        <v>86</v>
      </c>
      <c r="Q171" s="8">
        <f t="shared" si="2"/>
        <v>42.285377126561116</v>
      </c>
      <c r="R171" s="8"/>
      <c r="S171" s="8" t="s">
        <v>3624</v>
      </c>
      <c r="T171" s="8" t="s">
        <v>3624</v>
      </c>
      <c r="U171" s="8"/>
      <c r="V171" s="8"/>
      <c r="W171" s="8"/>
      <c r="X171" s="8"/>
      <c r="Y171" s="8"/>
      <c r="Z171" s="8"/>
      <c r="AA171" s="8"/>
      <c r="AB171" s="8"/>
      <c r="AC171" s="8"/>
      <c r="AD171" s="8"/>
    </row>
    <row r="172" spans="1:30" ht="87">
      <c r="A172" t="s">
        <v>670</v>
      </c>
      <c r="B172" s="3" t="s">
        <v>2160</v>
      </c>
      <c r="C172" s="3" t="s">
        <v>2158</v>
      </c>
      <c r="G172" s="8" t="s">
        <v>25</v>
      </c>
      <c r="H172" s="8"/>
      <c r="I172" s="8">
        <v>1</v>
      </c>
      <c r="J172" s="8">
        <v>3</v>
      </c>
      <c r="K172" s="8" t="s">
        <v>3319</v>
      </c>
      <c r="L172" s="8" t="s">
        <v>3311</v>
      </c>
      <c r="M172" s="8"/>
      <c r="N172" s="9"/>
      <c r="O172" s="8"/>
      <c r="P172" s="8">
        <v>1701</v>
      </c>
      <c r="Q172" s="8">
        <f t="shared" si="2"/>
        <v>836.36542432884255</v>
      </c>
      <c r="R172" s="8"/>
      <c r="S172" s="8" t="s">
        <v>3624</v>
      </c>
      <c r="T172" s="8" t="s">
        <v>3624</v>
      </c>
      <c r="U172" s="8"/>
      <c r="V172" s="8"/>
      <c r="W172" s="8"/>
      <c r="X172" s="8"/>
      <c r="Y172" s="8"/>
      <c r="Z172" s="8"/>
      <c r="AA172" s="8"/>
      <c r="AB172" s="8"/>
      <c r="AC172" s="8"/>
      <c r="AD172" s="8"/>
    </row>
    <row r="173" spans="1:30" ht="43.5">
      <c r="A173" t="s">
        <v>670</v>
      </c>
      <c r="B173" s="3" t="s">
        <v>2164</v>
      </c>
      <c r="C173" s="3" t="s">
        <v>2163</v>
      </c>
      <c r="G173" s="8" t="s">
        <v>25</v>
      </c>
      <c r="H173" s="8"/>
      <c r="I173" s="8">
        <v>1</v>
      </c>
      <c r="J173" s="8">
        <v>2</v>
      </c>
      <c r="K173" s="8" t="s">
        <v>3310</v>
      </c>
      <c r="L173" s="8" t="s">
        <v>3351</v>
      </c>
      <c r="M173" s="8"/>
      <c r="N173" s="9"/>
      <c r="O173" s="8"/>
      <c r="P173" s="8">
        <v>2475</v>
      </c>
      <c r="Q173" s="8">
        <f t="shared" si="2"/>
        <v>1216.9338184678927</v>
      </c>
      <c r="R173" s="8"/>
      <c r="S173" s="8" t="s">
        <v>3624</v>
      </c>
      <c r="T173" s="8" t="s">
        <v>3624</v>
      </c>
      <c r="U173" s="8"/>
      <c r="V173" s="8"/>
      <c r="W173" s="8"/>
      <c r="X173" s="8"/>
      <c r="Y173" s="8"/>
      <c r="Z173" s="8"/>
      <c r="AA173" s="8"/>
      <c r="AB173" s="8"/>
      <c r="AC173" s="8"/>
      <c r="AD173" s="8"/>
    </row>
    <row r="174" spans="1:30" ht="29">
      <c r="A174" t="s">
        <v>671</v>
      </c>
      <c r="B174" s="3" t="s">
        <v>2166</v>
      </c>
      <c r="C174" s="3" t="s">
        <v>2165</v>
      </c>
      <c r="G174" s="8" t="s">
        <v>24</v>
      </c>
      <c r="H174" s="8"/>
      <c r="I174" s="8">
        <v>1</v>
      </c>
      <c r="J174" s="8">
        <v>2</v>
      </c>
      <c r="K174" s="8" t="s">
        <v>3319</v>
      </c>
      <c r="L174" s="8" t="s">
        <v>3351</v>
      </c>
      <c r="M174" s="8"/>
      <c r="N174" s="9"/>
      <c r="O174" s="8"/>
      <c r="P174" s="8">
        <v>171</v>
      </c>
      <c r="Q174" s="8">
        <f t="shared" si="2"/>
        <v>84.079063821418046</v>
      </c>
      <c r="R174" s="8"/>
      <c r="S174" s="8" t="s">
        <v>3624</v>
      </c>
      <c r="T174" s="8" t="s">
        <v>3624</v>
      </c>
      <c r="U174" s="8"/>
      <c r="V174" s="8"/>
      <c r="W174" s="8"/>
      <c r="X174" s="8"/>
      <c r="Y174" s="8"/>
      <c r="Z174" s="8"/>
      <c r="AA174" s="8"/>
      <c r="AB174" s="8"/>
      <c r="AC174" s="8"/>
      <c r="AD174" s="8"/>
    </row>
    <row r="175" spans="1:30" ht="43.5">
      <c r="A175" t="s">
        <v>672</v>
      </c>
      <c r="B175" s="3" t="s">
        <v>2169</v>
      </c>
      <c r="C175" s="3" t="s">
        <v>2172</v>
      </c>
      <c r="G175" s="8" t="s">
        <v>24</v>
      </c>
      <c r="H175" s="8"/>
      <c r="I175" s="8">
        <v>1</v>
      </c>
      <c r="J175" s="8">
        <v>2</v>
      </c>
      <c r="K175" s="8" t="s">
        <v>3328</v>
      </c>
      <c r="L175" s="8" t="s">
        <v>3351</v>
      </c>
      <c r="M175" s="8"/>
      <c r="N175" s="9"/>
      <c r="O175" s="8"/>
      <c r="P175" s="8">
        <v>613</v>
      </c>
      <c r="Q175" s="8">
        <f t="shared" si="2"/>
        <v>301.40623463467404</v>
      </c>
      <c r="R175" s="8"/>
      <c r="S175" s="8" t="s">
        <v>3624</v>
      </c>
      <c r="T175" s="8" t="s">
        <v>3624</v>
      </c>
      <c r="U175" s="8"/>
      <c r="V175" s="8"/>
      <c r="W175" s="8"/>
      <c r="X175" s="8"/>
      <c r="Y175" s="8"/>
      <c r="Z175" s="8"/>
      <c r="AA175" s="8"/>
      <c r="AB175" s="8"/>
      <c r="AC175" s="8"/>
      <c r="AD175" s="8"/>
    </row>
    <row r="176" spans="1:30" ht="43.5">
      <c r="A176" t="s">
        <v>677</v>
      </c>
      <c r="B176" s="3" t="s">
        <v>2185</v>
      </c>
      <c r="C176" s="3" t="s">
        <v>2186</v>
      </c>
      <c r="G176" s="8" t="s">
        <v>25</v>
      </c>
      <c r="H176" s="8"/>
      <c r="I176" s="8">
        <v>1</v>
      </c>
      <c r="J176" s="8">
        <v>3</v>
      </c>
      <c r="K176" s="8" t="s">
        <v>3326</v>
      </c>
      <c r="L176" s="8" t="s">
        <v>3311</v>
      </c>
      <c r="M176" s="8"/>
      <c r="N176" s="9"/>
      <c r="O176" s="8"/>
      <c r="P176" s="8">
        <v>743</v>
      </c>
      <c r="Q176" s="8">
        <f t="shared" si="2"/>
        <v>365.32599075621988</v>
      </c>
      <c r="R176" s="8"/>
      <c r="S176" s="8" t="s">
        <v>3624</v>
      </c>
      <c r="T176" s="8" t="s">
        <v>3624</v>
      </c>
      <c r="U176" s="8"/>
      <c r="V176" s="8"/>
      <c r="W176" s="8"/>
      <c r="X176" s="8"/>
      <c r="Y176" s="8"/>
      <c r="Z176" s="8"/>
      <c r="AA176" s="8"/>
      <c r="AB176" s="8"/>
      <c r="AC176" s="8"/>
      <c r="AD176" s="8"/>
    </row>
    <row r="177" spans="1:30" ht="43.5">
      <c r="A177" t="s">
        <v>680</v>
      </c>
      <c r="B177" s="3" t="s">
        <v>2191</v>
      </c>
      <c r="C177" s="3" t="s">
        <v>2188</v>
      </c>
      <c r="G177" s="8" t="s">
        <v>25</v>
      </c>
      <c r="H177" s="8"/>
      <c r="I177" s="8">
        <v>1</v>
      </c>
      <c r="J177" s="8">
        <v>3</v>
      </c>
      <c r="K177" s="8" t="s">
        <v>3319</v>
      </c>
      <c r="L177" s="8" t="s">
        <v>3311</v>
      </c>
      <c r="M177" s="8"/>
      <c r="N177" s="9"/>
      <c r="O177" s="8"/>
      <c r="P177" s="8">
        <v>1701</v>
      </c>
      <c r="Q177" s="8">
        <f t="shared" si="2"/>
        <v>836.36542432884255</v>
      </c>
      <c r="R177" s="8"/>
      <c r="S177" s="8" t="s">
        <v>3624</v>
      </c>
      <c r="T177" s="8" t="s">
        <v>3624</v>
      </c>
      <c r="U177" s="8"/>
      <c r="V177" s="8"/>
      <c r="W177" s="8"/>
      <c r="X177" s="8"/>
      <c r="Y177" s="8"/>
      <c r="Z177" s="8"/>
      <c r="AA177" s="8"/>
      <c r="AB177" s="8"/>
      <c r="AC177" s="8"/>
      <c r="AD177" s="8"/>
    </row>
    <row r="178" spans="1:30" ht="29">
      <c r="A178" t="s">
        <v>683</v>
      </c>
      <c r="B178" s="3" t="s">
        <v>2193</v>
      </c>
      <c r="C178" s="3" t="s">
        <v>2192</v>
      </c>
      <c r="G178" s="8" t="s">
        <v>24</v>
      </c>
      <c r="H178" s="8"/>
      <c r="I178" s="8">
        <v>1</v>
      </c>
      <c r="J178" s="8">
        <v>2</v>
      </c>
      <c r="K178" s="8" t="s">
        <v>3310</v>
      </c>
      <c r="L178" s="8" t="s">
        <v>3351</v>
      </c>
      <c r="M178" s="8"/>
      <c r="N178" s="9"/>
      <c r="O178" s="8"/>
      <c r="P178" s="8">
        <v>2475</v>
      </c>
      <c r="Q178" s="8">
        <f t="shared" si="2"/>
        <v>1216.9338184678927</v>
      </c>
      <c r="R178" s="8"/>
      <c r="S178" s="8" t="s">
        <v>3624</v>
      </c>
      <c r="T178" s="8" t="s">
        <v>3624</v>
      </c>
      <c r="U178" s="8"/>
      <c r="V178" s="8"/>
      <c r="W178" s="8"/>
      <c r="X178" s="8"/>
      <c r="Y178" s="8"/>
      <c r="Z178" s="8"/>
      <c r="AA178" s="8"/>
      <c r="AB178" s="8"/>
      <c r="AC178" s="8"/>
      <c r="AD178" s="8"/>
    </row>
    <row r="179" spans="1:30" ht="43.5">
      <c r="A179" t="s">
        <v>684</v>
      </c>
      <c r="B179" s="3" t="s">
        <v>2201</v>
      </c>
      <c r="C179" s="3" t="s">
        <v>2200</v>
      </c>
      <c r="G179" s="8" t="s">
        <v>25</v>
      </c>
      <c r="H179" s="8"/>
      <c r="I179" s="8">
        <v>1</v>
      </c>
      <c r="J179" s="8">
        <v>3</v>
      </c>
      <c r="K179" s="8" t="s">
        <v>3310</v>
      </c>
      <c r="L179" s="8" t="s">
        <v>3311</v>
      </c>
      <c r="M179" s="8"/>
      <c r="N179" s="9"/>
      <c r="O179" s="8"/>
      <c r="P179" s="8">
        <v>2475</v>
      </c>
      <c r="Q179" s="8">
        <f t="shared" si="2"/>
        <v>1216.9338184678927</v>
      </c>
      <c r="R179" s="8"/>
      <c r="S179" s="8" t="s">
        <v>3624</v>
      </c>
      <c r="T179" s="8" t="s">
        <v>3624</v>
      </c>
      <c r="U179" s="8"/>
      <c r="V179" s="8"/>
      <c r="W179" s="8"/>
      <c r="X179" s="8"/>
      <c r="Y179" s="8"/>
      <c r="Z179" s="8"/>
      <c r="AA179" s="8"/>
      <c r="AB179" s="8"/>
      <c r="AC179" s="8"/>
      <c r="AD179" s="8"/>
    </row>
    <row r="180" spans="1:30" ht="29">
      <c r="A180" t="s">
        <v>689</v>
      </c>
      <c r="B180" s="3" t="s">
        <v>2212</v>
      </c>
      <c r="C180" s="3" t="s">
        <v>2213</v>
      </c>
      <c r="G180" s="8" t="s">
        <v>25</v>
      </c>
      <c r="H180" s="8"/>
      <c r="I180" s="8">
        <v>1</v>
      </c>
      <c r="J180" s="8">
        <v>1</v>
      </c>
      <c r="K180" s="8" t="s">
        <v>3304</v>
      </c>
      <c r="L180" s="8" t="s">
        <v>3351</v>
      </c>
      <c r="M180" s="8"/>
      <c r="N180" s="9"/>
      <c r="O180" s="8"/>
      <c r="P180" s="8">
        <v>5</v>
      </c>
      <c r="Q180" s="8">
        <f t="shared" si="2"/>
        <v>2.4584521585209949</v>
      </c>
      <c r="R180" s="8"/>
      <c r="S180" s="8" t="s">
        <v>3624</v>
      </c>
      <c r="T180" s="8" t="s">
        <v>3624</v>
      </c>
      <c r="U180" s="8"/>
      <c r="V180" s="8"/>
      <c r="W180" s="8"/>
      <c r="X180" s="8"/>
      <c r="Y180" s="8"/>
      <c r="Z180" s="8"/>
      <c r="AA180" s="8"/>
      <c r="AB180" s="8"/>
      <c r="AC180" s="8"/>
      <c r="AD180" s="8"/>
    </row>
    <row r="181" spans="1:30" ht="43.5">
      <c r="A181" t="s">
        <v>691</v>
      </c>
      <c r="B181" s="3" t="s">
        <v>2214</v>
      </c>
      <c r="C181" s="3" t="s">
        <v>2217</v>
      </c>
      <c r="F181" t="s">
        <v>19</v>
      </c>
      <c r="G181" s="8" t="s">
        <v>24</v>
      </c>
      <c r="H181" s="8"/>
      <c r="I181" s="8">
        <v>1</v>
      </c>
      <c r="J181" s="8">
        <v>1</v>
      </c>
      <c r="K181" s="8" t="s">
        <v>3304</v>
      </c>
      <c r="L181" s="8" t="s">
        <v>3351</v>
      </c>
      <c r="M181" s="8"/>
      <c r="N181" s="9"/>
      <c r="O181" s="8"/>
      <c r="P181" s="8">
        <v>5</v>
      </c>
      <c r="Q181" s="8">
        <f t="shared" si="2"/>
        <v>2.4584521585209949</v>
      </c>
      <c r="R181" s="8"/>
      <c r="S181" s="8" t="s">
        <v>3624</v>
      </c>
      <c r="T181" s="8" t="s">
        <v>3624</v>
      </c>
      <c r="U181" s="8"/>
      <c r="V181" s="8"/>
      <c r="W181" s="8"/>
      <c r="X181" s="8"/>
      <c r="Y181" s="8"/>
      <c r="Z181" s="8"/>
      <c r="AA181" s="8"/>
      <c r="AB181" s="8"/>
      <c r="AC181" s="8"/>
      <c r="AD181" s="8"/>
    </row>
    <row r="182" spans="1:30" ht="43.5">
      <c r="A182" t="s">
        <v>695</v>
      </c>
      <c r="B182" s="3" t="s">
        <v>2223</v>
      </c>
      <c r="C182" s="3" t="s">
        <v>2222</v>
      </c>
      <c r="G182" s="8" t="s">
        <v>25</v>
      </c>
      <c r="H182" s="8"/>
      <c r="I182" s="8">
        <v>1</v>
      </c>
      <c r="J182" s="8">
        <v>3</v>
      </c>
      <c r="K182" s="8" t="s">
        <v>3326</v>
      </c>
      <c r="L182" s="8" t="s">
        <v>3311</v>
      </c>
      <c r="M182" s="8"/>
      <c r="N182" s="9"/>
      <c r="O182" s="8"/>
      <c r="P182" s="8">
        <v>743</v>
      </c>
      <c r="Q182" s="8">
        <f t="shared" si="2"/>
        <v>365.32599075621988</v>
      </c>
      <c r="R182" s="8"/>
      <c r="S182" s="8" t="s">
        <v>3624</v>
      </c>
      <c r="T182" s="8" t="s">
        <v>3624</v>
      </c>
      <c r="U182" s="8"/>
      <c r="V182" s="8"/>
      <c r="W182" s="8"/>
      <c r="X182" s="8"/>
      <c r="Y182" s="8"/>
      <c r="Z182" s="8"/>
      <c r="AA182" s="8"/>
      <c r="AB182" s="8"/>
      <c r="AC182" s="8"/>
      <c r="AD182" s="8"/>
    </row>
    <row r="183" spans="1:30" ht="29">
      <c r="A183" t="s">
        <v>696</v>
      </c>
      <c r="B183" s="3" t="s">
        <v>2225</v>
      </c>
      <c r="C183" s="3" t="s">
        <v>2224</v>
      </c>
      <c r="G183" s="8" t="s">
        <v>25</v>
      </c>
      <c r="H183" s="8"/>
      <c r="I183" s="8">
        <v>1</v>
      </c>
      <c r="J183" s="8">
        <v>3</v>
      </c>
      <c r="K183" s="8" t="s">
        <v>3310</v>
      </c>
      <c r="L183" s="8" t="s">
        <v>3311</v>
      </c>
      <c r="M183" s="8"/>
      <c r="N183" s="9"/>
      <c r="O183" s="8"/>
      <c r="P183" s="8">
        <v>2475</v>
      </c>
      <c r="Q183" s="8">
        <f t="shared" si="2"/>
        <v>1216.9338184678927</v>
      </c>
      <c r="R183" s="8"/>
      <c r="S183" s="8" t="s">
        <v>3624</v>
      </c>
      <c r="T183" s="8" t="s">
        <v>3624</v>
      </c>
      <c r="U183" s="8"/>
      <c r="V183" s="8"/>
      <c r="W183" s="8"/>
      <c r="X183" s="8"/>
      <c r="Y183" s="8"/>
      <c r="Z183" s="8"/>
      <c r="AA183" s="8"/>
      <c r="AB183" s="8"/>
      <c r="AC183" s="8"/>
      <c r="AD183" s="8"/>
    </row>
    <row r="184" spans="1:30" ht="58">
      <c r="A184" t="s">
        <v>704</v>
      </c>
      <c r="B184" s="3" t="s">
        <v>2228</v>
      </c>
      <c r="C184" s="3" t="s">
        <v>2229</v>
      </c>
      <c r="G184" s="8" t="s">
        <v>24</v>
      </c>
      <c r="H184" s="8"/>
      <c r="I184" s="8">
        <v>1</v>
      </c>
      <c r="J184" s="8">
        <v>2</v>
      </c>
      <c r="K184" s="8" t="s">
        <v>3319</v>
      </c>
      <c r="L184" s="8" t="s">
        <v>3351</v>
      </c>
      <c r="M184" s="8"/>
      <c r="N184" s="9"/>
      <c r="O184" s="8"/>
      <c r="P184" s="8">
        <v>171</v>
      </c>
      <c r="Q184" s="8">
        <f t="shared" si="2"/>
        <v>84.079063821418046</v>
      </c>
      <c r="R184" s="8"/>
      <c r="S184" s="8" t="s">
        <v>3624</v>
      </c>
      <c r="T184" s="8" t="s">
        <v>3624</v>
      </c>
      <c r="U184" s="8"/>
      <c r="V184" s="8"/>
      <c r="W184" s="8"/>
      <c r="X184" s="8"/>
      <c r="Y184" s="8"/>
      <c r="Z184" s="8"/>
      <c r="AA184" s="8"/>
      <c r="AB184" s="8"/>
      <c r="AC184" s="8"/>
      <c r="AD184" s="8"/>
    </row>
    <row r="185" spans="1:30" ht="43.5">
      <c r="A185" t="s">
        <v>708</v>
      </c>
      <c r="B185" s="3" t="s">
        <v>2234</v>
      </c>
      <c r="C185" s="3" t="s">
        <v>2233</v>
      </c>
      <c r="G185" s="8" t="s">
        <v>25</v>
      </c>
      <c r="H185" s="8"/>
      <c r="I185" s="8">
        <v>1</v>
      </c>
      <c r="J185" s="8">
        <v>2</v>
      </c>
      <c r="K185" s="8" t="s">
        <v>3310</v>
      </c>
      <c r="L185" s="8" t="s">
        <v>3351</v>
      </c>
      <c r="M185" s="8"/>
      <c r="N185" s="9"/>
      <c r="O185" s="8"/>
      <c r="P185" s="8">
        <v>2475</v>
      </c>
      <c r="Q185" s="8">
        <f t="shared" si="2"/>
        <v>1216.9338184678927</v>
      </c>
      <c r="R185" s="8"/>
      <c r="S185" s="8" t="s">
        <v>3624</v>
      </c>
      <c r="T185" s="8" t="s">
        <v>3624</v>
      </c>
      <c r="U185" s="8"/>
      <c r="V185" s="8"/>
      <c r="W185" s="8"/>
      <c r="X185" s="8"/>
      <c r="Y185" s="8"/>
      <c r="Z185" s="8"/>
      <c r="AA185" s="8"/>
      <c r="AB185" s="8"/>
      <c r="AC185" s="8"/>
      <c r="AD185" s="8"/>
    </row>
    <row r="186" spans="1:30" ht="29">
      <c r="A186" t="s">
        <v>711</v>
      </c>
      <c r="B186" s="3" t="s">
        <v>2236</v>
      </c>
      <c r="C186" s="3" t="s">
        <v>3721</v>
      </c>
      <c r="G186" s="8" t="s">
        <v>25</v>
      </c>
      <c r="H186" s="8"/>
      <c r="I186" s="8">
        <v>1</v>
      </c>
      <c r="J186" s="8">
        <v>3</v>
      </c>
      <c r="K186" s="8" t="s">
        <v>3319</v>
      </c>
      <c r="L186" s="8" t="s">
        <v>3311</v>
      </c>
      <c r="M186" s="8"/>
      <c r="N186" s="9"/>
      <c r="O186" s="8"/>
      <c r="P186" s="8">
        <v>1701</v>
      </c>
      <c r="Q186" s="8">
        <f t="shared" si="2"/>
        <v>836.36542432884255</v>
      </c>
      <c r="R186" s="8"/>
      <c r="S186" s="8" t="s">
        <v>3624</v>
      </c>
      <c r="T186" s="8" t="s">
        <v>3624</v>
      </c>
      <c r="U186" s="8"/>
      <c r="V186" s="8"/>
      <c r="W186" s="8"/>
      <c r="X186" s="8"/>
      <c r="Y186" s="8"/>
      <c r="Z186" s="8"/>
      <c r="AA186" s="8"/>
      <c r="AB186" s="8"/>
      <c r="AC186" s="8"/>
      <c r="AD186" s="8"/>
    </row>
    <row r="187" spans="1:30" ht="43.5">
      <c r="A187" t="s">
        <v>718</v>
      </c>
      <c r="B187" s="3" t="s">
        <v>2241</v>
      </c>
      <c r="C187" s="3" t="s">
        <v>2240</v>
      </c>
      <c r="G187" s="8" t="s">
        <v>25</v>
      </c>
      <c r="H187" s="8"/>
      <c r="I187" s="8">
        <v>1</v>
      </c>
      <c r="J187" s="8">
        <v>3</v>
      </c>
      <c r="K187" s="8" t="s">
        <v>3310</v>
      </c>
      <c r="L187" s="8" t="s">
        <v>3311</v>
      </c>
      <c r="M187" s="8"/>
      <c r="N187" s="9"/>
      <c r="O187" s="8"/>
      <c r="P187" s="8">
        <v>2475</v>
      </c>
      <c r="Q187" s="8">
        <f t="shared" si="2"/>
        <v>1216.9338184678927</v>
      </c>
      <c r="R187" s="8"/>
      <c r="S187" s="8" t="s">
        <v>3624</v>
      </c>
      <c r="T187" s="8" t="s">
        <v>3624</v>
      </c>
      <c r="U187" s="8"/>
      <c r="V187" s="8"/>
      <c r="W187" s="8"/>
      <c r="X187" s="8"/>
      <c r="Y187" s="8"/>
      <c r="Z187" s="8"/>
      <c r="AA187" s="8"/>
      <c r="AB187" s="8"/>
      <c r="AC187" s="8"/>
      <c r="AD187" s="8"/>
    </row>
    <row r="188" spans="1:30" ht="72.5">
      <c r="A188" t="s">
        <v>722</v>
      </c>
      <c r="B188" s="3" t="s">
        <v>2245</v>
      </c>
      <c r="C188" s="3" t="s">
        <v>2244</v>
      </c>
      <c r="G188" s="8" t="s">
        <v>25</v>
      </c>
      <c r="H188" s="8"/>
      <c r="I188" s="8">
        <v>1</v>
      </c>
      <c r="J188" s="8">
        <v>3</v>
      </c>
      <c r="K188" s="8" t="s">
        <v>3310</v>
      </c>
      <c r="L188" s="8" t="s">
        <v>3311</v>
      </c>
      <c r="M188" s="8"/>
      <c r="N188" s="9"/>
      <c r="O188" s="8"/>
      <c r="P188" s="8">
        <v>2475</v>
      </c>
      <c r="Q188" s="8">
        <f t="shared" si="2"/>
        <v>1216.9338184678927</v>
      </c>
      <c r="R188" s="8"/>
      <c r="S188" s="8" t="s">
        <v>3624</v>
      </c>
      <c r="T188" s="8" t="s">
        <v>3624</v>
      </c>
      <c r="U188" s="8"/>
      <c r="V188" s="8"/>
      <c r="W188" s="8"/>
      <c r="X188" s="8"/>
      <c r="Y188" s="8"/>
      <c r="Z188" s="8"/>
      <c r="AA188" s="8"/>
      <c r="AB188" s="8"/>
      <c r="AC188" s="8"/>
      <c r="AD188" s="8"/>
    </row>
    <row r="189" spans="1:30" ht="87">
      <c r="A189" t="s">
        <v>725</v>
      </c>
      <c r="B189" s="3" t="s">
        <v>2257</v>
      </c>
      <c r="C189" s="3" t="s">
        <v>2256</v>
      </c>
      <c r="G189" s="8" t="s">
        <v>25</v>
      </c>
      <c r="H189" s="8"/>
      <c r="I189" s="8">
        <v>1</v>
      </c>
      <c r="J189" s="8">
        <v>5</v>
      </c>
      <c r="K189" s="8" t="s">
        <v>3304</v>
      </c>
      <c r="L189" s="8" t="s">
        <v>3311</v>
      </c>
      <c r="M189" s="8"/>
      <c r="N189" s="9"/>
      <c r="O189" s="8"/>
      <c r="P189" s="8">
        <v>15</v>
      </c>
      <c r="Q189" s="8">
        <f t="shared" si="2"/>
        <v>7.3753564755629855</v>
      </c>
      <c r="R189" s="8"/>
      <c r="S189" s="8" t="s">
        <v>3624</v>
      </c>
      <c r="T189" s="8" t="s">
        <v>3624</v>
      </c>
      <c r="U189" s="8"/>
      <c r="V189" s="8"/>
      <c r="W189" s="8"/>
      <c r="X189" s="8"/>
      <c r="Y189" s="8"/>
      <c r="Z189" s="8"/>
      <c r="AA189" s="8"/>
      <c r="AB189" s="8"/>
      <c r="AC189" s="8"/>
      <c r="AD189" s="8" t="s">
        <v>19</v>
      </c>
    </row>
    <row r="190" spans="1:30" ht="87">
      <c r="A190" t="s">
        <v>725</v>
      </c>
      <c r="B190" s="3" t="s">
        <v>2255</v>
      </c>
      <c r="C190" s="3" t="s">
        <v>2260</v>
      </c>
      <c r="G190" s="8" t="s">
        <v>24</v>
      </c>
      <c r="H190" s="8"/>
      <c r="I190" s="8">
        <v>1</v>
      </c>
      <c r="J190" s="8">
        <v>3</v>
      </c>
      <c r="K190" s="8" t="s">
        <v>3319</v>
      </c>
      <c r="L190" s="8" t="s">
        <v>3311</v>
      </c>
      <c r="M190" s="8"/>
      <c r="N190" s="9"/>
      <c r="O190" s="8"/>
      <c r="P190" s="8">
        <v>1701</v>
      </c>
      <c r="Q190" s="8">
        <f t="shared" si="2"/>
        <v>836.36542432884255</v>
      </c>
      <c r="R190" s="8"/>
      <c r="S190" s="8" t="s">
        <v>3624</v>
      </c>
      <c r="T190" s="8" t="s">
        <v>3624</v>
      </c>
      <c r="U190" s="8"/>
      <c r="V190" s="8"/>
      <c r="W190" s="8"/>
      <c r="X190" s="8"/>
      <c r="Y190" s="8"/>
      <c r="Z190" s="8"/>
      <c r="AA190" s="8"/>
      <c r="AB190" s="8"/>
      <c r="AC190" s="8"/>
      <c r="AD190" s="8"/>
    </row>
    <row r="191" spans="1:30" ht="188.5">
      <c r="A191" t="s">
        <v>727</v>
      </c>
      <c r="B191" s="3" t="s">
        <v>2261</v>
      </c>
      <c r="C191" s="3" t="s">
        <v>2268</v>
      </c>
      <c r="G191" s="8" t="s">
        <v>24</v>
      </c>
      <c r="H191" s="8"/>
      <c r="I191" s="8">
        <v>1</v>
      </c>
      <c r="J191" s="8">
        <v>3</v>
      </c>
      <c r="K191" s="8" t="s">
        <v>3319</v>
      </c>
      <c r="L191" s="8" t="s">
        <v>3311</v>
      </c>
      <c r="M191" s="8"/>
      <c r="N191" s="9"/>
      <c r="O191" s="8"/>
      <c r="P191" s="8">
        <v>1701</v>
      </c>
      <c r="Q191" s="8">
        <f t="shared" si="2"/>
        <v>836.36542432884255</v>
      </c>
      <c r="R191" s="8"/>
      <c r="S191" s="8" t="s">
        <v>3624</v>
      </c>
      <c r="T191" s="8" t="s">
        <v>3624</v>
      </c>
      <c r="U191" s="8"/>
      <c r="V191" s="8"/>
      <c r="W191" s="8"/>
      <c r="X191" s="8"/>
      <c r="Y191" s="8"/>
      <c r="Z191" s="8"/>
      <c r="AA191" s="8"/>
      <c r="AB191" s="8"/>
      <c r="AC191" s="8"/>
      <c r="AD191" s="8"/>
    </row>
    <row r="192" spans="1:30" ht="174">
      <c r="A192" t="s">
        <v>731</v>
      </c>
      <c r="B192" s="3" t="s">
        <v>2286</v>
      </c>
      <c r="C192" s="3" t="s">
        <v>2285</v>
      </c>
      <c r="G192" s="8" t="s">
        <v>25</v>
      </c>
      <c r="H192" s="8"/>
      <c r="I192" s="8">
        <v>8</v>
      </c>
      <c r="J192" s="8">
        <v>45</v>
      </c>
      <c r="K192" s="8"/>
      <c r="L192" s="8" t="s">
        <v>3305</v>
      </c>
      <c r="M192" s="8" t="s">
        <v>3414</v>
      </c>
      <c r="N192" s="9" t="s">
        <v>3360</v>
      </c>
      <c r="O192" s="8"/>
      <c r="P192" s="8">
        <v>1</v>
      </c>
      <c r="Q192" s="8">
        <f t="shared" si="2"/>
        <v>0.49169043170419907</v>
      </c>
      <c r="R192" s="8"/>
      <c r="S192" s="8" t="s">
        <v>3624</v>
      </c>
      <c r="T192" s="8" t="s">
        <v>3624</v>
      </c>
      <c r="U192" s="8"/>
      <c r="V192" s="8"/>
      <c r="W192" s="8"/>
      <c r="X192" s="8"/>
      <c r="Y192" s="8"/>
      <c r="Z192" s="8"/>
      <c r="AA192" s="8"/>
      <c r="AB192" s="8"/>
      <c r="AC192" s="8"/>
      <c r="AD192" s="8"/>
    </row>
    <row r="193" spans="1:30" ht="58">
      <c r="A193" t="s">
        <v>733</v>
      </c>
      <c r="B193" s="3" t="s">
        <v>2290</v>
      </c>
      <c r="C193" s="3" t="s">
        <v>2287</v>
      </c>
      <c r="G193" s="8" t="s">
        <v>25</v>
      </c>
      <c r="H193" s="8"/>
      <c r="I193" s="8">
        <v>1</v>
      </c>
      <c r="J193" s="8">
        <v>3</v>
      </c>
      <c r="K193" s="8" t="s">
        <v>3310</v>
      </c>
      <c r="L193" s="8" t="s">
        <v>3305</v>
      </c>
      <c r="M193" s="8" t="s">
        <v>3403</v>
      </c>
      <c r="N193" s="9" t="s">
        <v>3404</v>
      </c>
      <c r="O193" s="8"/>
      <c r="P193" s="8">
        <v>2475</v>
      </c>
      <c r="Q193" s="8">
        <f t="shared" si="2"/>
        <v>1216.9338184678927</v>
      </c>
      <c r="R193" s="8"/>
      <c r="S193" s="8" t="s">
        <v>3624</v>
      </c>
      <c r="T193" s="8" t="s">
        <v>3624</v>
      </c>
      <c r="U193" s="8"/>
      <c r="V193" s="8"/>
      <c r="W193" s="8"/>
      <c r="X193" s="8"/>
      <c r="Y193" s="8"/>
      <c r="Z193" s="8"/>
      <c r="AA193" s="8"/>
      <c r="AB193" s="8"/>
      <c r="AC193" s="8"/>
      <c r="AD193" s="8"/>
    </row>
    <row r="194" spans="1:30" ht="29">
      <c r="A194" t="s">
        <v>737</v>
      </c>
      <c r="B194" s="3" t="s">
        <v>2292</v>
      </c>
      <c r="C194" s="3" t="s">
        <v>2291</v>
      </c>
      <c r="G194" s="8" t="s">
        <v>25</v>
      </c>
      <c r="H194" s="8"/>
      <c r="I194" s="8">
        <v>1</v>
      </c>
      <c r="J194" s="8">
        <v>3</v>
      </c>
      <c r="K194" s="8" t="s">
        <v>3304</v>
      </c>
      <c r="L194" s="8" t="s">
        <v>3311</v>
      </c>
      <c r="M194" s="8"/>
      <c r="N194" s="9"/>
      <c r="O194" s="8"/>
      <c r="P194" s="8">
        <v>44</v>
      </c>
      <c r="Q194" s="8">
        <f t="shared" si="2"/>
        <v>21.634378994984761</v>
      </c>
      <c r="R194" s="8"/>
      <c r="S194" s="8" t="s">
        <v>3624</v>
      </c>
      <c r="T194" s="8" t="s">
        <v>3624</v>
      </c>
      <c r="U194" s="8" t="s">
        <v>3348</v>
      </c>
      <c r="V194" s="8"/>
      <c r="W194" s="8"/>
      <c r="X194" s="8"/>
      <c r="Y194" s="8"/>
      <c r="Z194" s="8"/>
      <c r="AA194" s="8"/>
      <c r="AB194" s="8"/>
      <c r="AC194" s="8"/>
      <c r="AD194" s="8"/>
    </row>
    <row r="195" spans="1:30" ht="43.5">
      <c r="A195" t="s">
        <v>741</v>
      </c>
      <c r="B195" s="3" t="s">
        <v>2299</v>
      </c>
      <c r="C195" s="3" t="s">
        <v>2300</v>
      </c>
      <c r="G195" s="8" t="s">
        <v>25</v>
      </c>
      <c r="H195" s="8"/>
      <c r="I195" s="8">
        <v>1</v>
      </c>
      <c r="J195" s="8">
        <v>3</v>
      </c>
      <c r="K195" s="8" t="s">
        <v>3319</v>
      </c>
      <c r="L195" s="8" t="s">
        <v>3311</v>
      </c>
      <c r="M195" s="8"/>
      <c r="N195" s="9"/>
      <c r="O195" s="8"/>
      <c r="P195" s="8">
        <v>186</v>
      </c>
      <c r="Q195" s="8">
        <f t="shared" ref="Q195:Q258" si="3">IF(ISNUMBER(P195), (P195/$F$477)*10000, "")</f>
        <v>91.454420296981013</v>
      </c>
      <c r="R195" s="8"/>
      <c r="S195" s="8" t="s">
        <v>3624</v>
      </c>
      <c r="T195" s="8" t="s">
        <v>3624</v>
      </c>
      <c r="U195" s="8"/>
      <c r="V195" s="8"/>
      <c r="W195" s="8"/>
      <c r="X195" s="8"/>
      <c r="Y195" s="8"/>
      <c r="Z195" s="8"/>
      <c r="AA195" s="8"/>
      <c r="AB195" s="8"/>
      <c r="AC195" s="8"/>
      <c r="AD195" s="8"/>
    </row>
    <row r="196" spans="1:30" ht="29">
      <c r="A196" t="s">
        <v>742</v>
      </c>
      <c r="B196" s="3" t="s">
        <v>2302</v>
      </c>
      <c r="C196" s="3" t="s">
        <v>2301</v>
      </c>
      <c r="G196" s="8" t="s">
        <v>24</v>
      </c>
      <c r="H196" s="8"/>
      <c r="I196" s="8">
        <v>1</v>
      </c>
      <c r="J196" s="8">
        <v>1</v>
      </c>
      <c r="K196" s="8" t="s">
        <v>3310</v>
      </c>
      <c r="L196" s="8" t="s">
        <v>3351</v>
      </c>
      <c r="M196" s="8"/>
      <c r="N196" s="9"/>
      <c r="O196" s="8"/>
      <c r="P196" s="8">
        <v>2475</v>
      </c>
      <c r="Q196" s="8">
        <f t="shared" si="3"/>
        <v>1216.9338184678927</v>
      </c>
      <c r="R196" s="8"/>
      <c r="S196" s="8" t="s">
        <v>3624</v>
      </c>
      <c r="T196" s="8" t="s">
        <v>3624</v>
      </c>
      <c r="U196" s="8"/>
      <c r="V196" s="8"/>
      <c r="W196" s="8"/>
      <c r="X196" s="8"/>
      <c r="Y196" s="8"/>
      <c r="Z196" s="8"/>
      <c r="AA196" s="8"/>
      <c r="AB196" s="8"/>
      <c r="AC196" s="8"/>
      <c r="AD196" s="8"/>
    </row>
    <row r="197" spans="1:30" ht="43.5">
      <c r="A197" t="s">
        <v>748</v>
      </c>
      <c r="B197" s="3" t="s">
        <v>2305</v>
      </c>
      <c r="C197" s="3" t="s">
        <v>2304</v>
      </c>
      <c r="G197" s="8" t="s">
        <v>25</v>
      </c>
      <c r="H197" s="8"/>
      <c r="I197" s="8">
        <v>1</v>
      </c>
      <c r="J197" s="8">
        <v>5</v>
      </c>
      <c r="K197" s="8" t="s">
        <v>3326</v>
      </c>
      <c r="L197" s="8" t="s">
        <v>3311</v>
      </c>
      <c r="M197" s="8"/>
      <c r="N197" s="9"/>
      <c r="O197" s="8"/>
      <c r="P197" s="8">
        <v>830</v>
      </c>
      <c r="Q197" s="8">
        <f t="shared" si="3"/>
        <v>408.10305831448517</v>
      </c>
      <c r="R197" s="8"/>
      <c r="S197" s="8" t="s">
        <v>3624</v>
      </c>
      <c r="T197" s="8" t="s">
        <v>3624</v>
      </c>
      <c r="U197" s="8"/>
      <c r="V197" s="8"/>
      <c r="W197" s="8"/>
      <c r="X197" s="8"/>
      <c r="Y197" s="8"/>
      <c r="Z197" s="8"/>
      <c r="AA197" s="8"/>
      <c r="AB197" s="8"/>
      <c r="AC197" s="8"/>
      <c r="AD197" s="8"/>
    </row>
    <row r="198" spans="1:30" ht="43.5">
      <c r="A198" t="s">
        <v>754</v>
      </c>
      <c r="B198" s="3" t="s">
        <v>2315</v>
      </c>
      <c r="C198" s="3" t="s">
        <v>2314</v>
      </c>
      <c r="F198" t="s">
        <v>19</v>
      </c>
      <c r="G198" s="8" t="s">
        <v>24</v>
      </c>
      <c r="H198" s="8"/>
      <c r="I198" s="8">
        <v>1</v>
      </c>
      <c r="J198" s="8">
        <v>1</v>
      </c>
      <c r="K198" s="8" t="s">
        <v>3310</v>
      </c>
      <c r="L198" s="8" t="s">
        <v>3351</v>
      </c>
      <c r="M198" s="8"/>
      <c r="N198" s="9"/>
      <c r="O198" s="8"/>
      <c r="P198" s="8">
        <v>2475</v>
      </c>
      <c r="Q198" s="8">
        <f t="shared" si="3"/>
        <v>1216.9338184678927</v>
      </c>
      <c r="R198" s="8"/>
      <c r="S198" s="8" t="s">
        <v>3624</v>
      </c>
      <c r="T198" s="8" t="s">
        <v>3624</v>
      </c>
      <c r="U198" s="8"/>
      <c r="V198" s="8"/>
      <c r="W198" s="8"/>
      <c r="X198" s="8"/>
      <c r="Y198" s="8"/>
      <c r="Z198" s="8"/>
      <c r="AA198" s="8"/>
      <c r="AB198" s="8"/>
      <c r="AC198" s="8"/>
      <c r="AD198" s="8"/>
    </row>
    <row r="199" spans="1:30" ht="58">
      <c r="A199" t="s">
        <v>755</v>
      </c>
      <c r="B199" s="3" t="s">
        <v>3540</v>
      </c>
      <c r="C199" s="3" t="s">
        <v>3541</v>
      </c>
      <c r="G199" s="8" t="s">
        <v>24</v>
      </c>
      <c r="H199" s="8"/>
      <c r="I199" s="8">
        <v>1</v>
      </c>
      <c r="J199" s="8">
        <v>4</v>
      </c>
      <c r="K199" s="8" t="s">
        <v>3310</v>
      </c>
      <c r="L199" s="8" t="s">
        <v>3305</v>
      </c>
      <c r="M199" s="8" t="s">
        <v>3403</v>
      </c>
      <c r="N199" s="9" t="s">
        <v>3404</v>
      </c>
      <c r="O199" s="8"/>
      <c r="P199" s="8">
        <v>2475</v>
      </c>
      <c r="Q199" s="8">
        <f t="shared" si="3"/>
        <v>1216.9338184678927</v>
      </c>
      <c r="R199" s="8"/>
      <c r="S199" s="8" t="s">
        <v>3624</v>
      </c>
      <c r="T199" s="8" t="s">
        <v>3624</v>
      </c>
      <c r="U199" s="8" t="s">
        <v>3348</v>
      </c>
      <c r="V199" s="8"/>
      <c r="W199" s="8"/>
      <c r="X199" s="8"/>
      <c r="Y199" s="8"/>
      <c r="Z199" s="8"/>
      <c r="AA199" s="8"/>
      <c r="AB199" s="8"/>
      <c r="AC199" s="8"/>
      <c r="AD199" s="8"/>
    </row>
    <row r="200" spans="1:30" ht="29">
      <c r="A200" t="s">
        <v>755</v>
      </c>
      <c r="B200" s="3" t="s">
        <v>2317</v>
      </c>
      <c r="C200" s="3" t="s">
        <v>2316</v>
      </c>
      <c r="G200" s="8" t="s">
        <v>25</v>
      </c>
      <c r="H200" s="8"/>
      <c r="I200" s="8">
        <v>1</v>
      </c>
      <c r="J200" s="8">
        <v>1</v>
      </c>
      <c r="K200" s="8" t="s">
        <v>3310</v>
      </c>
      <c r="L200" s="8" t="s">
        <v>3351</v>
      </c>
      <c r="M200" s="8"/>
      <c r="N200" s="9"/>
      <c r="O200" s="8"/>
      <c r="P200" s="8">
        <v>2475</v>
      </c>
      <c r="Q200" s="8">
        <f t="shared" si="3"/>
        <v>1216.9338184678927</v>
      </c>
      <c r="R200" s="8"/>
      <c r="S200" s="8" t="s">
        <v>3624</v>
      </c>
      <c r="T200" s="8" t="s">
        <v>3624</v>
      </c>
      <c r="U200" s="8"/>
      <c r="V200" s="8"/>
      <c r="W200" s="8"/>
      <c r="X200" s="8"/>
      <c r="Y200" s="8"/>
      <c r="Z200" s="8"/>
      <c r="AA200" s="8"/>
      <c r="AB200" s="8"/>
      <c r="AC200" s="8"/>
      <c r="AD200" s="8"/>
    </row>
    <row r="201" spans="1:30" ht="72.5">
      <c r="A201" t="s">
        <v>758</v>
      </c>
      <c r="B201" s="3" t="s">
        <v>2324</v>
      </c>
      <c r="C201" s="3" t="s">
        <v>2327</v>
      </c>
      <c r="G201" s="8" t="s">
        <v>24</v>
      </c>
      <c r="H201" s="8"/>
      <c r="I201" s="8">
        <v>1</v>
      </c>
      <c r="J201" s="8">
        <v>2</v>
      </c>
      <c r="K201" s="8" t="s">
        <v>3310</v>
      </c>
      <c r="L201" s="8" t="s">
        <v>3351</v>
      </c>
      <c r="M201" s="8"/>
      <c r="N201" s="9"/>
      <c r="O201" s="8"/>
      <c r="P201" s="8">
        <v>2475</v>
      </c>
      <c r="Q201" s="8">
        <f t="shared" si="3"/>
        <v>1216.9338184678927</v>
      </c>
      <c r="R201" s="8"/>
      <c r="S201" s="8" t="s">
        <v>3624</v>
      </c>
      <c r="T201" s="8" t="s">
        <v>3624</v>
      </c>
      <c r="U201" s="8"/>
      <c r="V201" s="8"/>
      <c r="W201" s="8"/>
      <c r="X201" s="8"/>
      <c r="Y201" s="8"/>
      <c r="Z201" s="8"/>
      <c r="AA201" s="8"/>
      <c r="AB201" s="8"/>
      <c r="AC201" s="8"/>
      <c r="AD201" s="8"/>
    </row>
    <row r="202" spans="1:30" ht="29">
      <c r="A202" t="s">
        <v>759</v>
      </c>
      <c r="B202" s="3" t="s">
        <v>2329</v>
      </c>
      <c r="C202" s="3" t="s">
        <v>2328</v>
      </c>
      <c r="G202" s="8" t="s">
        <v>24</v>
      </c>
      <c r="H202" s="8"/>
      <c r="I202" s="8">
        <v>1</v>
      </c>
      <c r="J202" s="8">
        <v>4</v>
      </c>
      <c r="K202" s="8" t="s">
        <v>3356</v>
      </c>
      <c r="L202" s="8" t="s">
        <v>3311</v>
      </c>
      <c r="M202" s="8"/>
      <c r="N202" s="9"/>
      <c r="O202" s="8"/>
      <c r="P202" s="8">
        <v>295</v>
      </c>
      <c r="Q202" s="8">
        <f t="shared" si="3"/>
        <v>145.04867735273871</v>
      </c>
      <c r="R202" s="8"/>
      <c r="S202" s="8" t="s">
        <v>3624</v>
      </c>
      <c r="T202" s="8" t="s">
        <v>3624</v>
      </c>
      <c r="U202" s="8"/>
      <c r="V202" s="8"/>
      <c r="W202" s="8"/>
      <c r="X202" s="8"/>
      <c r="Y202" s="8"/>
      <c r="Z202" s="8"/>
      <c r="AA202" s="8"/>
      <c r="AB202" s="8"/>
      <c r="AC202" s="8"/>
      <c r="AD202" s="8"/>
    </row>
    <row r="203" spans="1:30" ht="29">
      <c r="A203" t="s">
        <v>759</v>
      </c>
      <c r="B203" s="3" t="s">
        <v>2331</v>
      </c>
      <c r="C203" s="3" t="s">
        <v>2330</v>
      </c>
      <c r="G203" s="8" t="s">
        <v>25</v>
      </c>
      <c r="H203" s="8"/>
      <c r="I203" s="8">
        <v>1</v>
      </c>
      <c r="J203" s="8">
        <v>3</v>
      </c>
      <c r="K203" s="8" t="s">
        <v>3310</v>
      </c>
      <c r="L203" s="8" t="s">
        <v>3311</v>
      </c>
      <c r="M203" s="8"/>
      <c r="N203" s="9"/>
      <c r="O203" s="8"/>
      <c r="P203" s="8">
        <v>2475</v>
      </c>
      <c r="Q203" s="8">
        <f t="shared" si="3"/>
        <v>1216.9338184678927</v>
      </c>
      <c r="R203" s="8"/>
      <c r="S203" s="8" t="s">
        <v>3624</v>
      </c>
      <c r="T203" s="8" t="s">
        <v>3624</v>
      </c>
      <c r="U203" s="8"/>
      <c r="V203" s="8"/>
      <c r="W203" s="8"/>
      <c r="X203" s="8"/>
      <c r="Y203" s="8"/>
      <c r="Z203" s="8"/>
      <c r="AA203" s="8"/>
      <c r="AB203" s="8"/>
      <c r="AC203" s="8"/>
      <c r="AD203" s="8"/>
    </row>
    <row r="204" spans="1:30" ht="29">
      <c r="A204" t="s">
        <v>762</v>
      </c>
      <c r="B204" s="3" t="s">
        <v>2333</v>
      </c>
      <c r="C204" s="3" t="s">
        <v>2332</v>
      </c>
      <c r="G204" s="8" t="s">
        <v>25</v>
      </c>
      <c r="H204" s="8"/>
      <c r="I204" s="8">
        <v>1</v>
      </c>
      <c r="J204" s="8">
        <v>3</v>
      </c>
      <c r="K204" s="8" t="s">
        <v>3310</v>
      </c>
      <c r="L204" s="8" t="s">
        <v>3311</v>
      </c>
      <c r="M204" s="8"/>
      <c r="N204" s="9"/>
      <c r="O204" s="8"/>
      <c r="P204" s="8">
        <v>2475</v>
      </c>
      <c r="Q204" s="8">
        <f t="shared" si="3"/>
        <v>1216.9338184678927</v>
      </c>
      <c r="R204" s="8"/>
      <c r="S204" s="8" t="s">
        <v>3624</v>
      </c>
      <c r="T204" s="8" t="s">
        <v>3624</v>
      </c>
      <c r="U204" s="8"/>
      <c r="V204" s="8"/>
      <c r="W204" s="8"/>
      <c r="X204" s="8"/>
      <c r="Y204" s="8"/>
      <c r="Z204" s="8"/>
      <c r="AA204" s="8"/>
      <c r="AB204" s="8"/>
      <c r="AC204" s="8"/>
      <c r="AD204" s="8"/>
    </row>
    <row r="205" spans="1:30" ht="72.5">
      <c r="A205" t="s">
        <v>776</v>
      </c>
      <c r="B205" s="3" t="s">
        <v>2343</v>
      </c>
      <c r="C205" s="3" t="s">
        <v>2340</v>
      </c>
      <c r="G205" s="8" t="s">
        <v>25</v>
      </c>
      <c r="H205" s="8"/>
      <c r="I205" s="8">
        <v>1</v>
      </c>
      <c r="J205" s="8">
        <v>3</v>
      </c>
      <c r="K205" s="8" t="s">
        <v>3310</v>
      </c>
      <c r="L205" s="8" t="s">
        <v>3311</v>
      </c>
      <c r="M205" s="8"/>
      <c r="N205" s="9"/>
      <c r="O205" s="8"/>
      <c r="P205" s="8">
        <v>2475</v>
      </c>
      <c r="Q205" s="8">
        <f t="shared" si="3"/>
        <v>1216.9338184678927</v>
      </c>
      <c r="R205" s="8"/>
      <c r="S205" s="8" t="s">
        <v>3624</v>
      </c>
      <c r="T205" s="8" t="s">
        <v>3624</v>
      </c>
      <c r="U205" s="8"/>
      <c r="V205" s="8"/>
      <c r="W205" s="8"/>
      <c r="X205" s="8"/>
      <c r="Y205" s="8"/>
      <c r="Z205" s="8"/>
      <c r="AA205" s="8"/>
      <c r="AB205" s="8"/>
      <c r="AC205" s="8"/>
      <c r="AD205" s="8"/>
    </row>
    <row r="206" spans="1:30" ht="29">
      <c r="A206" t="s">
        <v>778</v>
      </c>
      <c r="B206" s="3" t="s">
        <v>2351</v>
      </c>
      <c r="C206" s="3" t="s">
        <v>2348</v>
      </c>
      <c r="G206" s="8" t="s">
        <v>25</v>
      </c>
      <c r="H206" s="8"/>
      <c r="I206" s="8">
        <v>1</v>
      </c>
      <c r="J206" s="8">
        <v>1</v>
      </c>
      <c r="K206" s="8" t="s">
        <v>3310</v>
      </c>
      <c r="L206" s="8" t="s">
        <v>3351</v>
      </c>
      <c r="M206" s="8"/>
      <c r="N206" s="9"/>
      <c r="O206" s="8"/>
      <c r="P206" s="8">
        <v>2475</v>
      </c>
      <c r="Q206" s="8">
        <f t="shared" si="3"/>
        <v>1216.9338184678927</v>
      </c>
      <c r="R206" s="8"/>
      <c r="S206" s="8" t="s">
        <v>3624</v>
      </c>
      <c r="T206" s="8" t="s">
        <v>3624</v>
      </c>
      <c r="U206" s="8"/>
      <c r="V206" s="8"/>
      <c r="W206" s="8"/>
      <c r="X206" s="8"/>
      <c r="Y206" s="8"/>
      <c r="Z206" s="8"/>
      <c r="AA206" s="8"/>
      <c r="AB206" s="8"/>
      <c r="AC206" s="8"/>
      <c r="AD206" s="8"/>
    </row>
    <row r="207" spans="1:30" ht="43.5">
      <c r="A207" t="s">
        <v>778</v>
      </c>
      <c r="B207" s="3" t="s">
        <v>2355</v>
      </c>
      <c r="C207" s="3" t="s">
        <v>2354</v>
      </c>
      <c r="G207" s="8" t="s">
        <v>25</v>
      </c>
      <c r="H207" s="8"/>
      <c r="I207" s="8">
        <v>1</v>
      </c>
      <c r="J207" s="8">
        <v>2</v>
      </c>
      <c r="K207" s="8" t="s">
        <v>3310</v>
      </c>
      <c r="L207" s="8" t="s">
        <v>3351</v>
      </c>
      <c r="M207" s="8"/>
      <c r="N207" s="9"/>
      <c r="O207" s="8"/>
      <c r="P207" s="8">
        <v>2475</v>
      </c>
      <c r="Q207" s="8">
        <f t="shared" si="3"/>
        <v>1216.9338184678927</v>
      </c>
      <c r="R207" s="8"/>
      <c r="S207" s="8" t="s">
        <v>3624</v>
      </c>
      <c r="T207" s="8" t="s">
        <v>3624</v>
      </c>
      <c r="U207" s="8"/>
      <c r="V207" s="8"/>
      <c r="W207" s="8"/>
      <c r="X207" s="8"/>
      <c r="Y207" s="8"/>
      <c r="Z207" s="8"/>
      <c r="AA207" s="8"/>
      <c r="AB207" s="8"/>
      <c r="AC207" s="8"/>
      <c r="AD207" s="8"/>
    </row>
    <row r="208" spans="1:30" ht="43.5">
      <c r="A208" t="s">
        <v>778</v>
      </c>
      <c r="B208" s="3" t="s">
        <v>2356</v>
      </c>
      <c r="C208" s="3" t="s">
        <v>2354</v>
      </c>
      <c r="G208" s="8" t="s">
        <v>25</v>
      </c>
      <c r="H208" s="8"/>
      <c r="I208" s="8">
        <v>1</v>
      </c>
      <c r="J208" s="8">
        <v>2</v>
      </c>
      <c r="K208" s="8" t="s">
        <v>3310</v>
      </c>
      <c r="L208" s="8" t="s">
        <v>3351</v>
      </c>
      <c r="M208" s="8"/>
      <c r="N208" s="9"/>
      <c r="O208" s="8"/>
      <c r="P208" s="8">
        <v>2475</v>
      </c>
      <c r="Q208" s="8">
        <f t="shared" si="3"/>
        <v>1216.9338184678927</v>
      </c>
      <c r="R208" s="8"/>
      <c r="S208" s="8" t="s">
        <v>3624</v>
      </c>
      <c r="T208" s="8" t="s">
        <v>3624</v>
      </c>
      <c r="U208" s="8"/>
      <c r="V208" s="8"/>
      <c r="W208" s="8"/>
      <c r="X208" s="8"/>
      <c r="Y208" s="8"/>
      <c r="Z208" s="8"/>
      <c r="AA208" s="8"/>
      <c r="AB208" s="8"/>
      <c r="AC208" s="8"/>
      <c r="AD208" s="8"/>
    </row>
    <row r="209" spans="1:30" ht="58">
      <c r="A209" t="s">
        <v>780</v>
      </c>
      <c r="B209" s="3" t="s">
        <v>2362</v>
      </c>
      <c r="C209" s="3" t="s">
        <v>2361</v>
      </c>
      <c r="G209" s="8" t="s">
        <v>25</v>
      </c>
      <c r="H209" s="8"/>
      <c r="I209" s="8">
        <v>1</v>
      </c>
      <c r="J209" s="8">
        <v>4</v>
      </c>
      <c r="K209" s="8" t="s">
        <v>3310</v>
      </c>
      <c r="L209" s="8" t="s">
        <v>3311</v>
      </c>
      <c r="M209" s="8"/>
      <c r="N209" s="9"/>
      <c r="O209" s="8"/>
      <c r="P209" s="8">
        <v>2475</v>
      </c>
      <c r="Q209" s="8">
        <f t="shared" si="3"/>
        <v>1216.9338184678927</v>
      </c>
      <c r="R209" s="8"/>
      <c r="S209" s="8" t="s">
        <v>3624</v>
      </c>
      <c r="T209" s="8" t="s">
        <v>3624</v>
      </c>
      <c r="U209" s="8"/>
      <c r="V209" s="8"/>
      <c r="W209" s="8"/>
      <c r="X209" s="8"/>
      <c r="Y209" s="8"/>
      <c r="Z209" s="8"/>
      <c r="AA209" s="8"/>
      <c r="AB209" s="8"/>
      <c r="AC209" s="8"/>
      <c r="AD209" s="8"/>
    </row>
    <row r="210" spans="1:30" ht="43.5">
      <c r="A210" t="s">
        <v>781</v>
      </c>
      <c r="B210" s="3" t="s">
        <v>2370</v>
      </c>
      <c r="C210" s="3" t="s">
        <v>2369</v>
      </c>
      <c r="G210" s="8" t="s">
        <v>24</v>
      </c>
      <c r="H210" s="8"/>
      <c r="I210" s="8">
        <v>1</v>
      </c>
      <c r="J210" s="8">
        <v>4</v>
      </c>
      <c r="K210" s="8" t="s">
        <v>3310</v>
      </c>
      <c r="L210" s="8" t="s">
        <v>3305</v>
      </c>
      <c r="M210" s="8" t="s">
        <v>3359</v>
      </c>
      <c r="N210" s="9" t="s">
        <v>3404</v>
      </c>
      <c r="O210" s="8"/>
      <c r="P210" s="8">
        <v>2475</v>
      </c>
      <c r="Q210" s="8">
        <f t="shared" si="3"/>
        <v>1216.9338184678927</v>
      </c>
      <c r="R210" s="8"/>
      <c r="S210" s="8" t="s">
        <v>3624</v>
      </c>
      <c r="T210" s="8" t="s">
        <v>3624</v>
      </c>
      <c r="U210" s="8"/>
      <c r="V210" s="8"/>
      <c r="W210" s="8"/>
      <c r="X210" s="8"/>
      <c r="Y210" s="8"/>
      <c r="Z210" s="8"/>
      <c r="AA210" s="8"/>
      <c r="AB210" s="8"/>
      <c r="AC210" s="8"/>
      <c r="AD210" s="8"/>
    </row>
    <row r="211" spans="1:30" ht="29">
      <c r="A211" t="s">
        <v>782</v>
      </c>
      <c r="B211" s="3" t="s">
        <v>2372</v>
      </c>
      <c r="C211" s="3" t="s">
        <v>2371</v>
      </c>
      <c r="G211" s="8" t="s">
        <v>25</v>
      </c>
      <c r="H211" s="8"/>
      <c r="I211" s="8">
        <v>1</v>
      </c>
      <c r="J211" s="8">
        <v>1</v>
      </c>
      <c r="K211" s="8" t="s">
        <v>3310</v>
      </c>
      <c r="L211" s="8" t="s">
        <v>3351</v>
      </c>
      <c r="M211" s="8"/>
      <c r="N211" s="9"/>
      <c r="O211" s="8"/>
      <c r="P211" s="8">
        <v>2475</v>
      </c>
      <c r="Q211" s="8">
        <f t="shared" si="3"/>
        <v>1216.9338184678927</v>
      </c>
      <c r="R211" s="8"/>
      <c r="S211" s="8" t="s">
        <v>3624</v>
      </c>
      <c r="T211" s="8" t="s">
        <v>3624</v>
      </c>
      <c r="U211" s="8"/>
      <c r="V211" s="8"/>
      <c r="W211" s="8"/>
      <c r="X211" s="8"/>
      <c r="Y211" s="8"/>
      <c r="Z211" s="8"/>
      <c r="AA211" s="8"/>
      <c r="AB211" s="8"/>
      <c r="AC211" s="8"/>
      <c r="AD211" s="8"/>
    </row>
    <row r="212" spans="1:30" ht="43.5">
      <c r="A212" t="s">
        <v>789</v>
      </c>
      <c r="B212" s="3" t="s">
        <v>2377</v>
      </c>
      <c r="C212" s="3" t="s">
        <v>2376</v>
      </c>
      <c r="G212" s="8" t="s">
        <v>25</v>
      </c>
      <c r="H212" s="8"/>
      <c r="I212" s="8">
        <v>1</v>
      </c>
      <c r="J212" s="8">
        <v>3</v>
      </c>
      <c r="K212" s="8" t="s">
        <v>3310</v>
      </c>
      <c r="L212" s="8" t="s">
        <v>3311</v>
      </c>
      <c r="M212" s="8"/>
      <c r="N212" s="9"/>
      <c r="O212" s="8"/>
      <c r="P212" s="8">
        <v>2475</v>
      </c>
      <c r="Q212" s="8">
        <f t="shared" si="3"/>
        <v>1216.9338184678927</v>
      </c>
      <c r="R212" s="8"/>
      <c r="S212" s="8" t="s">
        <v>3624</v>
      </c>
      <c r="T212" s="8" t="s">
        <v>3624</v>
      </c>
      <c r="U212" s="8"/>
      <c r="V212" s="8"/>
      <c r="W212" s="8"/>
      <c r="X212" s="8"/>
      <c r="Y212" s="8"/>
      <c r="Z212" s="8"/>
      <c r="AA212" s="8"/>
      <c r="AB212" s="8"/>
      <c r="AC212" s="8"/>
      <c r="AD212" s="8"/>
    </row>
    <row r="213" spans="1:30" ht="43.5">
      <c r="A213" t="s">
        <v>793</v>
      </c>
      <c r="B213" s="3" t="s">
        <v>2378</v>
      </c>
      <c r="C213" s="3" t="s">
        <v>2379</v>
      </c>
      <c r="G213" s="8" t="s">
        <v>25</v>
      </c>
      <c r="H213" s="8"/>
      <c r="I213" s="8">
        <v>1</v>
      </c>
      <c r="J213" s="8">
        <v>3</v>
      </c>
      <c r="K213" s="8" t="s">
        <v>3310</v>
      </c>
      <c r="L213" s="8" t="s">
        <v>3305</v>
      </c>
      <c r="M213" s="8" t="s">
        <v>3359</v>
      </c>
      <c r="N213" s="9" t="s">
        <v>3404</v>
      </c>
      <c r="O213" s="8" t="s">
        <v>3306</v>
      </c>
      <c r="P213" s="8">
        <v>2475</v>
      </c>
      <c r="Q213" s="8">
        <f t="shared" si="3"/>
        <v>1216.9338184678927</v>
      </c>
      <c r="R213" s="8"/>
      <c r="S213" s="8" t="s">
        <v>3624</v>
      </c>
      <c r="T213" s="8" t="s">
        <v>3624</v>
      </c>
      <c r="U213" s="8"/>
      <c r="V213" s="8"/>
      <c r="W213" s="8"/>
      <c r="X213" s="8"/>
      <c r="Y213" s="8"/>
      <c r="Z213" s="8"/>
      <c r="AA213" s="8"/>
      <c r="AB213" s="8"/>
      <c r="AC213" s="8"/>
      <c r="AD213" s="8"/>
    </row>
    <row r="214" spans="1:30" ht="29">
      <c r="A214" t="s">
        <v>795</v>
      </c>
      <c r="B214" s="3" t="s">
        <v>2380</v>
      </c>
      <c r="C214" s="3" t="s">
        <v>2381</v>
      </c>
      <c r="G214" s="8" t="s">
        <v>25</v>
      </c>
      <c r="H214" s="8"/>
      <c r="I214" s="8">
        <v>1</v>
      </c>
      <c r="J214" s="8">
        <v>3</v>
      </c>
      <c r="K214" s="8" t="s">
        <v>3310</v>
      </c>
      <c r="L214" s="8" t="s">
        <v>3311</v>
      </c>
      <c r="M214" s="8"/>
      <c r="N214" s="9"/>
      <c r="O214" s="8"/>
      <c r="P214" s="8">
        <v>2475</v>
      </c>
      <c r="Q214" s="8">
        <f t="shared" si="3"/>
        <v>1216.9338184678927</v>
      </c>
      <c r="R214" s="8"/>
      <c r="S214" s="8" t="s">
        <v>3624</v>
      </c>
      <c r="T214" s="8" t="s">
        <v>3624</v>
      </c>
      <c r="U214" s="8"/>
      <c r="V214" s="8"/>
      <c r="W214" s="8"/>
      <c r="X214" s="8"/>
      <c r="Y214" s="8"/>
      <c r="Z214" s="8"/>
      <c r="AA214" s="8"/>
      <c r="AB214" s="8"/>
      <c r="AC214" s="8"/>
      <c r="AD214" s="8"/>
    </row>
    <row r="215" spans="1:30" ht="101.5">
      <c r="A215" t="s">
        <v>799</v>
      </c>
      <c r="B215" s="3" t="s">
        <v>2386</v>
      </c>
      <c r="C215" s="3" t="s">
        <v>2387</v>
      </c>
      <c r="G215" s="8" t="s">
        <v>24</v>
      </c>
      <c r="H215" s="8"/>
      <c r="I215" s="8">
        <v>1</v>
      </c>
      <c r="J215" s="8">
        <v>3</v>
      </c>
      <c r="K215" s="8" t="s">
        <v>3310</v>
      </c>
      <c r="L215" s="8" t="s">
        <v>3311</v>
      </c>
      <c r="M215" s="8"/>
      <c r="N215" s="9"/>
      <c r="O215" s="8"/>
      <c r="P215" s="8">
        <v>2475</v>
      </c>
      <c r="Q215" s="8">
        <f t="shared" si="3"/>
        <v>1216.9338184678927</v>
      </c>
      <c r="R215" s="8"/>
      <c r="S215" s="8" t="s">
        <v>3624</v>
      </c>
      <c r="T215" s="8" t="s">
        <v>3624</v>
      </c>
      <c r="U215" s="8"/>
      <c r="V215" s="8"/>
      <c r="W215" s="8"/>
      <c r="X215" s="8"/>
      <c r="Y215" s="8"/>
      <c r="Z215" s="8"/>
      <c r="AA215" s="8"/>
      <c r="AB215" s="8"/>
      <c r="AC215" s="8"/>
      <c r="AD215" s="8"/>
    </row>
    <row r="216" spans="1:30" ht="101.5">
      <c r="A216" t="s">
        <v>799</v>
      </c>
      <c r="B216" s="3" t="s">
        <v>2386</v>
      </c>
      <c r="C216" s="3" t="s">
        <v>2388</v>
      </c>
      <c r="G216" s="8" t="s">
        <v>24</v>
      </c>
      <c r="H216" s="8"/>
      <c r="I216" s="8">
        <v>1</v>
      </c>
      <c r="J216" s="8">
        <v>3</v>
      </c>
      <c r="K216" s="8" t="s">
        <v>3310</v>
      </c>
      <c r="L216" s="8" t="s">
        <v>3311</v>
      </c>
      <c r="M216" s="8"/>
      <c r="N216" s="9"/>
      <c r="O216" s="8"/>
      <c r="P216" s="8">
        <v>2475</v>
      </c>
      <c r="Q216" s="8">
        <f t="shared" si="3"/>
        <v>1216.9338184678927</v>
      </c>
      <c r="R216" s="8"/>
      <c r="S216" s="8" t="s">
        <v>3624</v>
      </c>
      <c r="T216" s="8" t="s">
        <v>3624</v>
      </c>
      <c r="U216" s="8"/>
      <c r="V216" s="8"/>
      <c r="W216" s="8"/>
      <c r="X216" s="8"/>
      <c r="Y216" s="8"/>
      <c r="Z216" s="8"/>
      <c r="AA216" s="8"/>
      <c r="AB216" s="8"/>
      <c r="AC216" s="8"/>
      <c r="AD216" s="8"/>
    </row>
    <row r="217" spans="1:30" ht="43.5">
      <c r="A217" t="s">
        <v>808</v>
      </c>
      <c r="B217" s="3" t="s">
        <v>2395</v>
      </c>
      <c r="C217" s="3" t="s">
        <v>2396</v>
      </c>
      <c r="F217" t="s">
        <v>19</v>
      </c>
      <c r="G217" s="8" t="s">
        <v>25</v>
      </c>
      <c r="H217" s="8"/>
      <c r="I217" s="8">
        <v>1</v>
      </c>
      <c r="J217" s="8">
        <v>2</v>
      </c>
      <c r="K217" s="8" t="s">
        <v>3310</v>
      </c>
      <c r="L217" s="8" t="s">
        <v>3351</v>
      </c>
      <c r="M217" s="8"/>
      <c r="N217" s="9"/>
      <c r="O217" s="8"/>
      <c r="P217" s="8">
        <v>2475</v>
      </c>
      <c r="Q217" s="8">
        <f t="shared" si="3"/>
        <v>1216.9338184678927</v>
      </c>
      <c r="R217" s="8"/>
      <c r="S217" s="8" t="s">
        <v>3624</v>
      </c>
      <c r="T217" s="8" t="s">
        <v>3624</v>
      </c>
      <c r="U217" s="8"/>
      <c r="V217" s="8"/>
      <c r="W217" s="8"/>
      <c r="X217" s="8"/>
      <c r="Y217" s="8"/>
      <c r="Z217" s="8"/>
      <c r="AA217" s="8"/>
      <c r="AB217" s="8"/>
      <c r="AC217" s="8"/>
      <c r="AD217" s="8"/>
    </row>
    <row r="218" spans="1:30" ht="58">
      <c r="A218" t="s">
        <v>818</v>
      </c>
      <c r="B218" s="3" t="s">
        <v>2414</v>
      </c>
      <c r="C218" s="3" t="s">
        <v>2413</v>
      </c>
      <c r="G218" s="8" t="s">
        <v>24</v>
      </c>
      <c r="H218" s="8"/>
      <c r="I218" s="8">
        <v>1</v>
      </c>
      <c r="J218" s="8">
        <v>5</v>
      </c>
      <c r="K218" s="8" t="s">
        <v>3326</v>
      </c>
      <c r="L218" s="8" t="s">
        <v>3305</v>
      </c>
      <c r="M218" s="8" t="s">
        <v>3359</v>
      </c>
      <c r="N218" s="9" t="s">
        <v>3404</v>
      </c>
      <c r="O218" s="8"/>
      <c r="P218" s="8">
        <v>830</v>
      </c>
      <c r="Q218" s="8">
        <f t="shared" si="3"/>
        <v>408.10305831448517</v>
      </c>
      <c r="R218" s="8"/>
      <c r="S218" s="8" t="s">
        <v>3624</v>
      </c>
      <c r="T218" s="8" t="s">
        <v>3624</v>
      </c>
      <c r="U218" s="8"/>
      <c r="V218" s="8"/>
      <c r="W218" s="8"/>
      <c r="X218" s="8"/>
      <c r="Y218" s="8"/>
      <c r="Z218" s="8"/>
      <c r="AA218" s="8"/>
      <c r="AB218" s="8"/>
      <c r="AC218" s="8"/>
      <c r="AD218" s="8"/>
    </row>
    <row r="219" spans="1:30" ht="43.5">
      <c r="A219" t="s">
        <v>819</v>
      </c>
      <c r="B219" s="3" t="s">
        <v>3546</v>
      </c>
      <c r="C219" s="3" t="s">
        <v>3547</v>
      </c>
      <c r="G219" s="8" t="s">
        <v>25</v>
      </c>
      <c r="H219" s="8"/>
      <c r="I219" s="8">
        <v>1</v>
      </c>
      <c r="J219" s="8">
        <v>3</v>
      </c>
      <c r="K219" s="8" t="s">
        <v>3310</v>
      </c>
      <c r="L219" s="8" t="s">
        <v>3311</v>
      </c>
      <c r="M219" s="8"/>
      <c r="N219" s="9"/>
      <c r="O219" s="8"/>
      <c r="P219" s="8">
        <v>2475</v>
      </c>
      <c r="Q219" s="8">
        <f t="shared" si="3"/>
        <v>1216.9338184678927</v>
      </c>
      <c r="R219" s="8"/>
      <c r="S219" s="8" t="s">
        <v>3624</v>
      </c>
      <c r="T219" s="8" t="s">
        <v>3624</v>
      </c>
      <c r="U219" s="8" t="s">
        <v>3348</v>
      </c>
      <c r="V219" s="8"/>
      <c r="W219" s="8"/>
      <c r="X219" s="8"/>
      <c r="Y219" s="8"/>
      <c r="Z219" s="8"/>
      <c r="AA219" s="8"/>
      <c r="AB219" s="8"/>
      <c r="AC219" s="8"/>
      <c r="AD219" s="8"/>
    </row>
    <row r="220" spans="1:30" ht="43.5">
      <c r="A220" t="s">
        <v>824</v>
      </c>
      <c r="B220" s="3" t="s">
        <v>2417</v>
      </c>
      <c r="C220" s="3" t="s">
        <v>2418</v>
      </c>
      <c r="G220" s="8" t="s">
        <v>25</v>
      </c>
      <c r="H220" s="8"/>
      <c r="I220" s="8">
        <v>1</v>
      </c>
      <c r="J220" s="8">
        <v>3</v>
      </c>
      <c r="K220" s="8" t="s">
        <v>3310</v>
      </c>
      <c r="L220" s="8" t="s">
        <v>3311</v>
      </c>
      <c r="M220" s="8"/>
      <c r="N220" s="9"/>
      <c r="O220" s="8"/>
      <c r="P220" s="8">
        <v>2475</v>
      </c>
      <c r="Q220" s="8">
        <f t="shared" si="3"/>
        <v>1216.9338184678927</v>
      </c>
      <c r="R220" s="8"/>
      <c r="S220" s="8" t="s">
        <v>3624</v>
      </c>
      <c r="T220" s="8" t="s">
        <v>3624</v>
      </c>
      <c r="U220" s="8"/>
      <c r="V220" s="8"/>
      <c r="W220" s="8"/>
      <c r="X220" s="8"/>
      <c r="Y220" s="8"/>
      <c r="Z220" s="8"/>
      <c r="AA220" s="8"/>
      <c r="AB220" s="8"/>
      <c r="AC220" s="8"/>
      <c r="AD220" s="8"/>
    </row>
    <row r="221" spans="1:30" ht="29">
      <c r="A221" t="s">
        <v>834</v>
      </c>
      <c r="B221" s="3" t="s">
        <v>2420</v>
      </c>
      <c r="C221" s="3" t="s">
        <v>2419</v>
      </c>
      <c r="G221" s="8" t="s">
        <v>24</v>
      </c>
      <c r="H221" s="8"/>
      <c r="I221" s="8">
        <v>1</v>
      </c>
      <c r="J221" s="8">
        <v>2</v>
      </c>
      <c r="K221" s="8" t="s">
        <v>3355</v>
      </c>
      <c r="L221" s="8" t="s">
        <v>3351</v>
      </c>
      <c r="M221" s="8"/>
      <c r="N221" s="9"/>
      <c r="O221" s="8"/>
      <c r="P221" s="8">
        <v>124</v>
      </c>
      <c r="Q221" s="8">
        <f t="shared" si="3"/>
        <v>60.969613531320682</v>
      </c>
      <c r="R221" s="8"/>
      <c r="S221" s="8" t="s">
        <v>3624</v>
      </c>
      <c r="T221" s="8" t="s">
        <v>3624</v>
      </c>
      <c r="U221" s="8"/>
      <c r="V221" s="8"/>
      <c r="W221" s="8"/>
      <c r="X221" s="8"/>
      <c r="Y221" s="8"/>
      <c r="Z221" s="8"/>
      <c r="AA221" s="8"/>
      <c r="AB221" s="8"/>
      <c r="AC221" s="8"/>
      <c r="AD221" s="8"/>
    </row>
    <row r="222" spans="1:30" ht="58">
      <c r="A222" t="s">
        <v>835</v>
      </c>
      <c r="B222" s="3" t="s">
        <v>2424</v>
      </c>
      <c r="C222" s="3" t="s">
        <v>2425</v>
      </c>
      <c r="G222" s="8" t="s">
        <v>24</v>
      </c>
      <c r="H222" s="8"/>
      <c r="I222" s="8">
        <v>1</v>
      </c>
      <c r="J222" s="8">
        <v>2</v>
      </c>
      <c r="K222" s="8" t="s">
        <v>3319</v>
      </c>
      <c r="L222" s="8" t="s">
        <v>3351</v>
      </c>
      <c r="M222" s="8"/>
      <c r="N222" s="9"/>
      <c r="O222" s="8"/>
      <c r="P222" s="8">
        <v>171</v>
      </c>
      <c r="Q222" s="8">
        <f t="shared" si="3"/>
        <v>84.079063821418046</v>
      </c>
      <c r="R222" s="8"/>
      <c r="S222" s="8" t="s">
        <v>3624</v>
      </c>
      <c r="T222" s="8" t="s">
        <v>3624</v>
      </c>
      <c r="U222" s="8"/>
      <c r="V222" s="8"/>
      <c r="W222" s="8"/>
      <c r="X222" s="8"/>
      <c r="Y222" s="8"/>
      <c r="Z222" s="8"/>
      <c r="AA222" s="8"/>
      <c r="AB222" s="8"/>
      <c r="AC222" s="8"/>
      <c r="AD222" s="8"/>
    </row>
    <row r="223" spans="1:30" ht="43.5">
      <c r="A223" t="s">
        <v>835</v>
      </c>
      <c r="B223" s="3" t="s">
        <v>2429</v>
      </c>
      <c r="C223" s="3" t="s">
        <v>2428</v>
      </c>
      <c r="G223" s="8" t="s">
        <v>25</v>
      </c>
      <c r="H223" s="8"/>
      <c r="I223" s="8">
        <v>1</v>
      </c>
      <c r="J223" s="8">
        <v>3</v>
      </c>
      <c r="K223" s="8" t="s">
        <v>3326</v>
      </c>
      <c r="L223" s="8" t="s">
        <v>3351</v>
      </c>
      <c r="M223" s="8"/>
      <c r="N223" s="9"/>
      <c r="O223" s="8"/>
      <c r="P223" s="8">
        <v>743</v>
      </c>
      <c r="Q223" s="8">
        <f t="shared" si="3"/>
        <v>365.32599075621988</v>
      </c>
      <c r="R223" s="8"/>
      <c r="S223" s="8" t="s">
        <v>3624</v>
      </c>
      <c r="T223" s="8" t="s">
        <v>3624</v>
      </c>
      <c r="U223" s="8"/>
      <c r="V223" s="8"/>
      <c r="W223" s="8"/>
      <c r="X223" s="8"/>
      <c r="Y223" s="8"/>
      <c r="Z223" s="8"/>
      <c r="AA223" s="8"/>
      <c r="AB223" s="8"/>
      <c r="AC223" s="8"/>
      <c r="AD223" s="8"/>
    </row>
    <row r="224" spans="1:30" ht="43.5">
      <c r="A224" t="s">
        <v>838</v>
      </c>
      <c r="B224" s="3" t="s">
        <v>2431</v>
      </c>
      <c r="C224" s="3" t="s">
        <v>2430</v>
      </c>
      <c r="G224" s="8" t="s">
        <v>24</v>
      </c>
      <c r="H224" s="8"/>
      <c r="I224" s="8">
        <v>1</v>
      </c>
      <c r="J224" s="8">
        <v>2</v>
      </c>
      <c r="K224" s="8" t="s">
        <v>3319</v>
      </c>
      <c r="L224" s="8" t="s">
        <v>3351</v>
      </c>
      <c r="M224" s="8"/>
      <c r="N224" s="9"/>
      <c r="O224" s="8"/>
      <c r="P224" s="8">
        <v>171</v>
      </c>
      <c r="Q224" s="8">
        <f t="shared" si="3"/>
        <v>84.079063821418046</v>
      </c>
      <c r="R224" s="8"/>
      <c r="S224" s="8" t="s">
        <v>3624</v>
      </c>
      <c r="T224" s="8" t="s">
        <v>3624</v>
      </c>
      <c r="U224" s="8"/>
      <c r="V224" s="8"/>
      <c r="W224" s="8"/>
      <c r="X224" s="8"/>
      <c r="Y224" s="8"/>
      <c r="Z224" s="8"/>
      <c r="AA224" s="8"/>
      <c r="AB224" s="8"/>
      <c r="AC224" s="8"/>
      <c r="AD224" s="8"/>
    </row>
    <row r="225" spans="1:30" ht="87">
      <c r="A225" t="s">
        <v>839</v>
      </c>
      <c r="B225" s="3" t="s">
        <v>2435</v>
      </c>
      <c r="C225" s="3" t="s">
        <v>2432</v>
      </c>
      <c r="G225" s="8" t="s">
        <v>25</v>
      </c>
      <c r="H225" s="8"/>
      <c r="I225" s="8">
        <v>2</v>
      </c>
      <c r="J225" s="8">
        <v>8</v>
      </c>
      <c r="K225" s="8"/>
      <c r="L225" s="8" t="s">
        <v>3311</v>
      </c>
      <c r="M225" s="8"/>
      <c r="N225" s="9"/>
      <c r="O225" s="8"/>
      <c r="P225" s="8">
        <v>115</v>
      </c>
      <c r="Q225" s="8">
        <f t="shared" si="3"/>
        <v>56.544399645982892</v>
      </c>
      <c r="R225" s="8"/>
      <c r="S225" s="8" t="s">
        <v>3624</v>
      </c>
      <c r="T225" s="8" t="s">
        <v>3624</v>
      </c>
      <c r="U225" s="8"/>
      <c r="V225" s="8"/>
      <c r="W225" s="8"/>
      <c r="X225" s="8"/>
      <c r="Y225" s="8"/>
      <c r="Z225" s="8"/>
      <c r="AA225" s="8"/>
      <c r="AB225" s="8"/>
      <c r="AC225" s="8"/>
      <c r="AD225" s="8"/>
    </row>
    <row r="226" spans="1:30" ht="87">
      <c r="A226" t="s">
        <v>839</v>
      </c>
      <c r="B226" s="3" t="s">
        <v>2439</v>
      </c>
      <c r="C226" s="3" t="s">
        <v>2438</v>
      </c>
      <c r="G226" s="8" t="s">
        <v>25</v>
      </c>
      <c r="H226" s="8"/>
      <c r="I226" s="8">
        <v>6</v>
      </c>
      <c r="J226" s="8">
        <v>20</v>
      </c>
      <c r="K226" s="8"/>
      <c r="L226" s="8" t="s">
        <v>3311</v>
      </c>
      <c r="M226" s="8"/>
      <c r="N226" s="9"/>
      <c r="O226" s="8"/>
      <c r="P226" s="8">
        <v>12</v>
      </c>
      <c r="Q226" s="8">
        <f t="shared" si="3"/>
        <v>5.9002851804503891</v>
      </c>
      <c r="R226" s="8"/>
      <c r="S226" s="8" t="s">
        <v>3624</v>
      </c>
      <c r="T226" s="8" t="s">
        <v>3624</v>
      </c>
      <c r="U226" s="8"/>
      <c r="V226" s="8"/>
      <c r="W226" s="8"/>
      <c r="X226" s="8"/>
      <c r="Y226" s="8"/>
      <c r="Z226" s="8"/>
      <c r="AA226" s="8"/>
      <c r="AB226" s="8"/>
      <c r="AC226" s="8"/>
      <c r="AD226" s="8"/>
    </row>
    <row r="227" spans="1:30" ht="43.5">
      <c r="A227" t="s">
        <v>843</v>
      </c>
      <c r="B227" s="3" t="s">
        <v>2449</v>
      </c>
      <c r="C227" s="3" t="s">
        <v>2448</v>
      </c>
      <c r="G227" s="8" t="s">
        <v>24</v>
      </c>
      <c r="H227" s="8"/>
      <c r="I227" s="8">
        <v>1</v>
      </c>
      <c r="J227" s="8">
        <v>2</v>
      </c>
      <c r="K227" s="8" t="s">
        <v>3310</v>
      </c>
      <c r="L227" s="8" t="s">
        <v>3351</v>
      </c>
      <c r="M227" s="8"/>
      <c r="N227" s="9"/>
      <c r="O227" s="8" t="s">
        <v>3306</v>
      </c>
      <c r="P227" s="8">
        <v>2475</v>
      </c>
      <c r="Q227" s="8">
        <f t="shared" si="3"/>
        <v>1216.9338184678927</v>
      </c>
      <c r="R227" s="8"/>
      <c r="S227" s="8" t="s">
        <v>3624</v>
      </c>
      <c r="T227" s="8" t="s">
        <v>3624</v>
      </c>
      <c r="U227" s="8"/>
      <c r="V227" s="8"/>
      <c r="W227" s="8"/>
      <c r="X227" s="8"/>
      <c r="Y227" s="8"/>
      <c r="Z227" s="8"/>
      <c r="AA227" s="8"/>
      <c r="AB227" s="8"/>
      <c r="AC227" s="8"/>
      <c r="AD227" s="8"/>
    </row>
    <row r="228" spans="1:30" ht="29">
      <c r="A228" t="s">
        <v>850</v>
      </c>
      <c r="B228" s="3" t="s">
        <v>2453</v>
      </c>
      <c r="C228" s="3" t="s">
        <v>2452</v>
      </c>
      <c r="G228" s="8" t="s">
        <v>25</v>
      </c>
      <c r="H228" s="8"/>
      <c r="I228" s="8">
        <v>1</v>
      </c>
      <c r="J228" s="8">
        <v>2</v>
      </c>
      <c r="K228" s="8" t="s">
        <v>3319</v>
      </c>
      <c r="L228" s="8" t="s">
        <v>3351</v>
      </c>
      <c r="M228" s="8"/>
      <c r="N228" s="9"/>
      <c r="O228" s="8"/>
      <c r="P228" s="8">
        <v>171</v>
      </c>
      <c r="Q228" s="8">
        <f t="shared" si="3"/>
        <v>84.079063821418046</v>
      </c>
      <c r="R228" s="8"/>
      <c r="S228" s="8" t="s">
        <v>3624</v>
      </c>
      <c r="T228" s="8" t="s">
        <v>3624</v>
      </c>
      <c r="U228" s="8"/>
      <c r="V228" s="8"/>
      <c r="W228" s="8"/>
      <c r="X228" s="8"/>
      <c r="Y228" s="8"/>
      <c r="Z228" s="8"/>
      <c r="AA228" s="8"/>
      <c r="AB228" s="8"/>
      <c r="AC228" s="8"/>
      <c r="AD228" s="8"/>
    </row>
    <row r="229" spans="1:30" ht="29">
      <c r="A229" t="s">
        <v>854</v>
      </c>
      <c r="B229" s="3" t="s">
        <v>2454</v>
      </c>
      <c r="C229" s="3" t="s">
        <v>2455</v>
      </c>
      <c r="G229" s="8" t="s">
        <v>24</v>
      </c>
      <c r="H229" s="8"/>
      <c r="I229" s="8">
        <v>1</v>
      </c>
      <c r="J229" s="8">
        <v>3</v>
      </c>
      <c r="K229" s="8" t="s">
        <v>3310</v>
      </c>
      <c r="L229" s="8" t="s">
        <v>3311</v>
      </c>
      <c r="M229" s="8"/>
      <c r="N229" s="9"/>
      <c r="O229" s="8"/>
      <c r="P229" s="8">
        <v>2475</v>
      </c>
      <c r="Q229" s="8">
        <f t="shared" si="3"/>
        <v>1216.9338184678927</v>
      </c>
      <c r="R229" s="8"/>
      <c r="S229" s="8" t="s">
        <v>3624</v>
      </c>
      <c r="T229" s="8" t="s">
        <v>3624</v>
      </c>
      <c r="U229" s="8"/>
      <c r="V229" s="8"/>
      <c r="W229" s="8"/>
      <c r="X229" s="8"/>
      <c r="Y229" s="8"/>
      <c r="Z229" s="8"/>
      <c r="AA229" s="8"/>
      <c r="AB229" s="8"/>
      <c r="AC229" s="8"/>
      <c r="AD229" s="8"/>
    </row>
    <row r="230" spans="1:30" ht="101.5">
      <c r="A230" t="s">
        <v>856</v>
      </c>
      <c r="B230" s="3" t="s">
        <v>2463</v>
      </c>
      <c r="C230" s="3" t="s">
        <v>2462</v>
      </c>
      <c r="G230" s="8" t="s">
        <v>25</v>
      </c>
      <c r="H230" s="8"/>
      <c r="I230" s="8">
        <v>1</v>
      </c>
      <c r="J230" s="8">
        <v>7</v>
      </c>
      <c r="K230" s="8" t="s">
        <v>3304</v>
      </c>
      <c r="L230" s="8" t="s">
        <v>3311</v>
      </c>
      <c r="M230" s="8"/>
      <c r="N230" s="9"/>
      <c r="O230" s="8"/>
      <c r="P230" s="8">
        <v>13</v>
      </c>
      <c r="Q230" s="8">
        <f t="shared" si="3"/>
        <v>6.3919756121545879</v>
      </c>
      <c r="R230" s="8"/>
      <c r="S230" s="8" t="s">
        <v>3624</v>
      </c>
      <c r="T230" s="8" t="s">
        <v>3624</v>
      </c>
      <c r="U230" s="8"/>
      <c r="V230" s="8"/>
      <c r="W230" s="8"/>
      <c r="X230" s="8"/>
      <c r="Y230" s="8"/>
      <c r="Z230" s="8"/>
      <c r="AA230" s="8"/>
      <c r="AB230" s="8"/>
      <c r="AC230" s="8"/>
      <c r="AD230" s="8"/>
    </row>
    <row r="231" spans="1:30" ht="101.5">
      <c r="A231" t="s">
        <v>856</v>
      </c>
      <c r="B231" s="3" t="s">
        <v>2464</v>
      </c>
      <c r="C231" s="3" t="s">
        <v>2462</v>
      </c>
      <c r="G231" s="8" t="s">
        <v>25</v>
      </c>
      <c r="H231" s="8"/>
      <c r="I231" s="8">
        <v>1</v>
      </c>
      <c r="J231" s="8">
        <v>3</v>
      </c>
      <c r="K231" s="8" t="s">
        <v>3310</v>
      </c>
      <c r="L231" s="8" t="s">
        <v>3311</v>
      </c>
      <c r="M231" s="8"/>
      <c r="N231" s="9"/>
      <c r="O231" s="8"/>
      <c r="P231" s="8">
        <v>2475</v>
      </c>
      <c r="Q231" s="8">
        <f t="shared" si="3"/>
        <v>1216.9338184678927</v>
      </c>
      <c r="R231" s="8"/>
      <c r="S231" s="8" t="s">
        <v>3624</v>
      </c>
      <c r="T231" s="8" t="s">
        <v>3624</v>
      </c>
      <c r="U231" s="8"/>
      <c r="V231" s="8"/>
      <c r="W231" s="8"/>
      <c r="X231" s="8"/>
      <c r="Y231" s="8"/>
      <c r="Z231" s="8"/>
      <c r="AA231" s="8"/>
      <c r="AB231" s="8"/>
      <c r="AC231" s="8"/>
      <c r="AD231" s="8"/>
    </row>
    <row r="232" spans="1:30" ht="29">
      <c r="A232" t="s">
        <v>859</v>
      </c>
      <c r="B232" s="3" t="s">
        <v>2469</v>
      </c>
      <c r="C232" s="3" t="s">
        <v>2472</v>
      </c>
      <c r="G232" s="8" t="s">
        <v>24</v>
      </c>
      <c r="H232" s="8"/>
      <c r="I232" s="8">
        <v>1</v>
      </c>
      <c r="J232" s="8">
        <v>1</v>
      </c>
      <c r="K232" s="8" t="s">
        <v>3310</v>
      </c>
      <c r="L232" s="8" t="s">
        <v>3351</v>
      </c>
      <c r="M232" s="8"/>
      <c r="N232" s="9"/>
      <c r="O232" s="8"/>
      <c r="P232" s="8">
        <v>2475</v>
      </c>
      <c r="Q232" s="8">
        <f t="shared" si="3"/>
        <v>1216.9338184678927</v>
      </c>
      <c r="R232" s="8"/>
      <c r="S232" s="8" t="s">
        <v>3624</v>
      </c>
      <c r="T232" s="8" t="s">
        <v>3624</v>
      </c>
      <c r="U232" s="8"/>
      <c r="V232" s="8"/>
      <c r="W232" s="8"/>
      <c r="X232" s="8"/>
      <c r="Y232" s="8"/>
      <c r="Z232" s="8"/>
      <c r="AA232" s="8"/>
      <c r="AB232" s="8"/>
      <c r="AC232" s="8"/>
      <c r="AD232" s="8"/>
    </row>
    <row r="233" spans="1:30" ht="29">
      <c r="A233" t="s">
        <v>861</v>
      </c>
      <c r="B233" s="3" t="s">
        <v>2479</v>
      </c>
      <c r="C233" s="3" t="s">
        <v>2478</v>
      </c>
      <c r="G233" s="8" t="s">
        <v>24</v>
      </c>
      <c r="H233" s="8"/>
      <c r="I233" s="8">
        <v>1</v>
      </c>
      <c r="J233" s="8">
        <v>3</v>
      </c>
      <c r="K233" s="8" t="s">
        <v>3319</v>
      </c>
      <c r="L233" s="8" t="s">
        <v>3311</v>
      </c>
      <c r="M233" s="8"/>
      <c r="N233" s="9"/>
      <c r="O233" s="8"/>
      <c r="P233" s="8">
        <v>1701</v>
      </c>
      <c r="Q233" s="8">
        <f t="shared" si="3"/>
        <v>836.36542432884255</v>
      </c>
      <c r="R233" s="8"/>
      <c r="S233" s="8" t="s">
        <v>3624</v>
      </c>
      <c r="T233" s="8" t="s">
        <v>3624</v>
      </c>
      <c r="U233" s="8"/>
      <c r="V233" s="8"/>
      <c r="W233" s="8"/>
      <c r="X233" s="8"/>
      <c r="Y233" s="8"/>
      <c r="Z233" s="8"/>
      <c r="AA233" s="8"/>
      <c r="AB233" s="8"/>
      <c r="AC233" s="8"/>
      <c r="AD233" s="8"/>
    </row>
    <row r="234" spans="1:30" ht="29">
      <c r="A234" t="s">
        <v>862</v>
      </c>
      <c r="B234" s="3" t="s">
        <v>2480</v>
      </c>
      <c r="C234" s="3" t="s">
        <v>2481</v>
      </c>
      <c r="G234" s="8" t="s">
        <v>25</v>
      </c>
      <c r="H234" s="8"/>
      <c r="I234" s="8">
        <v>1</v>
      </c>
      <c r="J234" s="8">
        <v>1</v>
      </c>
      <c r="K234" s="8" t="s">
        <v>3310</v>
      </c>
      <c r="L234" s="8" t="s">
        <v>3351</v>
      </c>
      <c r="M234" s="8"/>
      <c r="N234" s="9"/>
      <c r="O234" s="8"/>
      <c r="P234" s="8">
        <v>2475</v>
      </c>
      <c r="Q234" s="8">
        <f t="shared" si="3"/>
        <v>1216.9338184678927</v>
      </c>
      <c r="R234" s="8"/>
      <c r="S234" s="8" t="s">
        <v>3624</v>
      </c>
      <c r="T234" s="8" t="s">
        <v>3624</v>
      </c>
      <c r="U234" s="8"/>
      <c r="V234" s="8"/>
      <c r="W234" s="8"/>
      <c r="X234" s="8"/>
      <c r="Y234" s="8"/>
      <c r="Z234" s="8"/>
      <c r="AA234" s="8"/>
      <c r="AB234" s="8"/>
      <c r="AC234" s="8"/>
      <c r="AD234" s="8"/>
    </row>
    <row r="235" spans="1:30" ht="29">
      <c r="A235" t="s">
        <v>863</v>
      </c>
      <c r="B235" s="3" t="s">
        <v>2483</v>
      </c>
      <c r="C235" s="3" t="s">
        <v>2482</v>
      </c>
      <c r="G235" s="8" t="s">
        <v>25</v>
      </c>
      <c r="H235" s="8"/>
      <c r="I235" s="8">
        <v>1</v>
      </c>
      <c r="J235" s="8">
        <v>1</v>
      </c>
      <c r="K235" s="8" t="s">
        <v>3310</v>
      </c>
      <c r="L235" s="8" t="s">
        <v>3351</v>
      </c>
      <c r="M235" s="8"/>
      <c r="N235" s="9"/>
      <c r="O235" s="8"/>
      <c r="P235" s="8">
        <v>2475</v>
      </c>
      <c r="Q235" s="8">
        <f t="shared" si="3"/>
        <v>1216.9338184678927</v>
      </c>
      <c r="R235" s="8"/>
      <c r="S235" s="8" t="s">
        <v>3624</v>
      </c>
      <c r="T235" s="8" t="s">
        <v>3624</v>
      </c>
      <c r="U235" s="8"/>
      <c r="V235" s="8"/>
      <c r="W235" s="8"/>
      <c r="X235" s="8"/>
      <c r="Y235" s="8"/>
      <c r="Z235" s="8"/>
      <c r="AA235" s="8"/>
      <c r="AB235" s="8"/>
      <c r="AC235" s="8"/>
      <c r="AD235" s="8"/>
    </row>
    <row r="236" spans="1:30" ht="43.5">
      <c r="A236" t="s">
        <v>866</v>
      </c>
      <c r="B236" s="3" t="s">
        <v>2485</v>
      </c>
      <c r="C236" s="3" t="s">
        <v>2484</v>
      </c>
      <c r="G236" s="8" t="s">
        <v>25</v>
      </c>
      <c r="H236" s="8"/>
      <c r="I236" s="8">
        <v>1</v>
      </c>
      <c r="J236" s="8">
        <v>2</v>
      </c>
      <c r="K236" s="8" t="s">
        <v>3356</v>
      </c>
      <c r="L236" s="8" t="s">
        <v>3351</v>
      </c>
      <c r="M236" s="8"/>
      <c r="N236" s="9"/>
      <c r="O236" s="8"/>
      <c r="P236" s="8">
        <v>295</v>
      </c>
      <c r="Q236" s="8">
        <f t="shared" si="3"/>
        <v>145.04867735273871</v>
      </c>
      <c r="R236" s="8"/>
      <c r="S236" s="8" t="s">
        <v>3624</v>
      </c>
      <c r="T236" s="8" t="s">
        <v>3624</v>
      </c>
      <c r="U236" s="8"/>
      <c r="V236" s="8"/>
      <c r="W236" s="8"/>
      <c r="X236" s="8"/>
      <c r="Y236" s="8"/>
      <c r="Z236" s="8"/>
      <c r="AA236" s="8"/>
      <c r="AB236" s="8"/>
      <c r="AC236" s="8"/>
      <c r="AD236" s="8"/>
    </row>
    <row r="237" spans="1:30" ht="43.5">
      <c r="A237" t="s">
        <v>869</v>
      </c>
      <c r="B237" s="3" t="s">
        <v>2487</v>
      </c>
      <c r="C237" s="3" t="s">
        <v>2486</v>
      </c>
      <c r="G237" s="8" t="s">
        <v>25</v>
      </c>
      <c r="H237" s="8"/>
      <c r="I237" s="8">
        <v>1</v>
      </c>
      <c r="J237" s="8">
        <v>3</v>
      </c>
      <c r="K237" s="8" t="s">
        <v>3328</v>
      </c>
      <c r="L237" s="8" t="s">
        <v>3311</v>
      </c>
      <c r="M237" s="8"/>
      <c r="N237" s="9"/>
      <c r="O237" s="8"/>
      <c r="P237" s="8">
        <v>210</v>
      </c>
      <c r="Q237" s="8">
        <f t="shared" si="3"/>
        <v>103.25499065788181</v>
      </c>
      <c r="R237" s="8"/>
      <c r="S237" s="8" t="s">
        <v>3624</v>
      </c>
      <c r="T237" s="8" t="s">
        <v>3624</v>
      </c>
      <c r="U237" s="8"/>
      <c r="V237" s="8"/>
      <c r="W237" s="8"/>
      <c r="X237" s="8"/>
      <c r="Y237" s="8"/>
      <c r="Z237" s="8"/>
      <c r="AA237" s="8"/>
      <c r="AB237" s="8"/>
      <c r="AC237" s="8"/>
      <c r="AD237" s="8"/>
    </row>
    <row r="238" spans="1:30" ht="58">
      <c r="A238" t="s">
        <v>871</v>
      </c>
      <c r="B238" s="3" t="s">
        <v>2488</v>
      </c>
      <c r="C238" s="3" t="s">
        <v>2489</v>
      </c>
      <c r="G238" s="8" t="s">
        <v>24</v>
      </c>
      <c r="H238" s="8"/>
      <c r="I238" s="8">
        <v>1</v>
      </c>
      <c r="J238" s="8">
        <v>3</v>
      </c>
      <c r="K238" s="8" t="s">
        <v>3319</v>
      </c>
      <c r="L238" s="8" t="s">
        <v>3311</v>
      </c>
      <c r="M238" s="8"/>
      <c r="N238" s="9"/>
      <c r="O238" s="8"/>
      <c r="P238" s="8">
        <v>1701</v>
      </c>
      <c r="Q238" s="8">
        <f t="shared" si="3"/>
        <v>836.36542432884255</v>
      </c>
      <c r="R238" s="8"/>
      <c r="S238" s="8" t="s">
        <v>3624</v>
      </c>
      <c r="T238" s="8" t="s">
        <v>3624</v>
      </c>
      <c r="U238" s="8"/>
      <c r="V238" s="8"/>
      <c r="W238" s="8"/>
      <c r="X238" s="8"/>
      <c r="Y238" s="8"/>
      <c r="Z238" s="8"/>
      <c r="AA238" s="8"/>
      <c r="AB238" s="8"/>
      <c r="AC238" s="8"/>
      <c r="AD238" s="8"/>
    </row>
    <row r="239" spans="1:30" ht="58">
      <c r="A239" t="s">
        <v>872</v>
      </c>
      <c r="B239" s="3" t="s">
        <v>2495</v>
      </c>
      <c r="C239" s="3" t="s">
        <v>2492</v>
      </c>
      <c r="G239" s="8" t="s">
        <v>25</v>
      </c>
      <c r="H239" s="8"/>
      <c r="I239" s="8">
        <v>1</v>
      </c>
      <c r="J239" s="8">
        <v>3</v>
      </c>
      <c r="K239" s="8" t="s">
        <v>3326</v>
      </c>
      <c r="L239" s="8" t="s">
        <v>3311</v>
      </c>
      <c r="M239" s="8"/>
      <c r="N239" s="9"/>
      <c r="O239" s="8"/>
      <c r="P239" s="8">
        <v>743</v>
      </c>
      <c r="Q239" s="8">
        <f t="shared" si="3"/>
        <v>365.32599075621988</v>
      </c>
      <c r="R239" s="8"/>
      <c r="S239" s="8" t="s">
        <v>3624</v>
      </c>
      <c r="T239" s="8" t="s">
        <v>3624</v>
      </c>
      <c r="U239" s="8"/>
      <c r="V239" s="8"/>
      <c r="W239" s="8"/>
      <c r="X239" s="8"/>
      <c r="Y239" s="8"/>
      <c r="Z239" s="8"/>
      <c r="AA239" s="8"/>
      <c r="AB239" s="8"/>
      <c r="AC239" s="8"/>
      <c r="AD239" s="8"/>
    </row>
    <row r="240" spans="1:30" ht="43.5">
      <c r="A240" t="s">
        <v>873</v>
      </c>
      <c r="B240" s="3" t="s">
        <v>2497</v>
      </c>
      <c r="C240" s="3" t="s">
        <v>2496</v>
      </c>
      <c r="G240" s="8" t="s">
        <v>24</v>
      </c>
      <c r="H240" s="8"/>
      <c r="I240" s="8">
        <v>1</v>
      </c>
      <c r="J240" s="8">
        <v>3</v>
      </c>
      <c r="K240" s="8" t="s">
        <v>3310</v>
      </c>
      <c r="L240" s="8" t="s">
        <v>3311</v>
      </c>
      <c r="M240" s="8"/>
      <c r="N240" s="9"/>
      <c r="O240" s="8"/>
      <c r="P240" s="8">
        <v>2475</v>
      </c>
      <c r="Q240" s="8">
        <f t="shared" si="3"/>
        <v>1216.9338184678927</v>
      </c>
      <c r="R240" s="8"/>
      <c r="S240" s="8" t="s">
        <v>3624</v>
      </c>
      <c r="T240" s="8" t="s">
        <v>3624</v>
      </c>
      <c r="U240" s="8"/>
      <c r="V240" s="8"/>
      <c r="W240" s="8"/>
      <c r="X240" s="8"/>
      <c r="Y240" s="8"/>
      <c r="Z240" s="8"/>
      <c r="AA240" s="8"/>
      <c r="AB240" s="8"/>
      <c r="AC240" s="8"/>
      <c r="AD240" s="8"/>
    </row>
    <row r="241" spans="1:30" ht="87">
      <c r="A241" t="s">
        <v>878</v>
      </c>
      <c r="B241" s="3" t="s">
        <v>2503</v>
      </c>
      <c r="C241" s="3" t="s">
        <v>2502</v>
      </c>
      <c r="G241" s="8" t="s">
        <v>25</v>
      </c>
      <c r="H241" s="8"/>
      <c r="I241" s="8">
        <v>4</v>
      </c>
      <c r="J241" s="8">
        <v>12</v>
      </c>
      <c r="K241" s="8"/>
      <c r="L241" s="8" t="s">
        <v>3305</v>
      </c>
      <c r="M241" s="8" t="s">
        <v>3414</v>
      </c>
      <c r="N241" s="9" t="s">
        <v>3482</v>
      </c>
      <c r="O241" s="8"/>
      <c r="P241" s="8">
        <v>54</v>
      </c>
      <c r="Q241" s="8">
        <f t="shared" si="3"/>
        <v>26.551283312026747</v>
      </c>
      <c r="R241" s="8"/>
      <c r="S241" s="8" t="s">
        <v>3624</v>
      </c>
      <c r="T241" s="8" t="s">
        <v>3624</v>
      </c>
      <c r="U241" s="8"/>
      <c r="V241" s="8"/>
      <c r="W241" s="8"/>
      <c r="X241" s="8"/>
      <c r="Y241" s="8"/>
      <c r="Z241" s="8"/>
      <c r="AA241" s="8"/>
      <c r="AB241" s="8"/>
      <c r="AC241" s="8"/>
      <c r="AD241" s="8"/>
    </row>
    <row r="242" spans="1:30" ht="43.5">
      <c r="A242" t="s">
        <v>882</v>
      </c>
      <c r="B242" s="3" t="s">
        <v>2509</v>
      </c>
      <c r="C242" s="3" t="s">
        <v>2508</v>
      </c>
      <c r="G242" s="8" t="s">
        <v>25</v>
      </c>
      <c r="H242" s="8"/>
      <c r="I242" s="8">
        <v>1</v>
      </c>
      <c r="J242" s="8">
        <v>2</v>
      </c>
      <c r="K242" s="8" t="s">
        <v>3328</v>
      </c>
      <c r="L242" s="8" t="s">
        <v>3351</v>
      </c>
      <c r="M242" s="8"/>
      <c r="N242" s="9"/>
      <c r="O242" s="8"/>
      <c r="P242" s="8">
        <v>613</v>
      </c>
      <c r="Q242" s="8">
        <f t="shared" si="3"/>
        <v>301.40623463467404</v>
      </c>
      <c r="R242" s="8"/>
      <c r="S242" s="8" t="s">
        <v>3624</v>
      </c>
      <c r="T242" s="8" t="s">
        <v>3624</v>
      </c>
      <c r="U242" s="8"/>
      <c r="V242" s="8"/>
      <c r="W242" s="8"/>
      <c r="X242" s="8"/>
      <c r="Y242" s="8"/>
      <c r="Z242" s="8"/>
      <c r="AA242" s="8"/>
      <c r="AB242" s="8"/>
      <c r="AC242" s="8"/>
      <c r="AD242" s="8"/>
    </row>
    <row r="243" spans="1:30" ht="159.5">
      <c r="A243" t="s">
        <v>887</v>
      </c>
      <c r="B243" s="3" t="s">
        <v>2512</v>
      </c>
      <c r="C243" s="3" t="s">
        <v>2515</v>
      </c>
      <c r="G243" s="8" t="s">
        <v>24</v>
      </c>
      <c r="H243" s="8"/>
      <c r="I243" s="8">
        <v>1</v>
      </c>
      <c r="J243" s="8">
        <v>3</v>
      </c>
      <c r="K243" s="8" t="s">
        <v>3319</v>
      </c>
      <c r="L243" s="8" t="s">
        <v>3311</v>
      </c>
      <c r="M243" s="8"/>
      <c r="N243" s="9"/>
      <c r="O243" s="8"/>
      <c r="P243" s="8">
        <v>86</v>
      </c>
      <c r="Q243" s="8">
        <f t="shared" si="3"/>
        <v>42.285377126561116</v>
      </c>
      <c r="R243" s="8"/>
      <c r="S243" s="8" t="s">
        <v>3624</v>
      </c>
      <c r="T243" s="8" t="s">
        <v>3624</v>
      </c>
      <c r="U243" s="8"/>
      <c r="V243" s="8"/>
      <c r="W243" s="8"/>
      <c r="X243" s="8"/>
      <c r="Y243" s="8"/>
      <c r="Z243" s="8"/>
      <c r="AA243" s="8"/>
      <c r="AB243" s="8"/>
      <c r="AC243" s="8"/>
      <c r="AD243" s="8"/>
    </row>
    <row r="244" spans="1:30" ht="72.5">
      <c r="A244" t="s">
        <v>887</v>
      </c>
      <c r="B244" s="3" t="s">
        <v>2517</v>
      </c>
      <c r="C244" s="3" t="s">
        <v>2516</v>
      </c>
      <c r="G244" s="8" t="s">
        <v>25</v>
      </c>
      <c r="H244" s="8"/>
      <c r="I244" s="8">
        <v>1</v>
      </c>
      <c r="J244" s="8">
        <v>9</v>
      </c>
      <c r="K244" s="8" t="s">
        <v>3356</v>
      </c>
      <c r="L244" s="8" t="s">
        <v>3311</v>
      </c>
      <c r="M244" s="8"/>
      <c r="N244" s="9"/>
      <c r="O244" s="8"/>
      <c r="P244" s="8">
        <v>18</v>
      </c>
      <c r="Q244" s="8">
        <f t="shared" si="3"/>
        <v>8.8504277706755818</v>
      </c>
      <c r="R244" s="8"/>
      <c r="S244" s="8" t="s">
        <v>3624</v>
      </c>
      <c r="T244" s="8" t="s">
        <v>3624</v>
      </c>
      <c r="U244" s="8"/>
      <c r="V244" s="8"/>
      <c r="W244" s="8"/>
      <c r="X244" s="8"/>
      <c r="Y244" s="8"/>
      <c r="Z244" s="8"/>
      <c r="AA244" s="8"/>
      <c r="AB244" s="8"/>
      <c r="AC244" s="8"/>
      <c r="AD244" s="8"/>
    </row>
    <row r="245" spans="1:30" ht="29">
      <c r="A245" t="s">
        <v>893</v>
      </c>
      <c r="B245" s="3" t="s">
        <v>2522</v>
      </c>
      <c r="C245" s="3" t="s">
        <v>2521</v>
      </c>
      <c r="G245" s="8" t="s">
        <v>25</v>
      </c>
      <c r="H245" s="8"/>
      <c r="I245" s="8">
        <v>1</v>
      </c>
      <c r="J245" s="8">
        <v>3</v>
      </c>
      <c r="K245" s="8" t="s">
        <v>3310</v>
      </c>
      <c r="L245" s="8" t="s">
        <v>3311</v>
      </c>
      <c r="M245" s="8"/>
      <c r="N245" s="9"/>
      <c r="O245" s="8"/>
      <c r="P245" s="8">
        <v>2475</v>
      </c>
      <c r="Q245" s="8">
        <f t="shared" si="3"/>
        <v>1216.9338184678927</v>
      </c>
      <c r="R245" s="8"/>
      <c r="S245" s="8" t="s">
        <v>3624</v>
      </c>
      <c r="T245" s="8" t="s">
        <v>3624</v>
      </c>
      <c r="U245" s="8"/>
      <c r="V245" s="8"/>
      <c r="W245" s="8"/>
      <c r="X245" s="8"/>
      <c r="Y245" s="8"/>
      <c r="Z245" s="8"/>
      <c r="AA245" s="8"/>
      <c r="AB245" s="8"/>
      <c r="AC245" s="8"/>
      <c r="AD245" s="8"/>
    </row>
    <row r="246" spans="1:30" ht="29">
      <c r="A246" t="s">
        <v>894</v>
      </c>
      <c r="B246" s="3" t="s">
        <v>2524</v>
      </c>
      <c r="C246" s="3" t="s">
        <v>2523</v>
      </c>
      <c r="G246" s="8" t="s">
        <v>25</v>
      </c>
      <c r="H246" s="8"/>
      <c r="I246" s="8">
        <v>1</v>
      </c>
      <c r="J246" s="8">
        <v>2</v>
      </c>
      <c r="K246" s="8" t="s">
        <v>3319</v>
      </c>
      <c r="L246" s="8" t="s">
        <v>3351</v>
      </c>
      <c r="M246" s="8"/>
      <c r="N246" s="9"/>
      <c r="O246" s="8"/>
      <c r="P246" s="8">
        <v>171</v>
      </c>
      <c r="Q246" s="8">
        <f t="shared" si="3"/>
        <v>84.079063821418046</v>
      </c>
      <c r="R246" s="8"/>
      <c r="S246" s="8" t="s">
        <v>3624</v>
      </c>
      <c r="T246" s="8" t="s">
        <v>3624</v>
      </c>
      <c r="U246" s="8"/>
      <c r="V246" s="8"/>
      <c r="W246" s="8"/>
      <c r="X246" s="8"/>
      <c r="Y246" s="8"/>
      <c r="Z246" s="8"/>
      <c r="AA246" s="8"/>
      <c r="AB246" s="8"/>
      <c r="AC246" s="8"/>
      <c r="AD246" s="8"/>
    </row>
    <row r="247" spans="1:30" ht="29">
      <c r="A247" t="s">
        <v>894</v>
      </c>
      <c r="B247" s="3" t="s">
        <v>2526</v>
      </c>
      <c r="C247" s="3" t="s">
        <v>2525</v>
      </c>
      <c r="G247" s="8" t="s">
        <v>25</v>
      </c>
      <c r="H247" s="8"/>
      <c r="I247" s="8">
        <v>1</v>
      </c>
      <c r="J247" s="8">
        <v>2</v>
      </c>
      <c r="K247" s="8" t="s">
        <v>3328</v>
      </c>
      <c r="L247" s="8" t="s">
        <v>3351</v>
      </c>
      <c r="M247" s="8"/>
      <c r="N247" s="9"/>
      <c r="O247" s="8"/>
      <c r="P247" s="8">
        <v>613</v>
      </c>
      <c r="Q247" s="8">
        <f t="shared" si="3"/>
        <v>301.40623463467404</v>
      </c>
      <c r="R247" s="8"/>
      <c r="S247" s="8" t="s">
        <v>3624</v>
      </c>
      <c r="T247" s="8" t="s">
        <v>3624</v>
      </c>
      <c r="U247" s="8"/>
      <c r="V247" s="8"/>
      <c r="W247" s="8"/>
      <c r="X247" s="8"/>
      <c r="Y247" s="8"/>
      <c r="Z247" s="8"/>
      <c r="AA247" s="8"/>
      <c r="AB247" s="8"/>
      <c r="AC247" s="8"/>
      <c r="AD247" s="8"/>
    </row>
    <row r="248" spans="1:30" ht="58">
      <c r="A248" t="s">
        <v>895</v>
      </c>
      <c r="B248" s="3" t="s">
        <v>2530</v>
      </c>
      <c r="C248" s="3" t="s">
        <v>2529</v>
      </c>
      <c r="G248" s="8" t="s">
        <v>25</v>
      </c>
      <c r="H248" s="8"/>
      <c r="I248" s="8">
        <v>1</v>
      </c>
      <c r="J248" s="8">
        <v>3</v>
      </c>
      <c r="K248" s="8" t="s">
        <v>3319</v>
      </c>
      <c r="L248" s="8" t="s">
        <v>3311</v>
      </c>
      <c r="M248" s="8"/>
      <c r="N248" s="9"/>
      <c r="O248" s="8"/>
      <c r="P248" s="8">
        <v>1701</v>
      </c>
      <c r="Q248" s="8">
        <f t="shared" si="3"/>
        <v>836.36542432884255</v>
      </c>
      <c r="R248" s="8"/>
      <c r="S248" s="8" t="s">
        <v>3624</v>
      </c>
      <c r="T248" s="8" t="s">
        <v>3624</v>
      </c>
      <c r="U248" s="8"/>
      <c r="V248" s="8"/>
      <c r="W248" s="8"/>
      <c r="X248" s="8"/>
      <c r="Y248" s="8"/>
      <c r="Z248" s="8"/>
      <c r="AA248" s="8"/>
      <c r="AB248" s="8"/>
      <c r="AC248" s="8"/>
      <c r="AD248" s="8"/>
    </row>
    <row r="249" spans="1:30" ht="29">
      <c r="A249" t="s">
        <v>896</v>
      </c>
      <c r="B249" s="3" t="s">
        <v>2534</v>
      </c>
      <c r="C249" s="3" t="s">
        <v>2533</v>
      </c>
      <c r="G249" s="8" t="s">
        <v>25</v>
      </c>
      <c r="H249" s="8"/>
      <c r="I249" s="8">
        <v>1</v>
      </c>
      <c r="J249" s="8">
        <v>3</v>
      </c>
      <c r="K249" s="8" t="s">
        <v>3319</v>
      </c>
      <c r="L249" s="8" t="s">
        <v>3311</v>
      </c>
      <c r="M249" s="8"/>
      <c r="N249" s="9"/>
      <c r="O249" s="8"/>
      <c r="P249" s="8">
        <v>1701</v>
      </c>
      <c r="Q249" s="8">
        <f t="shared" si="3"/>
        <v>836.36542432884255</v>
      </c>
      <c r="R249" s="8"/>
      <c r="S249" s="8" t="s">
        <v>3624</v>
      </c>
      <c r="T249" s="8" t="s">
        <v>3624</v>
      </c>
      <c r="U249" s="8"/>
      <c r="V249" s="8"/>
      <c r="W249" s="8"/>
      <c r="X249" s="8"/>
      <c r="Y249" s="8"/>
      <c r="Z249" s="8"/>
      <c r="AA249" s="8"/>
      <c r="AB249" s="8"/>
      <c r="AC249" s="8"/>
      <c r="AD249" s="8"/>
    </row>
    <row r="250" spans="1:30" ht="29">
      <c r="A250" t="s">
        <v>897</v>
      </c>
      <c r="B250" s="3" t="s">
        <v>2535</v>
      </c>
      <c r="C250" s="3" t="s">
        <v>2536</v>
      </c>
      <c r="G250" s="8" t="s">
        <v>25</v>
      </c>
      <c r="H250" s="8"/>
      <c r="I250" s="8">
        <v>1</v>
      </c>
      <c r="J250" s="8">
        <v>2</v>
      </c>
      <c r="K250" s="8" t="s">
        <v>3355</v>
      </c>
      <c r="L250" s="8" t="s">
        <v>3351</v>
      </c>
      <c r="M250" s="8"/>
      <c r="N250" s="9"/>
      <c r="O250" s="8"/>
      <c r="P250" s="8">
        <v>10</v>
      </c>
      <c r="Q250" s="8">
        <f t="shared" si="3"/>
        <v>4.9169043170419897</v>
      </c>
      <c r="R250" s="8"/>
      <c r="S250" s="8" t="s">
        <v>3624</v>
      </c>
      <c r="T250" s="8" t="s">
        <v>3624</v>
      </c>
      <c r="U250" s="8"/>
      <c r="V250" s="8"/>
      <c r="W250" s="8"/>
      <c r="X250" s="8"/>
      <c r="Y250" s="8"/>
      <c r="Z250" s="8"/>
      <c r="AA250" s="8"/>
      <c r="AB250" s="8"/>
      <c r="AC250" s="8"/>
      <c r="AD250" s="8"/>
    </row>
    <row r="251" spans="1:30" ht="29">
      <c r="A251" t="s">
        <v>905</v>
      </c>
      <c r="B251" s="3" t="s">
        <v>2542</v>
      </c>
      <c r="C251" s="3" t="s">
        <v>2541</v>
      </c>
      <c r="G251" s="8" t="s">
        <v>25</v>
      </c>
      <c r="H251" s="8"/>
      <c r="I251" s="8">
        <v>1</v>
      </c>
      <c r="J251" s="8">
        <v>1</v>
      </c>
      <c r="K251" s="8" t="s">
        <v>3310</v>
      </c>
      <c r="L251" s="8" t="s">
        <v>3351</v>
      </c>
      <c r="M251" s="8"/>
      <c r="N251" s="9"/>
      <c r="O251" s="8"/>
      <c r="P251" s="8">
        <v>2475</v>
      </c>
      <c r="Q251" s="8">
        <f t="shared" si="3"/>
        <v>1216.9338184678927</v>
      </c>
      <c r="R251" s="8"/>
      <c r="S251" s="8" t="s">
        <v>3624</v>
      </c>
      <c r="T251" s="8" t="s">
        <v>3624</v>
      </c>
      <c r="U251" s="8"/>
      <c r="V251" s="8"/>
      <c r="W251" s="8"/>
      <c r="X251" s="8"/>
      <c r="Y251" s="8"/>
      <c r="Z251" s="8"/>
      <c r="AA251" s="8"/>
      <c r="AB251" s="8"/>
      <c r="AC251" s="8"/>
      <c r="AD251" s="8"/>
    </row>
    <row r="252" spans="1:30" ht="29">
      <c r="A252" t="s">
        <v>905</v>
      </c>
      <c r="B252" s="3" t="s">
        <v>2544</v>
      </c>
      <c r="C252" s="3" t="s">
        <v>2543</v>
      </c>
      <c r="G252" s="8" t="s">
        <v>25</v>
      </c>
      <c r="H252" s="8"/>
      <c r="I252" s="8">
        <v>1</v>
      </c>
      <c r="J252" s="8">
        <v>1</v>
      </c>
      <c r="K252" s="8" t="s">
        <v>3310</v>
      </c>
      <c r="L252" s="8" t="s">
        <v>3351</v>
      </c>
      <c r="M252" s="8"/>
      <c r="N252" s="9"/>
      <c r="O252" s="8"/>
      <c r="P252" s="8">
        <v>2475</v>
      </c>
      <c r="Q252" s="8">
        <f t="shared" si="3"/>
        <v>1216.9338184678927</v>
      </c>
      <c r="R252" s="8"/>
      <c r="S252" s="8" t="s">
        <v>3624</v>
      </c>
      <c r="T252" s="8" t="s">
        <v>3624</v>
      </c>
      <c r="U252" s="8"/>
      <c r="V252" s="8"/>
      <c r="W252" s="8"/>
      <c r="X252" s="8"/>
      <c r="Y252" s="8"/>
      <c r="Z252" s="8"/>
      <c r="AA252" s="8"/>
      <c r="AB252" s="8"/>
      <c r="AC252" s="8"/>
      <c r="AD252" s="8"/>
    </row>
    <row r="253" spans="1:30" ht="29">
      <c r="A253" t="s">
        <v>909</v>
      </c>
      <c r="B253" s="3" t="s">
        <v>2543</v>
      </c>
      <c r="C253" s="3" t="s">
        <v>2544</v>
      </c>
      <c r="G253" s="8" t="s">
        <v>24</v>
      </c>
      <c r="H253" s="8"/>
      <c r="I253" s="8">
        <v>1</v>
      </c>
      <c r="J253" s="8">
        <v>1</v>
      </c>
      <c r="K253" s="8" t="s">
        <v>3310</v>
      </c>
      <c r="L253" s="8" t="s">
        <v>3351</v>
      </c>
      <c r="M253" s="8"/>
      <c r="N253" s="9"/>
      <c r="O253" s="8"/>
      <c r="P253" s="8">
        <v>2475</v>
      </c>
      <c r="Q253" s="8">
        <f t="shared" si="3"/>
        <v>1216.9338184678927</v>
      </c>
      <c r="R253" s="8"/>
      <c r="S253" s="8" t="s">
        <v>3624</v>
      </c>
      <c r="T253" s="8" t="s">
        <v>3624</v>
      </c>
      <c r="U253" s="8"/>
      <c r="V253" s="8"/>
      <c r="W253" s="8"/>
      <c r="X253" s="8"/>
      <c r="Y253" s="8"/>
      <c r="Z253" s="8"/>
      <c r="AA253" s="8"/>
      <c r="AB253" s="8"/>
      <c r="AC253" s="8"/>
      <c r="AD253" s="8"/>
    </row>
    <row r="254" spans="1:30" ht="72.5">
      <c r="A254" t="s">
        <v>914</v>
      </c>
      <c r="B254" s="3" t="s">
        <v>2553</v>
      </c>
      <c r="C254" s="3" t="s">
        <v>2555</v>
      </c>
      <c r="G254" s="8" t="s">
        <v>24</v>
      </c>
      <c r="H254" s="8"/>
      <c r="I254" s="8">
        <v>1</v>
      </c>
      <c r="J254" s="8">
        <v>5</v>
      </c>
      <c r="K254" s="8" t="s">
        <v>3330</v>
      </c>
      <c r="L254" s="8" t="s">
        <v>3311</v>
      </c>
      <c r="M254" s="8"/>
      <c r="N254" s="9"/>
      <c r="O254" s="8"/>
      <c r="P254" s="8">
        <v>3</v>
      </c>
      <c r="Q254" s="8">
        <f t="shared" si="3"/>
        <v>1.4750712951125973</v>
      </c>
      <c r="R254" s="8"/>
      <c r="S254" s="8" t="s">
        <v>3624</v>
      </c>
      <c r="T254" s="8" t="s">
        <v>3624</v>
      </c>
      <c r="U254" s="8"/>
      <c r="V254" s="8"/>
      <c r="W254" s="8"/>
      <c r="X254" s="8"/>
      <c r="Y254" s="8"/>
      <c r="Z254" s="8"/>
      <c r="AA254" s="8"/>
      <c r="AB254" s="8"/>
      <c r="AC254" s="8"/>
      <c r="AD254" s="8"/>
    </row>
    <row r="255" spans="1:30" ht="72.5">
      <c r="A255" t="s">
        <v>914</v>
      </c>
      <c r="B255" s="3" t="s">
        <v>2554</v>
      </c>
      <c r="C255" s="3" t="s">
        <v>2556</v>
      </c>
      <c r="G255" s="8" t="s">
        <v>25</v>
      </c>
      <c r="H255" s="8"/>
      <c r="I255" s="8">
        <v>1</v>
      </c>
      <c r="J255" s="8">
        <v>3</v>
      </c>
      <c r="K255" s="8" t="s">
        <v>3355</v>
      </c>
      <c r="L255" s="8" t="s">
        <v>3311</v>
      </c>
      <c r="M255" s="8"/>
      <c r="N255" s="9"/>
      <c r="O255" s="8"/>
      <c r="P255" s="8">
        <v>0</v>
      </c>
      <c r="Q255" s="8">
        <f t="shared" si="3"/>
        <v>0</v>
      </c>
      <c r="R255" s="8"/>
      <c r="S255" s="8" t="s">
        <v>3624</v>
      </c>
      <c r="T255" s="8" t="s">
        <v>3624</v>
      </c>
      <c r="U255" s="8"/>
      <c r="V255" s="8"/>
      <c r="W255" s="8"/>
      <c r="X255" s="8"/>
      <c r="Y255" s="8"/>
      <c r="Z255" s="8"/>
      <c r="AA255" s="8"/>
      <c r="AB255" s="8"/>
      <c r="AC255" s="8"/>
      <c r="AD255" s="8"/>
    </row>
    <row r="256" spans="1:30" ht="72.5">
      <c r="A256" t="s">
        <v>914</v>
      </c>
      <c r="B256" s="3" t="s">
        <v>2559</v>
      </c>
      <c r="C256" s="3" t="s">
        <v>2560</v>
      </c>
      <c r="G256" s="8" t="s">
        <v>25</v>
      </c>
      <c r="H256" s="8"/>
      <c r="I256" s="8">
        <v>1</v>
      </c>
      <c r="J256" s="8">
        <v>2</v>
      </c>
      <c r="K256" s="8" t="s">
        <v>3328</v>
      </c>
      <c r="L256" s="8" t="s">
        <v>3351</v>
      </c>
      <c r="M256" s="8"/>
      <c r="N256" s="9"/>
      <c r="O256" s="8"/>
      <c r="P256" s="8">
        <v>613</v>
      </c>
      <c r="Q256" s="8">
        <f t="shared" si="3"/>
        <v>301.40623463467404</v>
      </c>
      <c r="R256" s="8"/>
      <c r="S256" s="8" t="s">
        <v>3624</v>
      </c>
      <c r="T256" s="8" t="s">
        <v>3624</v>
      </c>
      <c r="U256" s="8"/>
      <c r="V256" s="8"/>
      <c r="W256" s="8"/>
      <c r="X256" s="8"/>
      <c r="Y256" s="8"/>
      <c r="Z256" s="8"/>
      <c r="AA256" s="8"/>
      <c r="AB256" s="8"/>
      <c r="AC256" s="8"/>
      <c r="AD256" s="8"/>
    </row>
    <row r="257" spans="1:30" ht="58">
      <c r="A257" t="s">
        <v>917</v>
      </c>
      <c r="B257" s="3" t="s">
        <v>2561</v>
      </c>
      <c r="C257" s="3" t="s">
        <v>3724</v>
      </c>
      <c r="G257" s="8" t="s">
        <v>25</v>
      </c>
      <c r="H257" s="8"/>
      <c r="I257" s="8">
        <v>1</v>
      </c>
      <c r="J257" s="8">
        <v>3</v>
      </c>
      <c r="K257" s="8" t="s">
        <v>3319</v>
      </c>
      <c r="L257" s="8" t="s">
        <v>3311</v>
      </c>
      <c r="M257" s="8"/>
      <c r="N257" s="9"/>
      <c r="O257" s="8"/>
      <c r="P257" s="8">
        <v>1701</v>
      </c>
      <c r="Q257" s="8">
        <f t="shared" si="3"/>
        <v>836.36542432884255</v>
      </c>
      <c r="R257" s="8"/>
      <c r="S257" s="8" t="s">
        <v>3624</v>
      </c>
      <c r="T257" s="8" t="s">
        <v>3624</v>
      </c>
      <c r="U257" s="8"/>
      <c r="V257" s="8"/>
      <c r="W257" s="8"/>
      <c r="X257" s="8"/>
      <c r="Y257" s="8"/>
      <c r="Z257" s="8"/>
      <c r="AA257" s="8"/>
      <c r="AB257" s="8"/>
      <c r="AC257" s="8"/>
      <c r="AD257" s="8"/>
    </row>
    <row r="258" spans="1:30" ht="58">
      <c r="A258" t="s">
        <v>918</v>
      </c>
      <c r="B258" s="3" t="s">
        <v>2566</v>
      </c>
      <c r="C258" s="3" t="s">
        <v>2567</v>
      </c>
      <c r="G258" s="8" t="s">
        <v>24</v>
      </c>
      <c r="H258" s="8"/>
      <c r="I258" s="8">
        <v>1</v>
      </c>
      <c r="J258" s="8">
        <v>5</v>
      </c>
      <c r="K258" s="8" t="s">
        <v>3324</v>
      </c>
      <c r="L258" s="8" t="s">
        <v>3305</v>
      </c>
      <c r="M258" s="8" t="s">
        <v>3359</v>
      </c>
      <c r="N258" s="9" t="s">
        <v>3436</v>
      </c>
      <c r="O258" s="8" t="s">
        <v>3306</v>
      </c>
      <c r="P258" s="8">
        <v>5</v>
      </c>
      <c r="Q258" s="8">
        <f t="shared" si="3"/>
        <v>2.4584521585209949</v>
      </c>
      <c r="R258" s="8"/>
      <c r="S258" s="8" t="s">
        <v>3624</v>
      </c>
      <c r="T258" s="8" t="s">
        <v>3624</v>
      </c>
      <c r="U258" s="8"/>
      <c r="V258" s="8"/>
      <c r="W258" s="8"/>
      <c r="X258" s="8"/>
      <c r="Y258" s="8"/>
      <c r="Z258" s="8"/>
      <c r="AA258" s="8"/>
      <c r="AB258" s="8"/>
      <c r="AC258" s="8"/>
      <c r="AD258" s="8"/>
    </row>
    <row r="259" spans="1:30" ht="43.5">
      <c r="A259" t="s">
        <v>919</v>
      </c>
      <c r="B259" s="3" t="s">
        <v>2569</v>
      </c>
      <c r="C259" s="3" t="s">
        <v>2568</v>
      </c>
      <c r="G259" s="8" t="s">
        <v>25</v>
      </c>
      <c r="H259" s="8"/>
      <c r="I259" s="8">
        <v>1</v>
      </c>
      <c r="J259" s="8">
        <v>4</v>
      </c>
      <c r="K259" s="8" t="s">
        <v>3326</v>
      </c>
      <c r="L259" s="8" t="s">
        <v>3311</v>
      </c>
      <c r="M259" s="8"/>
      <c r="N259" s="9"/>
      <c r="O259" s="8"/>
      <c r="P259" s="8">
        <v>743</v>
      </c>
      <c r="Q259" s="8">
        <f t="shared" ref="Q259:Q322" si="4">IF(ISNUMBER(P259), (P259/$F$477)*10000, "")</f>
        <v>365.32599075621988</v>
      </c>
      <c r="R259" s="8"/>
      <c r="S259" s="8" t="s">
        <v>3624</v>
      </c>
      <c r="T259" s="8" t="s">
        <v>3624</v>
      </c>
      <c r="U259" s="8"/>
      <c r="V259" s="8"/>
      <c r="W259" s="8"/>
      <c r="X259" s="8"/>
      <c r="Y259" s="8"/>
      <c r="Z259" s="8"/>
      <c r="AA259" s="8"/>
      <c r="AB259" s="8"/>
      <c r="AC259" s="8"/>
      <c r="AD259" s="8"/>
    </row>
    <row r="260" spans="1:30" ht="101.5">
      <c r="A260" t="s">
        <v>923</v>
      </c>
      <c r="B260" s="3" t="s">
        <v>2570</v>
      </c>
      <c r="C260" s="3" t="s">
        <v>2571</v>
      </c>
      <c r="G260" s="8" t="s">
        <v>24</v>
      </c>
      <c r="H260" s="8"/>
      <c r="I260" s="8">
        <v>1</v>
      </c>
      <c r="J260" s="8">
        <v>2</v>
      </c>
      <c r="K260" s="8" t="s">
        <v>3328</v>
      </c>
      <c r="L260" s="8" t="s">
        <v>3351</v>
      </c>
      <c r="M260" s="8"/>
      <c r="N260" s="9"/>
      <c r="O260" s="8"/>
      <c r="P260" s="8">
        <v>613</v>
      </c>
      <c r="Q260" s="8">
        <f t="shared" si="4"/>
        <v>301.40623463467404</v>
      </c>
      <c r="R260" s="8"/>
      <c r="S260" s="8" t="s">
        <v>3624</v>
      </c>
      <c r="T260" s="8" t="s">
        <v>3624</v>
      </c>
      <c r="U260" s="8"/>
      <c r="V260" s="8"/>
      <c r="W260" s="8"/>
      <c r="X260" s="8"/>
      <c r="Y260" s="8"/>
      <c r="Z260" s="8"/>
      <c r="AA260" s="8"/>
      <c r="AB260" s="8"/>
      <c r="AC260" s="8"/>
      <c r="AD260" s="8"/>
    </row>
    <row r="261" spans="1:30" ht="29">
      <c r="A261" t="s">
        <v>926</v>
      </c>
      <c r="B261" s="3" t="s">
        <v>2576</v>
      </c>
      <c r="C261" s="3" t="s">
        <v>2577</v>
      </c>
      <c r="G261" s="8" t="s">
        <v>25</v>
      </c>
      <c r="H261" s="8"/>
      <c r="I261" s="8">
        <v>1</v>
      </c>
      <c r="J261" s="8">
        <v>2</v>
      </c>
      <c r="K261" s="8" t="s">
        <v>3310</v>
      </c>
      <c r="L261" s="8" t="s">
        <v>3351</v>
      </c>
      <c r="M261" s="8"/>
      <c r="N261" s="9"/>
      <c r="O261" s="8"/>
      <c r="P261" s="8">
        <v>2475</v>
      </c>
      <c r="Q261" s="8">
        <f t="shared" si="4"/>
        <v>1216.9338184678927</v>
      </c>
      <c r="R261" s="8"/>
      <c r="S261" s="8" t="s">
        <v>3624</v>
      </c>
      <c r="T261" s="8" t="s">
        <v>3624</v>
      </c>
      <c r="U261" s="8"/>
      <c r="V261" s="8"/>
      <c r="W261" s="8"/>
      <c r="X261" s="8"/>
      <c r="Y261" s="8"/>
      <c r="Z261" s="8"/>
      <c r="AA261" s="8"/>
      <c r="AB261" s="8"/>
      <c r="AC261" s="8"/>
      <c r="AD261" s="8"/>
    </row>
    <row r="262" spans="1:30" ht="29">
      <c r="A262" t="s">
        <v>931</v>
      </c>
      <c r="B262" s="3" t="s">
        <v>2581</v>
      </c>
      <c r="C262" s="3" t="s">
        <v>2580</v>
      </c>
      <c r="G262" s="8" t="s">
        <v>24</v>
      </c>
      <c r="H262" s="8"/>
      <c r="I262" s="8">
        <v>1</v>
      </c>
      <c r="J262" s="8">
        <v>1</v>
      </c>
      <c r="K262" s="8" t="s">
        <v>3310</v>
      </c>
      <c r="L262" s="8" t="s">
        <v>3351</v>
      </c>
      <c r="M262" s="8"/>
      <c r="N262" s="9"/>
      <c r="O262" s="8"/>
      <c r="P262" s="8">
        <v>2475</v>
      </c>
      <c r="Q262" s="8">
        <f t="shared" si="4"/>
        <v>1216.9338184678927</v>
      </c>
      <c r="R262" s="8"/>
      <c r="S262" s="8" t="s">
        <v>3624</v>
      </c>
      <c r="T262" s="8" t="s">
        <v>3624</v>
      </c>
      <c r="U262" s="8"/>
      <c r="V262" s="8"/>
      <c r="W262" s="8"/>
      <c r="X262" s="8"/>
      <c r="Y262" s="8"/>
      <c r="Z262" s="8"/>
      <c r="AA262" s="8"/>
      <c r="AB262" s="8"/>
      <c r="AC262" s="8"/>
      <c r="AD262" s="8"/>
    </row>
    <row r="263" spans="1:30" ht="43.5">
      <c r="A263" t="s">
        <v>933</v>
      </c>
      <c r="B263" s="3" t="s">
        <v>3549</v>
      </c>
      <c r="C263" s="3" t="s">
        <v>3550</v>
      </c>
      <c r="G263" s="8" t="s">
        <v>25</v>
      </c>
      <c r="H263" s="8"/>
      <c r="I263" s="8">
        <v>1</v>
      </c>
      <c r="J263" s="8">
        <v>3</v>
      </c>
      <c r="K263" s="8" t="s">
        <v>3326</v>
      </c>
      <c r="L263" s="8" t="s">
        <v>3311</v>
      </c>
      <c r="M263" s="8"/>
      <c r="N263" s="9"/>
      <c r="O263" s="8"/>
      <c r="P263" s="8">
        <v>2475</v>
      </c>
      <c r="Q263" s="8">
        <f t="shared" si="4"/>
        <v>1216.9338184678927</v>
      </c>
      <c r="R263" s="8"/>
      <c r="S263" s="8" t="s">
        <v>3624</v>
      </c>
      <c r="T263" s="8" t="s">
        <v>3624</v>
      </c>
      <c r="U263" s="8" t="s">
        <v>3348</v>
      </c>
      <c r="V263" s="8"/>
      <c r="W263" s="8"/>
      <c r="X263" s="8"/>
      <c r="Y263" s="8"/>
      <c r="Z263" s="8"/>
      <c r="AA263" s="8"/>
      <c r="AB263" s="8"/>
      <c r="AC263" s="8"/>
      <c r="AD263" s="8"/>
    </row>
    <row r="264" spans="1:30" ht="29">
      <c r="A264" t="s">
        <v>933</v>
      </c>
      <c r="B264" s="3" t="s">
        <v>2587</v>
      </c>
      <c r="C264" s="3" t="s">
        <v>2586</v>
      </c>
      <c r="G264" s="8" t="s">
        <v>24</v>
      </c>
      <c r="H264" s="8"/>
      <c r="I264" s="8">
        <v>1</v>
      </c>
      <c r="J264" s="8">
        <v>1</v>
      </c>
      <c r="K264" s="8" t="s">
        <v>3310</v>
      </c>
      <c r="L264" s="8" t="s">
        <v>3351</v>
      </c>
      <c r="M264" s="8"/>
      <c r="N264" s="9"/>
      <c r="O264" s="8"/>
      <c r="P264" s="8">
        <v>2475</v>
      </c>
      <c r="Q264" s="8">
        <f t="shared" si="4"/>
        <v>1216.9338184678927</v>
      </c>
      <c r="R264" s="8"/>
      <c r="S264" s="8" t="s">
        <v>3624</v>
      </c>
      <c r="T264" s="8" t="s">
        <v>3624</v>
      </c>
      <c r="U264" s="8"/>
      <c r="V264" s="8"/>
      <c r="W264" s="8"/>
      <c r="X264" s="8"/>
      <c r="Y264" s="8"/>
      <c r="Z264" s="8"/>
      <c r="AA264" s="8"/>
      <c r="AB264" s="8"/>
      <c r="AC264" s="8"/>
      <c r="AD264" s="8"/>
    </row>
    <row r="265" spans="1:30" ht="29">
      <c r="A265" t="s">
        <v>934</v>
      </c>
      <c r="B265" s="3" t="s">
        <v>2593</v>
      </c>
      <c r="C265" s="3" t="s">
        <v>2592</v>
      </c>
      <c r="G265" s="8" t="s">
        <v>25</v>
      </c>
      <c r="H265" s="8"/>
      <c r="I265" s="8">
        <v>1</v>
      </c>
      <c r="J265" s="8">
        <v>2</v>
      </c>
      <c r="K265" s="8" t="s">
        <v>3326</v>
      </c>
      <c r="L265" s="8" t="s">
        <v>3351</v>
      </c>
      <c r="M265" s="8"/>
      <c r="N265" s="9"/>
      <c r="O265" s="8"/>
      <c r="P265" s="8">
        <v>312</v>
      </c>
      <c r="Q265" s="8">
        <f t="shared" si="4"/>
        <v>153.4074146917101</v>
      </c>
      <c r="R265" s="8"/>
      <c r="S265" s="8" t="s">
        <v>3624</v>
      </c>
      <c r="T265" s="8" t="s">
        <v>3624</v>
      </c>
      <c r="U265" s="8"/>
      <c r="V265" s="8"/>
      <c r="W265" s="8"/>
      <c r="X265" s="8"/>
      <c r="Y265" s="8"/>
      <c r="Z265" s="8"/>
      <c r="AA265" s="8"/>
      <c r="AB265" s="8"/>
      <c r="AC265" s="8"/>
      <c r="AD265" s="8"/>
    </row>
    <row r="266" spans="1:30" ht="87">
      <c r="A266" t="s">
        <v>937</v>
      </c>
      <c r="B266" s="3" t="s">
        <v>2599</v>
      </c>
      <c r="C266" s="3" t="s">
        <v>2596</v>
      </c>
      <c r="G266" s="8" t="s">
        <v>25</v>
      </c>
      <c r="H266" s="8"/>
      <c r="I266" s="8">
        <v>1</v>
      </c>
      <c r="J266" s="8">
        <v>5</v>
      </c>
      <c r="K266" s="8" t="s">
        <v>3326</v>
      </c>
      <c r="L266" s="8" t="s">
        <v>3305</v>
      </c>
      <c r="M266" s="8" t="s">
        <v>3403</v>
      </c>
      <c r="N266" s="9" t="s">
        <v>3404</v>
      </c>
      <c r="O266" s="8"/>
      <c r="P266" s="8">
        <v>830</v>
      </c>
      <c r="Q266" s="8">
        <f t="shared" si="4"/>
        <v>408.10305831448517</v>
      </c>
      <c r="R266" s="8"/>
      <c r="S266" s="8" t="s">
        <v>3624</v>
      </c>
      <c r="T266" s="8" t="s">
        <v>3624</v>
      </c>
      <c r="U266" s="8"/>
      <c r="V266" s="8"/>
      <c r="W266" s="8"/>
      <c r="X266" s="8"/>
      <c r="Y266" s="8"/>
      <c r="Z266" s="8"/>
      <c r="AA266" s="8"/>
      <c r="AB266" s="8"/>
      <c r="AC266" s="8"/>
      <c r="AD266" s="8"/>
    </row>
    <row r="267" spans="1:30" ht="43.5">
      <c r="A267" t="s">
        <v>941</v>
      </c>
      <c r="B267" s="3" t="s">
        <v>2601</v>
      </c>
      <c r="C267" s="3" t="s">
        <v>2600</v>
      </c>
      <c r="G267" s="8" t="s">
        <v>24</v>
      </c>
      <c r="H267" s="8"/>
      <c r="I267" s="8">
        <v>1</v>
      </c>
      <c r="J267" s="8">
        <v>3</v>
      </c>
      <c r="K267" s="8" t="s">
        <v>3319</v>
      </c>
      <c r="L267" s="8" t="s">
        <v>3311</v>
      </c>
      <c r="M267" s="8"/>
      <c r="N267" s="9"/>
      <c r="O267" s="8"/>
      <c r="P267" s="8">
        <v>186</v>
      </c>
      <c r="Q267" s="8">
        <f t="shared" si="4"/>
        <v>91.454420296981013</v>
      </c>
      <c r="R267" s="8"/>
      <c r="S267" s="8" t="s">
        <v>3624</v>
      </c>
      <c r="T267" s="8" t="s">
        <v>3624</v>
      </c>
      <c r="U267" s="8"/>
      <c r="V267" s="8"/>
      <c r="W267" s="8"/>
      <c r="X267" s="8"/>
      <c r="Y267" s="8"/>
      <c r="Z267" s="8"/>
      <c r="AA267" s="8"/>
      <c r="AB267" s="8"/>
      <c r="AC267" s="8"/>
      <c r="AD267" s="8"/>
    </row>
    <row r="268" spans="1:30" ht="87">
      <c r="A268" t="s">
        <v>941</v>
      </c>
      <c r="B268" s="3" t="s">
        <v>3553</v>
      </c>
      <c r="C268" s="3" t="s">
        <v>3725</v>
      </c>
      <c r="G268" s="8" t="s">
        <v>24</v>
      </c>
      <c r="H268" s="8"/>
      <c r="I268" s="8">
        <v>1</v>
      </c>
      <c r="J268" s="8">
        <v>1</v>
      </c>
      <c r="K268" s="8" t="s">
        <v>3310</v>
      </c>
      <c r="L268" s="8" t="s">
        <v>3351</v>
      </c>
      <c r="M268" s="8"/>
      <c r="N268" s="9"/>
      <c r="O268" s="8"/>
      <c r="P268" s="8">
        <v>2475</v>
      </c>
      <c r="Q268" s="8">
        <f t="shared" si="4"/>
        <v>1216.9338184678927</v>
      </c>
      <c r="R268" s="8"/>
      <c r="S268" s="8" t="s">
        <v>3624</v>
      </c>
      <c r="T268" s="8" t="s">
        <v>3624</v>
      </c>
      <c r="U268" s="8" t="s">
        <v>4</v>
      </c>
      <c r="V268" s="8"/>
      <c r="W268" s="8"/>
      <c r="X268" s="8"/>
      <c r="Y268" s="8"/>
      <c r="Z268" s="8"/>
      <c r="AA268" s="8"/>
      <c r="AB268" s="8"/>
      <c r="AC268" s="8"/>
      <c r="AD268" s="8"/>
    </row>
    <row r="269" spans="1:30" ht="29">
      <c r="A269" t="s">
        <v>942</v>
      </c>
      <c r="B269" s="3" t="s">
        <v>2604</v>
      </c>
      <c r="C269" s="3" t="s">
        <v>2605</v>
      </c>
      <c r="G269" s="8" t="s">
        <v>25</v>
      </c>
      <c r="H269" s="8"/>
      <c r="I269" s="8">
        <v>1</v>
      </c>
      <c r="J269" s="8">
        <v>3</v>
      </c>
      <c r="K269" s="8" t="s">
        <v>3319</v>
      </c>
      <c r="L269" s="8" t="s">
        <v>3311</v>
      </c>
      <c r="M269" s="8"/>
      <c r="N269" s="9"/>
      <c r="O269" s="8"/>
      <c r="P269" s="8">
        <v>186</v>
      </c>
      <c r="Q269" s="8">
        <f t="shared" si="4"/>
        <v>91.454420296981013</v>
      </c>
      <c r="R269" s="8"/>
      <c r="S269" s="8" t="s">
        <v>3624</v>
      </c>
      <c r="T269" s="8" t="s">
        <v>3624</v>
      </c>
      <c r="U269" s="8"/>
      <c r="V269" s="8"/>
      <c r="W269" s="8"/>
      <c r="X269" s="8"/>
      <c r="Y269" s="8"/>
      <c r="Z269" s="8"/>
      <c r="AA269" s="8"/>
      <c r="AB269" s="8"/>
      <c r="AC269" s="8"/>
      <c r="AD269" s="8"/>
    </row>
    <row r="270" spans="1:30" ht="116">
      <c r="A270" t="s">
        <v>943</v>
      </c>
      <c r="B270" s="3" t="s">
        <v>3580</v>
      </c>
      <c r="C270" s="3" t="s">
        <v>3583</v>
      </c>
      <c r="G270" s="8" t="s">
        <v>24</v>
      </c>
      <c r="H270" s="8"/>
      <c r="I270" s="8">
        <v>1</v>
      </c>
      <c r="J270" s="8">
        <v>3</v>
      </c>
      <c r="K270" s="8" t="s">
        <v>3319</v>
      </c>
      <c r="L270" s="8" t="s">
        <v>3305</v>
      </c>
      <c r="M270" s="8" t="s">
        <v>3359</v>
      </c>
      <c r="N270" s="9" t="s">
        <v>3404</v>
      </c>
      <c r="O270" s="8"/>
      <c r="P270" s="8">
        <v>1701</v>
      </c>
      <c r="Q270" s="8">
        <f t="shared" si="4"/>
        <v>836.36542432884255</v>
      </c>
      <c r="R270" s="8"/>
      <c r="S270" s="8" t="s">
        <v>3624</v>
      </c>
      <c r="T270" s="8" t="s">
        <v>3624</v>
      </c>
      <c r="U270" s="8"/>
      <c r="V270" s="8"/>
      <c r="W270" s="8"/>
      <c r="X270" s="8"/>
      <c r="Y270" s="8"/>
      <c r="Z270" s="8"/>
      <c r="AA270" s="8"/>
      <c r="AB270" s="8"/>
      <c r="AC270" s="8"/>
      <c r="AD270" s="8"/>
    </row>
    <row r="271" spans="1:30" ht="409.5">
      <c r="A271" t="s">
        <v>946</v>
      </c>
      <c r="B271" s="3" t="s">
        <v>3485</v>
      </c>
      <c r="C271" s="3" t="s">
        <v>3486</v>
      </c>
      <c r="G271" s="8" t="s">
        <v>24</v>
      </c>
      <c r="H271" s="8"/>
      <c r="I271" s="8">
        <v>1</v>
      </c>
      <c r="J271" s="8">
        <v>4</v>
      </c>
      <c r="K271" s="8" t="s">
        <v>3319</v>
      </c>
      <c r="L271" s="8" t="s">
        <v>3311</v>
      </c>
      <c r="M271" s="8"/>
      <c r="N271" s="9"/>
      <c r="O271" s="8"/>
      <c r="P271" s="8">
        <v>55</v>
      </c>
      <c r="Q271" s="8">
        <f t="shared" si="4"/>
        <v>27.042973743730947</v>
      </c>
      <c r="R271" s="8"/>
      <c r="S271" s="8" t="s">
        <v>3624</v>
      </c>
      <c r="T271" s="8" t="s">
        <v>3624</v>
      </c>
      <c r="U271" s="8"/>
      <c r="V271" s="8"/>
      <c r="W271" s="8"/>
      <c r="X271" s="8"/>
      <c r="Y271" s="8"/>
      <c r="Z271" s="8"/>
      <c r="AA271" s="8"/>
      <c r="AB271" s="8"/>
      <c r="AC271" s="8"/>
      <c r="AD271" s="8"/>
    </row>
    <row r="272" spans="1:30" ht="409.5">
      <c r="A272" t="s">
        <v>947</v>
      </c>
      <c r="B272" s="3" t="s">
        <v>3490</v>
      </c>
      <c r="C272" s="3" t="s">
        <v>3487</v>
      </c>
      <c r="G272" s="8" t="s">
        <v>25</v>
      </c>
      <c r="H272" s="8"/>
      <c r="I272" s="8">
        <v>5</v>
      </c>
      <c r="J272" s="8">
        <v>20</v>
      </c>
      <c r="K272" s="8"/>
      <c r="L272" s="8" t="s">
        <v>3311</v>
      </c>
      <c r="M272" s="8"/>
      <c r="N272" s="9"/>
      <c r="O272" s="8"/>
      <c r="P272" s="8">
        <v>34</v>
      </c>
      <c r="Q272" s="8">
        <f t="shared" si="4"/>
        <v>16.717474677942768</v>
      </c>
      <c r="R272" s="8"/>
      <c r="S272" s="8" t="s">
        <v>3624</v>
      </c>
      <c r="T272" s="8" t="s">
        <v>3624</v>
      </c>
      <c r="U272" s="8"/>
      <c r="V272" s="8"/>
      <c r="W272" s="8"/>
      <c r="X272" s="8"/>
      <c r="Y272" s="8"/>
      <c r="Z272" s="8"/>
      <c r="AA272" s="8"/>
      <c r="AB272" s="8"/>
      <c r="AC272" s="8"/>
      <c r="AD272" s="8"/>
    </row>
    <row r="273" spans="1:30" ht="58">
      <c r="A273" t="s">
        <v>949</v>
      </c>
      <c r="B273" s="3" t="s">
        <v>2618</v>
      </c>
      <c r="C273" s="3" t="s">
        <v>2619</v>
      </c>
      <c r="G273" s="8" t="s">
        <v>25</v>
      </c>
      <c r="H273" s="8"/>
      <c r="I273" s="8">
        <v>1</v>
      </c>
      <c r="J273" s="8">
        <v>5</v>
      </c>
      <c r="K273" s="8" t="s">
        <v>3326</v>
      </c>
      <c r="L273" s="8" t="s">
        <v>3311</v>
      </c>
      <c r="M273" s="8"/>
      <c r="N273" s="9"/>
      <c r="O273" s="8"/>
      <c r="P273" s="8">
        <v>830</v>
      </c>
      <c r="Q273" s="8">
        <f t="shared" si="4"/>
        <v>408.10305831448517</v>
      </c>
      <c r="R273" s="8"/>
      <c r="S273" s="8" t="s">
        <v>3624</v>
      </c>
      <c r="T273" s="8" t="s">
        <v>3624</v>
      </c>
      <c r="U273" s="8"/>
      <c r="V273" s="8"/>
      <c r="W273" s="8"/>
      <c r="X273" s="8"/>
      <c r="Y273" s="8"/>
      <c r="Z273" s="8"/>
      <c r="AA273" s="8"/>
      <c r="AB273" s="8"/>
      <c r="AC273" s="8"/>
      <c r="AD273" s="8"/>
    </row>
    <row r="274" spans="1:30" ht="43.5">
      <c r="A274" t="s">
        <v>949</v>
      </c>
      <c r="B274" s="3" t="s">
        <v>2620</v>
      </c>
      <c r="C274" s="3" t="s">
        <v>2623</v>
      </c>
      <c r="G274" s="8" t="s">
        <v>24</v>
      </c>
      <c r="H274" s="8"/>
      <c r="I274" s="8">
        <v>1</v>
      </c>
      <c r="J274" s="8">
        <v>5</v>
      </c>
      <c r="K274" s="8" t="s">
        <v>3326</v>
      </c>
      <c r="L274" s="8" t="s">
        <v>3311</v>
      </c>
      <c r="M274" s="8"/>
      <c r="N274" s="9"/>
      <c r="O274" s="8"/>
      <c r="P274" s="8">
        <v>830</v>
      </c>
      <c r="Q274" s="8">
        <f t="shared" si="4"/>
        <v>408.10305831448517</v>
      </c>
      <c r="R274" s="8"/>
      <c r="S274" s="8" t="s">
        <v>3624</v>
      </c>
      <c r="T274" s="8" t="s">
        <v>3624</v>
      </c>
      <c r="U274" s="8"/>
      <c r="V274" s="8"/>
      <c r="W274" s="8"/>
      <c r="X274" s="8"/>
      <c r="Y274" s="8"/>
      <c r="Z274" s="8"/>
      <c r="AA274" s="8"/>
      <c r="AB274" s="8"/>
      <c r="AC274" s="8"/>
      <c r="AD274" s="8"/>
    </row>
    <row r="275" spans="1:30" ht="43.5">
      <c r="A275" t="s">
        <v>952</v>
      </c>
      <c r="B275" s="3" t="s">
        <v>2627</v>
      </c>
      <c r="C275" s="3" t="s">
        <v>2624</v>
      </c>
      <c r="G275" s="8" t="s">
        <v>25</v>
      </c>
      <c r="H275" s="8"/>
      <c r="I275" s="8">
        <v>1</v>
      </c>
      <c r="J275" s="8">
        <v>5</v>
      </c>
      <c r="K275" s="8" t="s">
        <v>3326</v>
      </c>
      <c r="L275" s="8" t="s">
        <v>3305</v>
      </c>
      <c r="M275" s="8" t="s">
        <v>3403</v>
      </c>
      <c r="N275" s="9" t="s">
        <v>3404</v>
      </c>
      <c r="O275" s="8"/>
      <c r="P275" s="8">
        <v>830</v>
      </c>
      <c r="Q275" s="8">
        <f t="shared" si="4"/>
        <v>408.10305831448517</v>
      </c>
      <c r="R275" s="8"/>
      <c r="S275" s="8" t="s">
        <v>3624</v>
      </c>
      <c r="T275" s="8" t="s">
        <v>3624</v>
      </c>
      <c r="U275" s="8"/>
      <c r="V275" s="8"/>
      <c r="W275" s="8"/>
      <c r="X275" s="8"/>
      <c r="Y275" s="8"/>
      <c r="Z275" s="8"/>
      <c r="AA275" s="8"/>
      <c r="AB275" s="8"/>
      <c r="AC275" s="8"/>
      <c r="AD275" s="8"/>
    </row>
    <row r="276" spans="1:30" ht="159.5">
      <c r="A276" t="s">
        <v>952</v>
      </c>
      <c r="B276" s="3" t="s">
        <v>2630</v>
      </c>
      <c r="C276" s="3" t="s">
        <v>2629</v>
      </c>
      <c r="G276" s="8" t="s">
        <v>25</v>
      </c>
      <c r="H276" s="8"/>
      <c r="I276" s="8">
        <v>1</v>
      </c>
      <c r="J276" s="8">
        <v>2</v>
      </c>
      <c r="K276" s="8" t="s">
        <v>3328</v>
      </c>
      <c r="L276" s="8" t="s">
        <v>3351</v>
      </c>
      <c r="M276" s="8"/>
      <c r="N276" s="9"/>
      <c r="O276" s="8"/>
      <c r="P276" s="8">
        <v>613</v>
      </c>
      <c r="Q276" s="8">
        <f t="shared" si="4"/>
        <v>301.40623463467404</v>
      </c>
      <c r="R276" s="8"/>
      <c r="S276" s="8" t="s">
        <v>3624</v>
      </c>
      <c r="T276" s="8" t="s">
        <v>3624</v>
      </c>
      <c r="U276" s="8"/>
      <c r="V276" s="8"/>
      <c r="W276" s="8"/>
      <c r="X276" s="8"/>
      <c r="Y276" s="8"/>
      <c r="Z276" s="8"/>
      <c r="AA276" s="8"/>
      <c r="AB276" s="8"/>
      <c r="AC276" s="8"/>
      <c r="AD276" s="8"/>
    </row>
    <row r="277" spans="1:30" ht="159.5">
      <c r="A277" t="s">
        <v>952</v>
      </c>
      <c r="B277" s="3" t="s">
        <v>2628</v>
      </c>
      <c r="C277" s="3" t="s">
        <v>2633</v>
      </c>
      <c r="G277" s="8" t="s">
        <v>24</v>
      </c>
      <c r="H277" s="8"/>
      <c r="I277" s="8">
        <v>1</v>
      </c>
      <c r="J277" s="8">
        <v>3</v>
      </c>
      <c r="K277" s="8" t="s">
        <v>3310</v>
      </c>
      <c r="L277" s="8" t="s">
        <v>3311</v>
      </c>
      <c r="M277" s="8"/>
      <c r="N277" s="9"/>
      <c r="O277" s="8"/>
      <c r="P277" s="8">
        <v>2475</v>
      </c>
      <c r="Q277" s="8">
        <f t="shared" si="4"/>
        <v>1216.9338184678927</v>
      </c>
      <c r="R277" s="8"/>
      <c r="S277" s="8" t="s">
        <v>3624</v>
      </c>
      <c r="T277" s="8" t="s">
        <v>3624</v>
      </c>
      <c r="U277" s="8"/>
      <c r="V277" s="8"/>
      <c r="W277" s="8"/>
      <c r="X277" s="8"/>
      <c r="Y277" s="8"/>
      <c r="Z277" s="8"/>
      <c r="AA277" s="8"/>
      <c r="AB277" s="8"/>
      <c r="AC277" s="8"/>
      <c r="AD277" s="8"/>
    </row>
    <row r="278" spans="1:30" ht="159.5">
      <c r="A278" t="s">
        <v>952</v>
      </c>
      <c r="B278" s="3" t="s">
        <v>2634</v>
      </c>
      <c r="C278" s="3" t="s">
        <v>2629</v>
      </c>
      <c r="G278" s="8" t="s">
        <v>25</v>
      </c>
      <c r="H278" s="8"/>
      <c r="I278" s="8">
        <v>1</v>
      </c>
      <c r="J278" s="8">
        <v>5</v>
      </c>
      <c r="K278" s="8" t="s">
        <v>3330</v>
      </c>
      <c r="L278" s="8" t="s">
        <v>3311</v>
      </c>
      <c r="M278" s="8"/>
      <c r="N278" s="9"/>
      <c r="O278" s="8"/>
      <c r="P278" s="8">
        <v>168</v>
      </c>
      <c r="Q278" s="8">
        <f t="shared" si="4"/>
        <v>82.603992526305433</v>
      </c>
      <c r="R278" s="8"/>
      <c r="S278" s="8" t="s">
        <v>3624</v>
      </c>
      <c r="T278" s="8" t="s">
        <v>3624</v>
      </c>
      <c r="U278" s="8"/>
      <c r="V278" s="8"/>
      <c r="W278" s="8"/>
      <c r="X278" s="8"/>
      <c r="Y278" s="8"/>
      <c r="Z278" s="8"/>
      <c r="AA278" s="8"/>
      <c r="AB278" s="8"/>
      <c r="AC278" s="8"/>
      <c r="AD278" s="8"/>
    </row>
    <row r="279" spans="1:30" ht="130.5">
      <c r="A279" t="s">
        <v>953</v>
      </c>
      <c r="B279" s="3" t="s">
        <v>2640</v>
      </c>
      <c r="C279" s="3" t="s">
        <v>2635</v>
      </c>
      <c r="G279" s="8" t="s">
        <v>25</v>
      </c>
      <c r="H279" s="8"/>
      <c r="I279" s="8">
        <v>3</v>
      </c>
      <c r="J279" s="8">
        <v>10</v>
      </c>
      <c r="K279" s="8"/>
      <c r="L279" s="8" t="s">
        <v>3311</v>
      </c>
      <c r="M279" s="8"/>
      <c r="N279" s="9"/>
      <c r="O279" s="8"/>
      <c r="P279" s="8">
        <v>7</v>
      </c>
      <c r="Q279" s="8">
        <f t="shared" si="4"/>
        <v>3.4418330219293933</v>
      </c>
      <c r="R279" s="8"/>
      <c r="S279" s="8" t="s">
        <v>3624</v>
      </c>
      <c r="T279" s="8" t="s">
        <v>3624</v>
      </c>
      <c r="U279" s="8"/>
      <c r="V279" s="8"/>
      <c r="W279" s="8"/>
      <c r="X279" s="8"/>
      <c r="Y279" s="8"/>
      <c r="Z279" s="8"/>
      <c r="AA279" s="8"/>
      <c r="AB279" s="8"/>
      <c r="AC279" s="8"/>
      <c r="AD279" s="8"/>
    </row>
    <row r="280" spans="1:30" ht="43.5">
      <c r="A280" t="s">
        <v>953</v>
      </c>
      <c r="B280" s="3" t="s">
        <v>2647</v>
      </c>
      <c r="C280" s="3" t="s">
        <v>2648</v>
      </c>
      <c r="G280" s="8" t="s">
        <v>25</v>
      </c>
      <c r="H280" s="8"/>
      <c r="I280" s="8">
        <v>1</v>
      </c>
      <c r="J280" s="8">
        <v>3</v>
      </c>
      <c r="K280" s="8" t="s">
        <v>3319</v>
      </c>
      <c r="L280" s="8" t="s">
        <v>3311</v>
      </c>
      <c r="M280" s="8"/>
      <c r="N280" s="9"/>
      <c r="O280" s="8"/>
      <c r="P280" s="8">
        <v>1701</v>
      </c>
      <c r="Q280" s="8">
        <f t="shared" si="4"/>
        <v>836.36542432884255</v>
      </c>
      <c r="R280" s="8"/>
      <c r="S280" s="8" t="s">
        <v>3624</v>
      </c>
      <c r="T280" s="8" t="s">
        <v>3624</v>
      </c>
      <c r="U280" s="8"/>
      <c r="V280" s="8"/>
      <c r="W280" s="8"/>
      <c r="X280" s="8"/>
      <c r="Y280" s="8"/>
      <c r="Z280" s="8"/>
      <c r="AA280" s="8"/>
      <c r="AB280" s="8"/>
      <c r="AC280" s="8"/>
      <c r="AD280" s="8"/>
    </row>
    <row r="281" spans="1:30" ht="29">
      <c r="A281" t="s">
        <v>957</v>
      </c>
      <c r="B281" s="3" t="s">
        <v>1416</v>
      </c>
      <c r="C281" s="3" t="s">
        <v>1417</v>
      </c>
      <c r="G281" s="8" t="s">
        <v>24</v>
      </c>
      <c r="H281" s="8"/>
      <c r="I281" s="8">
        <v>1</v>
      </c>
      <c r="J281" s="8">
        <v>2</v>
      </c>
      <c r="K281" s="8" t="s">
        <v>3310</v>
      </c>
      <c r="L281" s="8" t="s">
        <v>3351</v>
      </c>
      <c r="M281" s="8"/>
      <c r="N281" s="9"/>
      <c r="O281" s="8"/>
      <c r="P281" s="8">
        <v>2475</v>
      </c>
      <c r="Q281" s="8">
        <f t="shared" si="4"/>
        <v>1216.9338184678927</v>
      </c>
      <c r="R281" s="8"/>
      <c r="S281" s="8" t="s">
        <v>3624</v>
      </c>
      <c r="T281" s="8" t="s">
        <v>3624</v>
      </c>
      <c r="U281" s="8"/>
      <c r="V281" s="8"/>
      <c r="W281" s="8"/>
      <c r="X281" s="8"/>
      <c r="Y281" s="8"/>
      <c r="Z281" s="8"/>
      <c r="AA281" s="8"/>
      <c r="AB281" s="8"/>
      <c r="AC281" s="8"/>
      <c r="AD281" s="8"/>
    </row>
    <row r="282" spans="1:30" ht="29">
      <c r="A282" t="s">
        <v>957</v>
      </c>
      <c r="B282" s="3" t="s">
        <v>2652</v>
      </c>
      <c r="C282" s="3" t="s">
        <v>2651</v>
      </c>
      <c r="G282" s="8" t="s">
        <v>24</v>
      </c>
      <c r="H282" s="8"/>
      <c r="I282" s="8">
        <v>1</v>
      </c>
      <c r="J282" s="8">
        <v>2</v>
      </c>
      <c r="K282" s="8" t="s">
        <v>3355</v>
      </c>
      <c r="L282" s="8" t="s">
        <v>3351</v>
      </c>
      <c r="M282" s="8"/>
      <c r="N282" s="9"/>
      <c r="O282" s="8"/>
      <c r="P282" s="8">
        <v>0</v>
      </c>
      <c r="Q282" s="8">
        <f t="shared" si="4"/>
        <v>0</v>
      </c>
      <c r="R282" s="8"/>
      <c r="S282" s="8" t="s">
        <v>3624</v>
      </c>
      <c r="T282" s="8" t="s">
        <v>3624</v>
      </c>
      <c r="U282" s="8"/>
      <c r="V282" s="8"/>
      <c r="W282" s="8"/>
      <c r="X282" s="8"/>
      <c r="Y282" s="8"/>
      <c r="Z282" s="8"/>
      <c r="AA282" s="8"/>
      <c r="AB282" s="8"/>
      <c r="AC282" s="8"/>
      <c r="AD282" s="8"/>
    </row>
    <row r="283" spans="1:30" ht="58">
      <c r="A283" t="s">
        <v>972</v>
      </c>
      <c r="B283" s="3" t="s">
        <v>2656</v>
      </c>
      <c r="C283" s="3" t="s">
        <v>2657</v>
      </c>
      <c r="G283" s="8" t="s">
        <v>25</v>
      </c>
      <c r="H283" s="8"/>
      <c r="I283" s="8">
        <v>2</v>
      </c>
      <c r="J283" s="8">
        <v>8</v>
      </c>
      <c r="K283" s="8"/>
      <c r="L283" s="8" t="s">
        <v>3311</v>
      </c>
      <c r="M283" s="8"/>
      <c r="N283" s="9"/>
      <c r="O283" s="8"/>
      <c r="P283" s="8">
        <v>115</v>
      </c>
      <c r="Q283" s="8">
        <f t="shared" si="4"/>
        <v>56.544399645982892</v>
      </c>
      <c r="R283" s="8"/>
      <c r="S283" s="8" t="s">
        <v>3624</v>
      </c>
      <c r="T283" s="8" t="s">
        <v>3624</v>
      </c>
      <c r="U283" s="8"/>
      <c r="V283" s="8"/>
      <c r="W283" s="8"/>
      <c r="X283" s="8"/>
      <c r="Y283" s="8"/>
      <c r="Z283" s="8"/>
      <c r="AA283" s="8"/>
      <c r="AB283" s="8"/>
      <c r="AC283" s="8"/>
      <c r="AD283" s="8"/>
    </row>
    <row r="284" spans="1:30" ht="43.5">
      <c r="A284" t="s">
        <v>978</v>
      </c>
      <c r="B284" s="3" t="s">
        <v>2669</v>
      </c>
      <c r="C284" s="3" t="s">
        <v>2668</v>
      </c>
      <c r="G284" s="8" t="s">
        <v>24</v>
      </c>
      <c r="H284" s="8"/>
      <c r="I284" s="8">
        <v>1</v>
      </c>
      <c r="J284" s="8">
        <v>5</v>
      </c>
      <c r="K284" s="8" t="s">
        <v>3326</v>
      </c>
      <c r="L284" s="8" t="s">
        <v>3311</v>
      </c>
      <c r="M284" s="8"/>
      <c r="N284" s="9"/>
      <c r="O284" s="8"/>
      <c r="P284" s="8">
        <v>830</v>
      </c>
      <c r="Q284" s="8">
        <f t="shared" si="4"/>
        <v>408.10305831448517</v>
      </c>
      <c r="R284" s="8"/>
      <c r="S284" s="8" t="s">
        <v>3624</v>
      </c>
      <c r="T284" s="8" t="s">
        <v>3624</v>
      </c>
      <c r="U284" s="8"/>
      <c r="V284" s="8"/>
      <c r="W284" s="8"/>
      <c r="X284" s="8"/>
      <c r="Y284" s="8"/>
      <c r="Z284" s="8"/>
      <c r="AA284" s="8"/>
      <c r="AB284" s="8"/>
      <c r="AC284" s="8"/>
      <c r="AD284" s="8"/>
    </row>
    <row r="285" spans="1:30" ht="58">
      <c r="A285" t="s">
        <v>986</v>
      </c>
      <c r="B285" s="3" t="s">
        <v>2680</v>
      </c>
      <c r="C285" s="3" t="s">
        <v>2681</v>
      </c>
      <c r="G285" s="8" t="s">
        <v>24</v>
      </c>
      <c r="H285" s="8"/>
      <c r="I285" s="8">
        <v>1</v>
      </c>
      <c r="J285" s="8">
        <v>3</v>
      </c>
      <c r="K285" s="8" t="s">
        <v>3310</v>
      </c>
      <c r="L285" s="8" t="s">
        <v>3311</v>
      </c>
      <c r="M285" s="8"/>
      <c r="N285" s="9"/>
      <c r="O285" s="8"/>
      <c r="P285" s="8">
        <v>2475</v>
      </c>
      <c r="Q285" s="8">
        <f t="shared" si="4"/>
        <v>1216.9338184678927</v>
      </c>
      <c r="R285" s="8"/>
      <c r="S285" s="8" t="s">
        <v>3624</v>
      </c>
      <c r="T285" s="8" t="s">
        <v>3624</v>
      </c>
      <c r="U285" s="8"/>
      <c r="V285" s="8"/>
      <c r="W285" s="8"/>
      <c r="X285" s="8"/>
      <c r="Y285" s="8"/>
      <c r="Z285" s="8"/>
      <c r="AA285" s="8"/>
      <c r="AB285" s="8"/>
      <c r="AC285" s="8"/>
      <c r="AD285" s="8"/>
    </row>
    <row r="286" spans="1:30" ht="43.5">
      <c r="A286" t="s">
        <v>987</v>
      </c>
      <c r="B286" s="3" t="s">
        <v>2683</v>
      </c>
      <c r="C286" s="3" t="s">
        <v>2682</v>
      </c>
      <c r="G286" s="8" t="s">
        <v>24</v>
      </c>
      <c r="H286" s="8"/>
      <c r="I286" s="8">
        <v>1</v>
      </c>
      <c r="J286" s="8">
        <v>3</v>
      </c>
      <c r="K286" s="8" t="s">
        <v>3319</v>
      </c>
      <c r="L286" s="8" t="s">
        <v>3311</v>
      </c>
      <c r="M286" s="8"/>
      <c r="N286" s="9"/>
      <c r="O286" s="8"/>
      <c r="P286" s="8">
        <v>86</v>
      </c>
      <c r="Q286" s="8">
        <f t="shared" si="4"/>
        <v>42.285377126561116</v>
      </c>
      <c r="R286" s="8"/>
      <c r="S286" s="8" t="s">
        <v>3624</v>
      </c>
      <c r="T286" s="8" t="s">
        <v>3624</v>
      </c>
      <c r="U286" s="8"/>
      <c r="V286" s="8"/>
      <c r="W286" s="8"/>
      <c r="X286" s="8"/>
      <c r="Y286" s="8"/>
      <c r="Z286" s="8"/>
      <c r="AA286" s="8"/>
      <c r="AB286" s="8"/>
      <c r="AC286" s="8"/>
      <c r="AD286" s="8"/>
    </row>
    <row r="287" spans="1:30" ht="58">
      <c r="A287" t="s">
        <v>988</v>
      </c>
      <c r="B287" s="3" t="s">
        <v>2685</v>
      </c>
      <c r="C287" s="3" t="s">
        <v>2684</v>
      </c>
      <c r="G287" s="8" t="s">
        <v>25</v>
      </c>
      <c r="H287" s="8"/>
      <c r="I287" s="8">
        <v>1</v>
      </c>
      <c r="J287" s="8">
        <v>3</v>
      </c>
      <c r="K287" s="8" t="s">
        <v>3319</v>
      </c>
      <c r="L287" s="8" t="s">
        <v>3311</v>
      </c>
      <c r="M287" s="8"/>
      <c r="N287" s="9"/>
      <c r="O287" s="8"/>
      <c r="P287" s="8">
        <v>1701</v>
      </c>
      <c r="Q287" s="8">
        <f t="shared" si="4"/>
        <v>836.36542432884255</v>
      </c>
      <c r="R287" s="8"/>
      <c r="S287" s="8" t="s">
        <v>3624</v>
      </c>
      <c r="T287" s="8" t="s">
        <v>3624</v>
      </c>
      <c r="U287" s="8"/>
      <c r="V287" s="8"/>
      <c r="W287" s="8"/>
      <c r="X287" s="8"/>
      <c r="Y287" s="8"/>
      <c r="Z287" s="8"/>
      <c r="AA287" s="8"/>
      <c r="AB287" s="8"/>
      <c r="AC287" s="8"/>
      <c r="AD287" s="8"/>
    </row>
    <row r="288" spans="1:30" ht="58">
      <c r="A288" t="s">
        <v>988</v>
      </c>
      <c r="B288" s="3" t="s">
        <v>2686</v>
      </c>
      <c r="C288" s="3" t="s">
        <v>2687</v>
      </c>
      <c r="G288" s="8" t="s">
        <v>25</v>
      </c>
      <c r="H288" s="8"/>
      <c r="I288" s="8">
        <v>2</v>
      </c>
      <c r="J288" s="8">
        <v>8</v>
      </c>
      <c r="K288" s="8"/>
      <c r="L288" s="8" t="s">
        <v>3311</v>
      </c>
      <c r="M288" s="8"/>
      <c r="N288" s="9"/>
      <c r="O288" s="8"/>
      <c r="P288" s="8">
        <v>115</v>
      </c>
      <c r="Q288" s="8">
        <f t="shared" si="4"/>
        <v>56.544399645982892</v>
      </c>
      <c r="R288" s="8"/>
      <c r="S288" s="8" t="s">
        <v>3624</v>
      </c>
      <c r="T288" s="8" t="s">
        <v>3624</v>
      </c>
      <c r="U288" s="8"/>
      <c r="V288" s="8"/>
      <c r="W288" s="8"/>
      <c r="X288" s="8"/>
      <c r="Y288" s="8"/>
      <c r="Z288" s="8"/>
      <c r="AA288" s="8"/>
      <c r="AB288" s="8"/>
      <c r="AC288" s="8"/>
      <c r="AD288" s="8"/>
    </row>
    <row r="289" spans="1:30" ht="29">
      <c r="A289" t="s">
        <v>993</v>
      </c>
      <c r="B289" s="3" t="s">
        <v>2693</v>
      </c>
      <c r="C289" s="3" t="s">
        <v>2694</v>
      </c>
      <c r="G289" s="8" t="s">
        <v>25</v>
      </c>
      <c r="H289" s="8"/>
      <c r="I289" s="8">
        <v>1</v>
      </c>
      <c r="J289" s="8">
        <v>3</v>
      </c>
      <c r="K289" s="8" t="s">
        <v>3310</v>
      </c>
      <c r="L289" s="8" t="s">
        <v>3311</v>
      </c>
      <c r="M289" s="8"/>
      <c r="N289" s="9"/>
      <c r="O289" s="8"/>
      <c r="P289" s="8">
        <v>2475</v>
      </c>
      <c r="Q289" s="8">
        <f t="shared" si="4"/>
        <v>1216.9338184678927</v>
      </c>
      <c r="R289" s="8"/>
      <c r="S289" s="8" t="s">
        <v>3624</v>
      </c>
      <c r="T289" s="8" t="s">
        <v>3624</v>
      </c>
      <c r="U289" s="8"/>
      <c r="V289" s="8"/>
      <c r="W289" s="8"/>
      <c r="X289" s="8"/>
      <c r="Y289" s="8"/>
      <c r="Z289" s="8"/>
      <c r="AA289" s="8"/>
      <c r="AB289" s="8"/>
      <c r="AC289" s="8"/>
      <c r="AD289" s="8"/>
    </row>
    <row r="290" spans="1:30" ht="58">
      <c r="A290" t="s">
        <v>996</v>
      </c>
      <c r="B290" s="3" t="s">
        <v>2696</v>
      </c>
      <c r="C290" s="3" t="s">
        <v>2695</v>
      </c>
      <c r="G290" s="8" t="s">
        <v>25</v>
      </c>
      <c r="H290" s="8"/>
      <c r="I290" s="8">
        <v>2</v>
      </c>
      <c r="J290" s="8">
        <v>4</v>
      </c>
      <c r="K290" s="8"/>
      <c r="L290" s="8" t="s">
        <v>3311</v>
      </c>
      <c r="M290" s="8"/>
      <c r="N290" s="9"/>
      <c r="O290" s="8"/>
      <c r="P290" s="8">
        <v>99</v>
      </c>
      <c r="Q290" s="8">
        <f t="shared" si="4"/>
        <v>48.677352738715705</v>
      </c>
      <c r="R290" s="8"/>
      <c r="S290" s="8" t="s">
        <v>3624</v>
      </c>
      <c r="T290" s="8" t="s">
        <v>3624</v>
      </c>
      <c r="U290" s="8"/>
      <c r="V290" s="8"/>
      <c r="W290" s="8"/>
      <c r="X290" s="8"/>
      <c r="Y290" s="8"/>
      <c r="Z290" s="8"/>
      <c r="AA290" s="8"/>
      <c r="AB290" s="8"/>
      <c r="AC290" s="8"/>
      <c r="AD290" s="8"/>
    </row>
    <row r="291" spans="1:30" ht="87">
      <c r="A291" t="s">
        <v>997</v>
      </c>
      <c r="B291" s="3" t="s">
        <v>2700</v>
      </c>
      <c r="C291" s="3" t="s">
        <v>2699</v>
      </c>
      <c r="G291" s="8" t="s">
        <v>25</v>
      </c>
      <c r="H291" s="8"/>
      <c r="I291" s="8">
        <v>1</v>
      </c>
      <c r="J291" s="8">
        <v>2</v>
      </c>
      <c r="K291" s="8" t="s">
        <v>3310</v>
      </c>
      <c r="L291" s="8" t="s">
        <v>3351</v>
      </c>
      <c r="M291" s="8"/>
      <c r="N291" s="9"/>
      <c r="O291" s="8"/>
      <c r="P291" s="8">
        <v>2475</v>
      </c>
      <c r="Q291" s="8">
        <f t="shared" si="4"/>
        <v>1216.9338184678927</v>
      </c>
      <c r="R291" s="8"/>
      <c r="S291" s="8" t="s">
        <v>3624</v>
      </c>
      <c r="T291" s="8" t="s">
        <v>3624</v>
      </c>
      <c r="U291" s="8"/>
      <c r="V291" s="8"/>
      <c r="W291" s="8"/>
      <c r="X291" s="8"/>
      <c r="Y291" s="8"/>
      <c r="Z291" s="8"/>
      <c r="AA291" s="8"/>
      <c r="AB291" s="8"/>
      <c r="AC291" s="8"/>
      <c r="AD291" s="8"/>
    </row>
    <row r="292" spans="1:30" ht="58">
      <c r="A292" t="s">
        <v>997</v>
      </c>
      <c r="B292" s="3" t="s">
        <v>2704</v>
      </c>
      <c r="C292" s="3" t="s">
        <v>2703</v>
      </c>
      <c r="G292" s="8" t="s">
        <v>25</v>
      </c>
      <c r="H292" s="8"/>
      <c r="I292" s="8">
        <v>3</v>
      </c>
      <c r="J292" s="8">
        <v>8</v>
      </c>
      <c r="K292" s="8"/>
      <c r="L292" s="8" t="s">
        <v>3305</v>
      </c>
      <c r="M292" s="8" t="s">
        <v>3414</v>
      </c>
      <c r="N292" s="9" t="s">
        <v>3475</v>
      </c>
      <c r="O292" s="8"/>
      <c r="P292" s="8">
        <v>86</v>
      </c>
      <c r="Q292" s="8">
        <f t="shared" si="4"/>
        <v>42.285377126561116</v>
      </c>
      <c r="R292" s="8"/>
      <c r="S292" s="8" t="s">
        <v>3624</v>
      </c>
      <c r="T292" s="8" t="s">
        <v>3624</v>
      </c>
      <c r="U292" s="8"/>
      <c r="V292" s="8"/>
      <c r="W292" s="8"/>
      <c r="X292" s="8"/>
      <c r="Y292" s="8"/>
      <c r="Z292" s="8"/>
      <c r="AA292" s="8"/>
      <c r="AB292" s="8"/>
      <c r="AC292" s="8"/>
      <c r="AD292" s="8"/>
    </row>
    <row r="293" spans="1:30" ht="43.5">
      <c r="A293" t="s">
        <v>1003</v>
      </c>
      <c r="B293" s="3" t="s">
        <v>2710</v>
      </c>
      <c r="C293" s="3" t="s">
        <v>2711</v>
      </c>
      <c r="F293" t="s">
        <v>19</v>
      </c>
      <c r="G293" s="8" t="s">
        <v>24</v>
      </c>
      <c r="H293" s="8"/>
      <c r="I293" s="8">
        <v>1</v>
      </c>
      <c r="J293" s="8">
        <v>6</v>
      </c>
      <c r="K293" s="8" t="s">
        <v>3316</v>
      </c>
      <c r="L293" s="8" t="s">
        <v>3311</v>
      </c>
      <c r="M293" s="8"/>
      <c r="N293" s="9"/>
      <c r="O293" s="8"/>
      <c r="P293" s="8">
        <v>2</v>
      </c>
      <c r="Q293" s="8">
        <f t="shared" si="4"/>
        <v>0.98338086340839814</v>
      </c>
      <c r="R293" s="8"/>
      <c r="S293" s="8" t="s">
        <v>3624</v>
      </c>
      <c r="T293" s="8" t="s">
        <v>3624</v>
      </c>
      <c r="U293" s="8"/>
      <c r="V293" s="8"/>
      <c r="W293" s="8"/>
      <c r="X293" s="8"/>
      <c r="Y293" s="8"/>
      <c r="Z293" s="8"/>
      <c r="AA293" s="8"/>
      <c r="AB293" s="8"/>
      <c r="AC293" s="8"/>
      <c r="AD293" s="8"/>
    </row>
    <row r="294" spans="1:30" ht="43.5">
      <c r="A294" t="s">
        <v>1015</v>
      </c>
      <c r="B294" s="3" t="s">
        <v>2716</v>
      </c>
      <c r="C294" s="3" t="s">
        <v>2715</v>
      </c>
      <c r="G294" s="8" t="s">
        <v>25</v>
      </c>
      <c r="H294" s="8"/>
      <c r="I294" s="8">
        <v>1</v>
      </c>
      <c r="J294" s="8">
        <v>4</v>
      </c>
      <c r="K294" s="8" t="s">
        <v>3326</v>
      </c>
      <c r="L294" s="8" t="s">
        <v>3305</v>
      </c>
      <c r="M294" s="8" t="s">
        <v>3359</v>
      </c>
      <c r="N294" s="9" t="s">
        <v>3404</v>
      </c>
      <c r="O294" s="8"/>
      <c r="P294" s="8">
        <v>830</v>
      </c>
      <c r="Q294" s="8">
        <f t="shared" si="4"/>
        <v>408.10305831448517</v>
      </c>
      <c r="R294" s="8"/>
      <c r="S294" s="8" t="s">
        <v>3624</v>
      </c>
      <c r="T294" s="8" t="s">
        <v>3624</v>
      </c>
      <c r="U294" s="8"/>
      <c r="V294" s="8"/>
      <c r="W294" s="8"/>
      <c r="X294" s="8"/>
      <c r="Y294" s="8"/>
      <c r="Z294" s="8"/>
      <c r="AA294" s="8"/>
      <c r="AB294" s="8"/>
      <c r="AC294" s="8"/>
      <c r="AD294" s="8"/>
    </row>
    <row r="295" spans="1:30" ht="43.5">
      <c r="A295" t="s">
        <v>1019</v>
      </c>
      <c r="B295" s="3" t="s">
        <v>2718</v>
      </c>
      <c r="C295" s="3" t="s">
        <v>2717</v>
      </c>
      <c r="G295" s="8" t="s">
        <v>24</v>
      </c>
      <c r="H295" s="8"/>
      <c r="I295" s="8">
        <v>1</v>
      </c>
      <c r="J295" s="8">
        <v>3</v>
      </c>
      <c r="K295" s="8" t="s">
        <v>3310</v>
      </c>
      <c r="L295" s="8" t="s">
        <v>3311</v>
      </c>
      <c r="M295" s="8"/>
      <c r="N295" s="9"/>
      <c r="O295" s="8"/>
      <c r="P295" s="8">
        <v>2475</v>
      </c>
      <c r="Q295" s="8">
        <f t="shared" si="4"/>
        <v>1216.9338184678927</v>
      </c>
      <c r="R295" s="8"/>
      <c r="S295" s="8" t="s">
        <v>3624</v>
      </c>
      <c r="T295" s="8" t="s">
        <v>3624</v>
      </c>
      <c r="U295" s="8"/>
      <c r="V295" s="8"/>
      <c r="W295" s="8"/>
      <c r="X295" s="8"/>
      <c r="Y295" s="8"/>
      <c r="Z295" s="8"/>
      <c r="AA295" s="8"/>
      <c r="AB295" s="8"/>
      <c r="AC295" s="8"/>
      <c r="AD295" s="8"/>
    </row>
    <row r="296" spans="1:30" ht="29">
      <c r="A296" t="s">
        <v>1021</v>
      </c>
      <c r="B296" s="3" t="s">
        <v>2719</v>
      </c>
      <c r="C296" s="3" t="s">
        <v>2541</v>
      </c>
      <c r="G296" s="8" t="s">
        <v>25</v>
      </c>
      <c r="H296" s="8"/>
      <c r="I296" s="8">
        <v>1</v>
      </c>
      <c r="J296" s="8">
        <v>3</v>
      </c>
      <c r="K296" s="8" t="s">
        <v>3310</v>
      </c>
      <c r="L296" s="8" t="s">
        <v>3311</v>
      </c>
      <c r="M296" s="8"/>
      <c r="N296" s="9"/>
      <c r="O296" s="8"/>
      <c r="P296" s="8">
        <v>2475</v>
      </c>
      <c r="Q296" s="8">
        <f t="shared" si="4"/>
        <v>1216.9338184678927</v>
      </c>
      <c r="R296" s="8"/>
      <c r="S296" s="8" t="s">
        <v>3624</v>
      </c>
      <c r="T296" s="8" t="s">
        <v>3624</v>
      </c>
      <c r="U296" s="8"/>
      <c r="V296" s="8"/>
      <c r="W296" s="8"/>
      <c r="X296" s="8"/>
      <c r="Y296" s="8"/>
      <c r="Z296" s="8"/>
      <c r="AA296" s="8"/>
      <c r="AB296" s="8"/>
      <c r="AC296" s="8"/>
      <c r="AD296" s="8"/>
    </row>
    <row r="297" spans="1:30" ht="43.5">
      <c r="A297" t="s">
        <v>1021</v>
      </c>
      <c r="B297" s="3" t="s">
        <v>3554</v>
      </c>
      <c r="C297" s="3" t="s">
        <v>2720</v>
      </c>
      <c r="G297" s="8" t="s">
        <v>24</v>
      </c>
      <c r="H297" s="8"/>
      <c r="I297" s="8">
        <v>1</v>
      </c>
      <c r="J297" s="8">
        <v>4</v>
      </c>
      <c r="K297" s="8" t="s">
        <v>3326</v>
      </c>
      <c r="L297" s="8" t="s">
        <v>3311</v>
      </c>
      <c r="M297" s="8"/>
      <c r="N297" s="9"/>
      <c r="O297" s="8"/>
      <c r="P297" s="8">
        <v>312</v>
      </c>
      <c r="Q297" s="8">
        <f t="shared" si="4"/>
        <v>153.4074146917101</v>
      </c>
      <c r="R297" s="8"/>
      <c r="S297" s="8" t="s">
        <v>3624</v>
      </c>
      <c r="T297" s="8" t="s">
        <v>3624</v>
      </c>
      <c r="U297" s="8"/>
      <c r="V297" s="8"/>
      <c r="W297" s="8"/>
      <c r="X297" s="8"/>
      <c r="Y297" s="8"/>
      <c r="Z297" s="8"/>
      <c r="AA297" s="8"/>
      <c r="AB297" s="8"/>
      <c r="AC297" s="8"/>
      <c r="AD297" s="8"/>
    </row>
    <row r="298" spans="1:30" ht="101.5">
      <c r="A298" t="s">
        <v>1027</v>
      </c>
      <c r="B298" s="3" t="s">
        <v>2722</v>
      </c>
      <c r="C298" s="3" t="s">
        <v>2721</v>
      </c>
      <c r="G298" s="8" t="s">
        <v>25</v>
      </c>
      <c r="H298" s="8"/>
      <c r="I298" s="8">
        <v>3</v>
      </c>
      <c r="J298" s="8">
        <v>14</v>
      </c>
      <c r="K298" s="8"/>
      <c r="L298" s="8" t="s">
        <v>3305</v>
      </c>
      <c r="M298" s="8" t="s">
        <v>3414</v>
      </c>
      <c r="N298" s="9" t="s">
        <v>3474</v>
      </c>
      <c r="O298" s="8"/>
      <c r="P298" s="8">
        <v>7</v>
      </c>
      <c r="Q298" s="8">
        <f t="shared" si="4"/>
        <v>3.4418330219293933</v>
      </c>
      <c r="R298" s="8"/>
      <c r="S298" s="8" t="s">
        <v>3624</v>
      </c>
      <c r="T298" s="8" t="s">
        <v>3624</v>
      </c>
      <c r="U298" s="8"/>
      <c r="V298" s="8"/>
      <c r="W298" s="8"/>
      <c r="X298" s="8"/>
      <c r="Y298" s="8"/>
      <c r="Z298" s="8"/>
      <c r="AA298" s="8"/>
      <c r="AB298" s="8"/>
      <c r="AC298" s="8"/>
      <c r="AD298" s="8"/>
    </row>
    <row r="299" spans="1:30" ht="87">
      <c r="A299" t="s">
        <v>1028</v>
      </c>
      <c r="B299" s="3" t="s">
        <v>2723</v>
      </c>
      <c r="C299" s="3" t="s">
        <v>2724</v>
      </c>
      <c r="G299" s="8" t="s">
        <v>24</v>
      </c>
      <c r="H299" s="8"/>
      <c r="I299" s="8">
        <v>1</v>
      </c>
      <c r="J299" s="8">
        <v>2</v>
      </c>
      <c r="K299" s="8" t="s">
        <v>3328</v>
      </c>
      <c r="L299" s="8" t="s">
        <v>3351</v>
      </c>
      <c r="M299" s="8"/>
      <c r="N299" s="9"/>
      <c r="O299" s="8"/>
      <c r="P299" s="8">
        <v>613</v>
      </c>
      <c r="Q299" s="8">
        <f t="shared" si="4"/>
        <v>301.40623463467404</v>
      </c>
      <c r="R299" s="8"/>
      <c r="S299" s="8" t="s">
        <v>3624</v>
      </c>
      <c r="T299" s="8" t="s">
        <v>3624</v>
      </c>
      <c r="U299" s="8"/>
      <c r="V299" s="8"/>
      <c r="W299" s="8"/>
      <c r="X299" s="8"/>
      <c r="Y299" s="8"/>
      <c r="Z299" s="8"/>
      <c r="AA299" s="8"/>
      <c r="AB299" s="8"/>
      <c r="AC299" s="8"/>
      <c r="AD299" s="8"/>
    </row>
    <row r="300" spans="1:30" ht="87">
      <c r="A300" t="s">
        <v>1028</v>
      </c>
      <c r="B300" s="3" t="s">
        <v>2723</v>
      </c>
      <c r="C300" s="3" t="s">
        <v>2725</v>
      </c>
      <c r="G300" s="8" t="s">
        <v>24</v>
      </c>
      <c r="H300" s="8"/>
      <c r="I300" s="8">
        <v>1</v>
      </c>
      <c r="J300" s="8">
        <v>1</v>
      </c>
      <c r="K300" s="8" t="s">
        <v>3304</v>
      </c>
      <c r="L300" s="8" t="s">
        <v>3351</v>
      </c>
      <c r="M300" s="8"/>
      <c r="N300" s="9"/>
      <c r="O300" s="8"/>
      <c r="P300" s="8">
        <v>9</v>
      </c>
      <c r="Q300" s="8">
        <f t="shared" si="4"/>
        <v>4.4252138853377909</v>
      </c>
      <c r="R300" s="8"/>
      <c r="S300" s="8" t="s">
        <v>3624</v>
      </c>
      <c r="T300" s="8" t="s">
        <v>3624</v>
      </c>
      <c r="U300" s="8"/>
      <c r="V300" s="8"/>
      <c r="W300" s="8"/>
      <c r="X300" s="8"/>
      <c r="Y300" s="8"/>
      <c r="Z300" s="8"/>
      <c r="AA300" s="8"/>
      <c r="AB300" s="8"/>
      <c r="AC300" s="8"/>
      <c r="AD300" s="8"/>
    </row>
    <row r="301" spans="1:30" ht="87">
      <c r="A301" t="s">
        <v>1028</v>
      </c>
      <c r="B301" s="3" t="s">
        <v>2723</v>
      </c>
      <c r="C301" s="3" t="s">
        <v>2726</v>
      </c>
      <c r="G301" s="8" t="s">
        <v>24</v>
      </c>
      <c r="H301" s="8"/>
      <c r="I301" s="8">
        <v>1</v>
      </c>
      <c r="J301" s="8">
        <v>3</v>
      </c>
      <c r="K301" s="8" t="s">
        <v>3310</v>
      </c>
      <c r="L301" s="8" t="s">
        <v>3311</v>
      </c>
      <c r="M301" s="8"/>
      <c r="N301" s="9"/>
      <c r="O301" s="8"/>
      <c r="P301" s="8">
        <v>2475</v>
      </c>
      <c r="Q301" s="8">
        <f t="shared" si="4"/>
        <v>1216.9338184678927</v>
      </c>
      <c r="R301" s="8"/>
      <c r="S301" s="8" t="s">
        <v>3624</v>
      </c>
      <c r="T301" s="8" t="s">
        <v>3624</v>
      </c>
      <c r="U301" s="8"/>
      <c r="V301" s="8"/>
      <c r="W301" s="8"/>
      <c r="X301" s="8"/>
      <c r="Y301" s="8"/>
      <c r="Z301" s="8"/>
      <c r="AA301" s="8"/>
      <c r="AB301" s="8"/>
      <c r="AC301" s="8"/>
      <c r="AD301" s="8"/>
    </row>
    <row r="302" spans="1:30" ht="72.5">
      <c r="A302" t="s">
        <v>1035</v>
      </c>
      <c r="B302" s="3" t="s">
        <v>2727</v>
      </c>
      <c r="C302" s="3" t="s">
        <v>2728</v>
      </c>
      <c r="G302" s="8" t="s">
        <v>24</v>
      </c>
      <c r="H302" s="8"/>
      <c r="I302" s="8">
        <v>1</v>
      </c>
      <c r="J302" s="8">
        <v>2</v>
      </c>
      <c r="K302" s="8" t="s">
        <v>3326</v>
      </c>
      <c r="L302" s="8" t="s">
        <v>3351</v>
      </c>
      <c r="M302" s="8"/>
      <c r="N302" s="9"/>
      <c r="O302" s="8"/>
      <c r="P302" s="8">
        <v>35</v>
      </c>
      <c r="Q302" s="8">
        <f t="shared" si="4"/>
        <v>17.209165109646968</v>
      </c>
      <c r="R302" s="8"/>
      <c r="S302" s="8" t="s">
        <v>3624</v>
      </c>
      <c r="T302" s="8" t="s">
        <v>3624</v>
      </c>
      <c r="U302" s="8"/>
      <c r="V302" s="8"/>
      <c r="W302" s="8"/>
      <c r="X302" s="8"/>
      <c r="Y302" s="8"/>
      <c r="Z302" s="8"/>
      <c r="AA302" s="8"/>
      <c r="AB302" s="8"/>
      <c r="AC302" s="8"/>
      <c r="AD302" s="8"/>
    </row>
    <row r="303" spans="1:30" ht="58">
      <c r="A303" t="s">
        <v>1036</v>
      </c>
      <c r="B303" s="3" t="s">
        <v>2738</v>
      </c>
      <c r="C303" s="3" t="s">
        <v>2737</v>
      </c>
      <c r="G303" s="8" t="s">
        <v>25</v>
      </c>
      <c r="H303" s="8"/>
      <c r="I303" s="8">
        <v>1</v>
      </c>
      <c r="J303" s="8">
        <v>3</v>
      </c>
      <c r="K303" s="8" t="s">
        <v>3310</v>
      </c>
      <c r="L303" s="8" t="s">
        <v>3311</v>
      </c>
      <c r="M303" s="8"/>
      <c r="N303" s="9"/>
      <c r="O303" s="8"/>
      <c r="P303" s="8">
        <v>2475</v>
      </c>
      <c r="Q303" s="8">
        <f t="shared" si="4"/>
        <v>1216.9338184678927</v>
      </c>
      <c r="R303" s="8"/>
      <c r="S303" s="8" t="s">
        <v>3624</v>
      </c>
      <c r="T303" s="8" t="s">
        <v>3624</v>
      </c>
      <c r="U303" s="8"/>
      <c r="V303" s="8"/>
      <c r="W303" s="8"/>
      <c r="X303" s="8"/>
      <c r="Y303" s="8"/>
      <c r="Z303" s="8"/>
      <c r="AA303" s="8"/>
      <c r="AB303" s="8"/>
      <c r="AC303" s="8"/>
      <c r="AD303" s="8"/>
    </row>
    <row r="304" spans="1:30" ht="101.5">
      <c r="A304" t="s">
        <v>1037</v>
      </c>
      <c r="B304" s="3" t="s">
        <v>2746</v>
      </c>
      <c r="C304" s="3" t="s">
        <v>2741</v>
      </c>
      <c r="G304" s="8" t="s">
        <v>24</v>
      </c>
      <c r="H304" s="8"/>
      <c r="I304" s="8">
        <v>1</v>
      </c>
      <c r="J304" s="8">
        <v>2</v>
      </c>
      <c r="K304" s="8" t="s">
        <v>3310</v>
      </c>
      <c r="L304" s="8" t="s">
        <v>3351</v>
      </c>
      <c r="M304" s="8"/>
      <c r="N304" s="9"/>
      <c r="O304" s="8" t="s">
        <v>3306</v>
      </c>
      <c r="P304" s="8">
        <v>2475</v>
      </c>
      <c r="Q304" s="8">
        <f t="shared" si="4"/>
        <v>1216.9338184678927</v>
      </c>
      <c r="R304" s="8"/>
      <c r="S304" s="8" t="s">
        <v>3624</v>
      </c>
      <c r="T304" s="8" t="s">
        <v>3624</v>
      </c>
      <c r="U304" s="8"/>
      <c r="V304" s="8"/>
      <c r="W304" s="8"/>
      <c r="X304" s="8"/>
      <c r="Y304" s="8"/>
      <c r="Z304" s="8"/>
      <c r="AA304" s="8"/>
      <c r="AB304" s="8"/>
      <c r="AC304" s="8"/>
      <c r="AD304" s="8"/>
    </row>
    <row r="305" spans="1:30" ht="116">
      <c r="A305" t="s">
        <v>1038</v>
      </c>
      <c r="B305" s="3" t="s">
        <v>2747</v>
      </c>
      <c r="C305" s="3" t="s">
        <v>2748</v>
      </c>
      <c r="G305" s="8" t="s">
        <v>24</v>
      </c>
      <c r="H305" s="8"/>
      <c r="I305" s="8">
        <v>1</v>
      </c>
      <c r="J305" s="8">
        <v>1</v>
      </c>
      <c r="K305" s="8" t="s">
        <v>3310</v>
      </c>
      <c r="L305" s="8" t="s">
        <v>3351</v>
      </c>
      <c r="M305" s="8"/>
      <c r="N305" s="9"/>
      <c r="O305" s="8"/>
      <c r="P305" s="8">
        <v>2475</v>
      </c>
      <c r="Q305" s="8">
        <f t="shared" si="4"/>
        <v>1216.9338184678927</v>
      </c>
      <c r="R305" s="8"/>
      <c r="S305" s="8" t="s">
        <v>3624</v>
      </c>
      <c r="T305" s="8" t="s">
        <v>3624</v>
      </c>
      <c r="U305" s="8"/>
      <c r="V305" s="8"/>
      <c r="W305" s="8"/>
      <c r="X305" s="8"/>
      <c r="Y305" s="8"/>
      <c r="Z305" s="8"/>
      <c r="AA305" s="8"/>
      <c r="AB305" s="8"/>
      <c r="AC305" s="8"/>
      <c r="AD305" s="8"/>
    </row>
    <row r="306" spans="1:30" ht="72.5">
      <c r="A306" t="s">
        <v>1039</v>
      </c>
      <c r="B306" s="3" t="s">
        <v>3555</v>
      </c>
      <c r="C306" s="3" t="s">
        <v>3556</v>
      </c>
      <c r="G306" s="8" t="s">
        <v>25</v>
      </c>
      <c r="H306" s="8"/>
      <c r="I306" s="8">
        <v>1</v>
      </c>
      <c r="J306" s="8">
        <v>3</v>
      </c>
      <c r="K306" s="8" t="s">
        <v>3355</v>
      </c>
      <c r="L306" s="8" t="s">
        <v>3311</v>
      </c>
      <c r="M306" s="8"/>
      <c r="N306" s="9"/>
      <c r="O306" s="8"/>
      <c r="P306" s="8">
        <v>14</v>
      </c>
      <c r="Q306" s="8">
        <f t="shared" si="4"/>
        <v>6.8836660438587867</v>
      </c>
      <c r="R306" s="8"/>
      <c r="S306" s="8" t="s">
        <v>3624</v>
      </c>
      <c r="T306" s="8" t="s">
        <v>3624</v>
      </c>
      <c r="U306" s="8" t="s">
        <v>4</v>
      </c>
      <c r="V306" s="8"/>
      <c r="W306" s="8"/>
      <c r="X306" s="8"/>
      <c r="Y306" s="8"/>
      <c r="Z306" s="8"/>
      <c r="AA306" s="8"/>
      <c r="AB306" s="8"/>
      <c r="AC306" s="8"/>
      <c r="AD306" s="8"/>
    </row>
    <row r="307" spans="1:30" ht="43.5">
      <c r="A307" t="s">
        <v>1040</v>
      </c>
      <c r="B307" s="3" t="s">
        <v>2755</v>
      </c>
      <c r="C307" s="3" t="s">
        <v>2756</v>
      </c>
      <c r="G307" s="8" t="s">
        <v>25</v>
      </c>
      <c r="H307" s="8"/>
      <c r="I307" s="8">
        <v>1</v>
      </c>
      <c r="J307" s="8">
        <v>3</v>
      </c>
      <c r="K307" s="8" t="s">
        <v>3319</v>
      </c>
      <c r="L307" s="8" t="s">
        <v>3311</v>
      </c>
      <c r="M307" s="8"/>
      <c r="N307" s="9"/>
      <c r="O307" s="8"/>
      <c r="P307" s="8">
        <v>1701</v>
      </c>
      <c r="Q307" s="8">
        <f t="shared" si="4"/>
        <v>836.36542432884255</v>
      </c>
      <c r="R307" s="8"/>
      <c r="S307" s="8" t="s">
        <v>3624</v>
      </c>
      <c r="T307" s="8" t="s">
        <v>3624</v>
      </c>
      <c r="U307" s="8"/>
      <c r="V307" s="8"/>
      <c r="W307" s="8"/>
      <c r="X307" s="8"/>
      <c r="Y307" s="8"/>
      <c r="Z307" s="8"/>
      <c r="AA307" s="8"/>
      <c r="AB307" s="8"/>
      <c r="AC307" s="8"/>
      <c r="AD307" s="8"/>
    </row>
    <row r="308" spans="1:30" ht="43.5">
      <c r="A308" t="s">
        <v>1040</v>
      </c>
      <c r="B308" s="3" t="s">
        <v>2759</v>
      </c>
      <c r="C308" s="3" t="s">
        <v>2760</v>
      </c>
      <c r="G308" s="8" t="s">
        <v>25</v>
      </c>
      <c r="H308" s="8"/>
      <c r="I308" s="8">
        <v>1</v>
      </c>
      <c r="J308" s="8">
        <v>3</v>
      </c>
      <c r="K308" s="8" t="s">
        <v>3319</v>
      </c>
      <c r="L308" s="8" t="s">
        <v>3311</v>
      </c>
      <c r="M308" s="8"/>
      <c r="N308" s="9"/>
      <c r="O308" s="8"/>
      <c r="P308" s="8">
        <v>1701</v>
      </c>
      <c r="Q308" s="8">
        <f t="shared" si="4"/>
        <v>836.36542432884255</v>
      </c>
      <c r="R308" s="8"/>
      <c r="S308" s="8" t="s">
        <v>3624</v>
      </c>
      <c r="T308" s="8" t="s">
        <v>3624</v>
      </c>
      <c r="U308" s="8"/>
      <c r="V308" s="8"/>
      <c r="W308" s="8"/>
      <c r="X308" s="8"/>
      <c r="Y308" s="8"/>
      <c r="Z308" s="8"/>
      <c r="AA308" s="8"/>
      <c r="AB308" s="8"/>
      <c r="AC308" s="8"/>
      <c r="AD308" s="8"/>
    </row>
    <row r="309" spans="1:30" ht="43.5">
      <c r="A309" t="s">
        <v>1040</v>
      </c>
      <c r="B309" s="3" t="s">
        <v>2761</v>
      </c>
      <c r="C309" s="3" t="s">
        <v>2764</v>
      </c>
      <c r="G309" s="8" t="s">
        <v>24</v>
      </c>
      <c r="H309" s="8"/>
      <c r="I309" s="8">
        <v>1</v>
      </c>
      <c r="J309" s="8">
        <v>2</v>
      </c>
      <c r="K309" s="8" t="s">
        <v>3310</v>
      </c>
      <c r="L309" s="8" t="s">
        <v>3351</v>
      </c>
      <c r="M309" s="8"/>
      <c r="N309" s="9"/>
      <c r="O309" s="8"/>
      <c r="P309" s="8">
        <v>2475</v>
      </c>
      <c r="Q309" s="8">
        <f t="shared" si="4"/>
        <v>1216.9338184678927</v>
      </c>
      <c r="R309" s="8"/>
      <c r="S309" s="8" t="s">
        <v>3624</v>
      </c>
      <c r="T309" s="8" t="s">
        <v>3624</v>
      </c>
      <c r="U309" s="8"/>
      <c r="V309" s="8"/>
      <c r="W309" s="8"/>
      <c r="X309" s="8"/>
      <c r="Y309" s="8"/>
      <c r="Z309" s="8"/>
      <c r="AA309" s="8"/>
      <c r="AB309" s="8"/>
      <c r="AC309" s="8"/>
      <c r="AD309" s="8"/>
    </row>
    <row r="310" spans="1:30">
      <c r="A310" t="s">
        <v>1042</v>
      </c>
      <c r="B310" s="3" t="s">
        <v>2771</v>
      </c>
      <c r="C310" s="3" t="s">
        <v>2770</v>
      </c>
      <c r="G310" s="8" t="s">
        <v>25</v>
      </c>
      <c r="H310" s="8"/>
      <c r="I310" s="8">
        <v>1</v>
      </c>
      <c r="J310" s="8">
        <v>1</v>
      </c>
      <c r="K310" s="8" t="s">
        <v>3310</v>
      </c>
      <c r="L310" s="8" t="s">
        <v>3351</v>
      </c>
      <c r="M310" s="8"/>
      <c r="N310" s="9"/>
      <c r="O310" s="8"/>
      <c r="P310" s="8">
        <v>2475</v>
      </c>
      <c r="Q310" s="8">
        <f t="shared" si="4"/>
        <v>1216.9338184678927</v>
      </c>
      <c r="R310" s="8"/>
      <c r="S310" s="8" t="s">
        <v>3624</v>
      </c>
      <c r="T310" s="8" t="s">
        <v>3624</v>
      </c>
      <c r="U310" s="8"/>
      <c r="V310" s="8"/>
      <c r="W310" s="8"/>
      <c r="X310" s="8"/>
      <c r="Y310" s="8"/>
      <c r="Z310" s="8"/>
      <c r="AA310" s="8"/>
      <c r="AB310" s="8"/>
      <c r="AC310" s="8"/>
      <c r="AD310" s="8"/>
    </row>
    <row r="311" spans="1:30" ht="29">
      <c r="A311" t="s">
        <v>1043</v>
      </c>
      <c r="B311" s="3" t="s">
        <v>2775</v>
      </c>
      <c r="C311" s="3" t="s">
        <v>2774</v>
      </c>
      <c r="G311" s="8" t="s">
        <v>24</v>
      </c>
      <c r="H311" s="8"/>
      <c r="I311" s="8">
        <v>1</v>
      </c>
      <c r="J311" s="8">
        <v>2</v>
      </c>
      <c r="K311" s="8" t="s">
        <v>3319</v>
      </c>
      <c r="L311" s="8" t="s">
        <v>3351</v>
      </c>
      <c r="M311" s="8"/>
      <c r="N311" s="9"/>
      <c r="O311" s="8"/>
      <c r="P311" s="8">
        <v>171</v>
      </c>
      <c r="Q311" s="8">
        <f t="shared" si="4"/>
        <v>84.079063821418046</v>
      </c>
      <c r="R311" s="8"/>
      <c r="S311" s="8" t="s">
        <v>3624</v>
      </c>
      <c r="T311" s="8" t="s">
        <v>3624</v>
      </c>
      <c r="U311" s="8"/>
      <c r="V311" s="8"/>
      <c r="W311" s="8"/>
      <c r="X311" s="8"/>
      <c r="Y311" s="8"/>
      <c r="Z311" s="8"/>
      <c r="AA311" s="8"/>
      <c r="AB311" s="8"/>
      <c r="AC311" s="8"/>
      <c r="AD311" s="8"/>
    </row>
    <row r="312" spans="1:30" ht="58">
      <c r="A312" t="s">
        <v>1047</v>
      </c>
      <c r="B312" s="3" t="s">
        <v>2779</v>
      </c>
      <c r="C312" s="3" t="s">
        <v>2778</v>
      </c>
      <c r="G312" s="8" t="s">
        <v>25</v>
      </c>
      <c r="H312" s="8"/>
      <c r="I312" s="8">
        <v>1</v>
      </c>
      <c r="J312" s="8">
        <v>4</v>
      </c>
      <c r="K312" s="8" t="s">
        <v>3310</v>
      </c>
      <c r="L312" s="8" t="s">
        <v>3305</v>
      </c>
      <c r="M312" s="8" t="s">
        <v>3403</v>
      </c>
      <c r="N312" s="9" t="s">
        <v>3404</v>
      </c>
      <c r="O312" s="8"/>
      <c r="P312" s="8">
        <v>2475</v>
      </c>
      <c r="Q312" s="8">
        <f t="shared" si="4"/>
        <v>1216.9338184678927</v>
      </c>
      <c r="R312" s="8"/>
      <c r="S312" s="8" t="s">
        <v>3624</v>
      </c>
      <c r="T312" s="8" t="s">
        <v>3624</v>
      </c>
      <c r="U312" s="8"/>
      <c r="V312" s="8"/>
      <c r="W312" s="8"/>
      <c r="X312" s="8"/>
      <c r="Y312" s="8"/>
      <c r="Z312" s="8"/>
      <c r="AA312" s="8"/>
      <c r="AB312" s="8"/>
      <c r="AC312" s="8"/>
      <c r="AD312" s="8"/>
    </row>
    <row r="313" spans="1:30" ht="29">
      <c r="A313" t="s">
        <v>1048</v>
      </c>
      <c r="B313" s="3" t="s">
        <v>2787</v>
      </c>
      <c r="C313" s="3" t="s">
        <v>2788</v>
      </c>
      <c r="F313" t="s">
        <v>19</v>
      </c>
      <c r="G313" s="8" t="s">
        <v>25</v>
      </c>
      <c r="H313" s="8"/>
      <c r="I313" s="8">
        <v>1</v>
      </c>
      <c r="J313" s="8">
        <v>2</v>
      </c>
      <c r="K313" s="8" t="s">
        <v>3355</v>
      </c>
      <c r="L313" s="8" t="s">
        <v>3351</v>
      </c>
      <c r="M313" s="8"/>
      <c r="N313" s="9"/>
      <c r="O313" s="8"/>
      <c r="P313" s="8">
        <v>124</v>
      </c>
      <c r="Q313" s="8">
        <f t="shared" si="4"/>
        <v>60.969613531320682</v>
      </c>
      <c r="R313" s="8"/>
      <c r="S313" s="8" t="s">
        <v>3624</v>
      </c>
      <c r="T313" s="8" t="s">
        <v>3624</v>
      </c>
      <c r="U313" s="8"/>
      <c r="V313" s="8"/>
      <c r="W313" s="8"/>
      <c r="X313" s="8"/>
      <c r="Y313" s="8"/>
      <c r="Z313" s="8"/>
      <c r="AA313" s="8"/>
      <c r="AB313" s="8"/>
      <c r="AC313" s="8"/>
      <c r="AD313" s="8"/>
    </row>
    <row r="314" spans="1:30" ht="58">
      <c r="A314" t="s">
        <v>1048</v>
      </c>
      <c r="B314" s="3" t="s">
        <v>2792</v>
      </c>
      <c r="C314" s="3" t="s">
        <v>2791</v>
      </c>
      <c r="G314" s="8" t="s">
        <v>24</v>
      </c>
      <c r="H314" s="8"/>
      <c r="I314" s="8">
        <v>1</v>
      </c>
      <c r="J314" s="8">
        <v>5</v>
      </c>
      <c r="K314" s="8" t="s">
        <v>3356</v>
      </c>
      <c r="L314" s="8" t="s">
        <v>3311</v>
      </c>
      <c r="M314" s="8"/>
      <c r="N314" s="9"/>
      <c r="O314" s="8"/>
      <c r="P314" s="8">
        <v>295</v>
      </c>
      <c r="Q314" s="8">
        <f t="shared" si="4"/>
        <v>145.04867735273871</v>
      </c>
      <c r="R314" s="8"/>
      <c r="S314" s="8" t="s">
        <v>3624</v>
      </c>
      <c r="T314" s="8" t="s">
        <v>3624</v>
      </c>
      <c r="U314" s="8"/>
      <c r="V314" s="8"/>
      <c r="W314" s="8"/>
      <c r="X314" s="8"/>
      <c r="Y314" s="8"/>
      <c r="Z314" s="8"/>
      <c r="AA314" s="8"/>
      <c r="AB314" s="8"/>
      <c r="AC314" s="8"/>
      <c r="AD314" s="8"/>
    </row>
    <row r="315" spans="1:30" ht="58">
      <c r="A315" t="s">
        <v>1050</v>
      </c>
      <c r="B315" s="3" t="s">
        <v>2799</v>
      </c>
      <c r="C315" s="3" t="s">
        <v>2797</v>
      </c>
      <c r="G315" s="8" t="s">
        <v>25</v>
      </c>
      <c r="H315" s="8"/>
      <c r="I315" s="8">
        <v>1</v>
      </c>
      <c r="J315" s="8">
        <v>3</v>
      </c>
      <c r="K315" s="8" t="s">
        <v>3319</v>
      </c>
      <c r="L315" s="8" t="s">
        <v>3311</v>
      </c>
      <c r="M315" s="8"/>
      <c r="N315" s="9"/>
      <c r="O315" s="8"/>
      <c r="P315" s="8">
        <v>86</v>
      </c>
      <c r="Q315" s="8">
        <f t="shared" si="4"/>
        <v>42.285377126561116</v>
      </c>
      <c r="R315" s="8"/>
      <c r="S315" s="8" t="s">
        <v>3624</v>
      </c>
      <c r="T315" s="8" t="s">
        <v>3624</v>
      </c>
      <c r="U315" s="8"/>
      <c r="V315" s="8"/>
      <c r="W315" s="8"/>
      <c r="X315" s="8"/>
      <c r="Y315" s="8"/>
      <c r="Z315" s="8"/>
      <c r="AA315" s="8"/>
      <c r="AB315" s="8"/>
      <c r="AC315" s="8"/>
      <c r="AD315" s="8"/>
    </row>
    <row r="316" spans="1:30" ht="58">
      <c r="A316" t="s">
        <v>1050</v>
      </c>
      <c r="B316" s="3" t="s">
        <v>2798</v>
      </c>
      <c r="C316" s="3" t="s">
        <v>2800</v>
      </c>
      <c r="G316" s="8" t="s">
        <v>24</v>
      </c>
      <c r="H316" s="8"/>
      <c r="I316" s="8">
        <v>1</v>
      </c>
      <c r="J316" s="8">
        <v>3</v>
      </c>
      <c r="K316" s="8" t="s">
        <v>3326</v>
      </c>
      <c r="L316" s="8" t="s">
        <v>3311</v>
      </c>
      <c r="M316" s="8"/>
      <c r="N316" s="9"/>
      <c r="O316" s="8"/>
      <c r="P316" s="8">
        <v>743</v>
      </c>
      <c r="Q316" s="8">
        <f t="shared" si="4"/>
        <v>365.32599075621988</v>
      </c>
      <c r="R316" s="8"/>
      <c r="S316" s="8" t="s">
        <v>3624</v>
      </c>
      <c r="T316" s="8" t="s">
        <v>3624</v>
      </c>
      <c r="U316" s="8"/>
      <c r="V316" s="8"/>
      <c r="W316" s="8"/>
      <c r="X316" s="8"/>
      <c r="Y316" s="8"/>
      <c r="Z316" s="8"/>
      <c r="AA316" s="8"/>
      <c r="AB316" s="8"/>
      <c r="AC316" s="8"/>
      <c r="AD316" s="8"/>
    </row>
    <row r="317" spans="1:30" ht="101.5">
      <c r="A317" t="s">
        <v>1050</v>
      </c>
      <c r="B317" s="3" t="s">
        <v>2804</v>
      </c>
      <c r="C317" s="3" t="s">
        <v>2801</v>
      </c>
      <c r="G317" s="8" t="s">
        <v>25</v>
      </c>
      <c r="H317" s="8"/>
      <c r="I317" s="8">
        <v>4</v>
      </c>
      <c r="J317" s="8">
        <v>18</v>
      </c>
      <c r="K317" s="8"/>
      <c r="L317" s="8" t="s">
        <v>3311</v>
      </c>
      <c r="M317" s="8"/>
      <c r="N317" s="9"/>
      <c r="O317" s="8"/>
      <c r="P317" s="8">
        <v>3</v>
      </c>
      <c r="Q317" s="8">
        <f t="shared" si="4"/>
        <v>1.4750712951125973</v>
      </c>
      <c r="R317" s="8"/>
      <c r="S317" s="8" t="s">
        <v>3624</v>
      </c>
      <c r="T317" s="8" t="s">
        <v>3624</v>
      </c>
      <c r="U317" s="8"/>
      <c r="V317" s="8"/>
      <c r="W317" s="8"/>
      <c r="X317" s="8"/>
      <c r="Y317" s="8"/>
      <c r="Z317" s="8"/>
      <c r="AA317" s="8"/>
      <c r="AB317" s="8"/>
      <c r="AC317" s="8"/>
      <c r="AD317" s="8"/>
    </row>
    <row r="318" spans="1:30" ht="43.5">
      <c r="A318" t="s">
        <v>1051</v>
      </c>
      <c r="B318" s="3" t="s">
        <v>2809</v>
      </c>
      <c r="C318" s="3" t="s">
        <v>2806</v>
      </c>
      <c r="G318" s="8" t="s">
        <v>25</v>
      </c>
      <c r="H318" s="8"/>
      <c r="I318" s="8">
        <v>1</v>
      </c>
      <c r="J318" s="8">
        <v>3</v>
      </c>
      <c r="K318" s="8" t="s">
        <v>3326</v>
      </c>
      <c r="L318" s="8" t="s">
        <v>3311</v>
      </c>
      <c r="M318" s="8"/>
      <c r="N318" s="9"/>
      <c r="O318" s="8"/>
      <c r="P318" s="8">
        <v>743</v>
      </c>
      <c r="Q318" s="8">
        <f t="shared" si="4"/>
        <v>365.32599075621988</v>
      </c>
      <c r="R318" s="8"/>
      <c r="S318" s="8" t="s">
        <v>3624</v>
      </c>
      <c r="T318" s="8" t="s">
        <v>3624</v>
      </c>
      <c r="U318" s="8"/>
      <c r="V318" s="8"/>
      <c r="W318" s="8"/>
      <c r="X318" s="8"/>
      <c r="Y318" s="8"/>
      <c r="Z318" s="8"/>
      <c r="AA318" s="8"/>
      <c r="AB318" s="8"/>
      <c r="AC318" s="8"/>
      <c r="AD318" s="8"/>
    </row>
    <row r="319" spans="1:30" ht="72.5">
      <c r="A319" t="s">
        <v>1052</v>
      </c>
      <c r="B319" s="3" t="s">
        <v>2810</v>
      </c>
      <c r="C319" s="3" t="s">
        <v>2813</v>
      </c>
      <c r="G319" s="8" t="s">
        <v>24</v>
      </c>
      <c r="H319" s="8"/>
      <c r="I319" s="8">
        <v>1</v>
      </c>
      <c r="J319" s="8">
        <v>4</v>
      </c>
      <c r="K319" s="8" t="s">
        <v>3356</v>
      </c>
      <c r="L319" s="8" t="s">
        <v>3311</v>
      </c>
      <c r="M319" s="8"/>
      <c r="N319" s="9"/>
      <c r="O319" s="8"/>
      <c r="P319" s="8">
        <v>295</v>
      </c>
      <c r="Q319" s="8">
        <f t="shared" si="4"/>
        <v>145.04867735273871</v>
      </c>
      <c r="R319" s="8"/>
      <c r="S319" s="8" t="s">
        <v>3624</v>
      </c>
      <c r="T319" s="8" t="s">
        <v>3624</v>
      </c>
      <c r="U319" s="8"/>
      <c r="V319" s="8"/>
      <c r="W319" s="8"/>
      <c r="X319" s="8"/>
      <c r="Y319" s="8"/>
      <c r="Z319" s="8"/>
      <c r="AA319" s="8"/>
      <c r="AB319" s="8"/>
      <c r="AC319" s="8"/>
      <c r="AD319" s="8"/>
    </row>
    <row r="320" spans="1:30" ht="101.5">
      <c r="A320" t="s">
        <v>1053</v>
      </c>
      <c r="B320" s="3" t="s">
        <v>2815</v>
      </c>
      <c r="C320" s="3" t="s">
        <v>2818</v>
      </c>
      <c r="G320" s="8" t="s">
        <v>24</v>
      </c>
      <c r="H320" s="8"/>
      <c r="I320" s="8">
        <v>1</v>
      </c>
      <c r="J320" s="8">
        <v>3</v>
      </c>
      <c r="K320" s="8" t="s">
        <v>3326</v>
      </c>
      <c r="L320" s="8" t="s">
        <v>3311</v>
      </c>
      <c r="M320" s="8"/>
      <c r="N320" s="9"/>
      <c r="O320" s="8"/>
      <c r="P320" s="8">
        <v>743</v>
      </c>
      <c r="Q320" s="8">
        <f t="shared" si="4"/>
        <v>365.32599075621988</v>
      </c>
      <c r="R320" s="8"/>
      <c r="S320" s="8" t="s">
        <v>3624</v>
      </c>
      <c r="T320" s="8" t="s">
        <v>3624</v>
      </c>
      <c r="U320" s="8"/>
      <c r="V320" s="8"/>
      <c r="W320" s="8"/>
      <c r="X320" s="8"/>
      <c r="Y320" s="8"/>
      <c r="Z320" s="8"/>
      <c r="AA320" s="8"/>
      <c r="AB320" s="8"/>
      <c r="AC320" s="8"/>
      <c r="AD320" s="8"/>
    </row>
    <row r="321" spans="1:30" ht="101.5">
      <c r="A321" t="s">
        <v>1053</v>
      </c>
      <c r="B321" s="3" t="s">
        <v>2819</v>
      </c>
      <c r="C321" s="3" t="s">
        <v>2814</v>
      </c>
      <c r="G321" s="8" t="s">
        <v>25</v>
      </c>
      <c r="H321" s="8"/>
      <c r="I321" s="8">
        <v>1</v>
      </c>
      <c r="J321" s="8">
        <v>3</v>
      </c>
      <c r="K321" s="8" t="s">
        <v>3310</v>
      </c>
      <c r="L321" s="8" t="s">
        <v>3311</v>
      </c>
      <c r="M321" s="8"/>
      <c r="N321" s="9"/>
      <c r="O321" s="8"/>
      <c r="P321" s="8">
        <v>2475</v>
      </c>
      <c r="Q321" s="8">
        <f t="shared" si="4"/>
        <v>1216.9338184678927</v>
      </c>
      <c r="R321" s="8"/>
      <c r="S321" s="8" t="s">
        <v>3624</v>
      </c>
      <c r="T321" s="8" t="s">
        <v>3624</v>
      </c>
      <c r="U321" s="8"/>
      <c r="V321" s="8"/>
      <c r="W321" s="8"/>
      <c r="X321" s="8"/>
      <c r="Y321" s="8"/>
      <c r="Z321" s="8"/>
      <c r="AA321" s="8"/>
      <c r="AB321" s="8"/>
      <c r="AC321" s="8"/>
      <c r="AD321" s="8"/>
    </row>
    <row r="322" spans="1:30" ht="58">
      <c r="A322" t="s">
        <v>1057</v>
      </c>
      <c r="B322" s="3" t="s">
        <v>2825</v>
      </c>
      <c r="C322" s="3" t="s">
        <v>2824</v>
      </c>
      <c r="G322" s="8" t="s">
        <v>25</v>
      </c>
      <c r="H322" s="8"/>
      <c r="I322" s="8">
        <v>1</v>
      </c>
      <c r="J322" s="8">
        <v>4</v>
      </c>
      <c r="K322" s="8" t="s">
        <v>3326</v>
      </c>
      <c r="L322" s="8" t="s">
        <v>3311</v>
      </c>
      <c r="M322" s="8"/>
      <c r="N322" s="9"/>
      <c r="O322" s="8"/>
      <c r="P322" s="8">
        <v>830</v>
      </c>
      <c r="Q322" s="8">
        <f t="shared" si="4"/>
        <v>408.10305831448517</v>
      </c>
      <c r="R322" s="8"/>
      <c r="S322" s="8" t="s">
        <v>3624</v>
      </c>
      <c r="T322" s="8" t="s">
        <v>3624</v>
      </c>
      <c r="U322" s="8"/>
      <c r="V322" s="8"/>
      <c r="W322" s="8"/>
      <c r="X322" s="8"/>
      <c r="Y322" s="8"/>
      <c r="Z322" s="8"/>
      <c r="AA322" s="8"/>
      <c r="AB322" s="8"/>
      <c r="AC322" s="8"/>
      <c r="AD322" s="8"/>
    </row>
    <row r="323" spans="1:30" ht="43.5">
      <c r="A323" t="s">
        <v>1058</v>
      </c>
      <c r="B323" s="3" t="s">
        <v>2829</v>
      </c>
      <c r="C323" s="3" t="s">
        <v>2828</v>
      </c>
      <c r="G323" s="8" t="s">
        <v>25</v>
      </c>
      <c r="H323" s="8"/>
      <c r="I323" s="8">
        <v>1</v>
      </c>
      <c r="J323" s="8">
        <v>1</v>
      </c>
      <c r="K323" s="8" t="s">
        <v>3310</v>
      </c>
      <c r="L323" s="8" t="s">
        <v>3351</v>
      </c>
      <c r="M323" s="8"/>
      <c r="N323" s="9"/>
      <c r="O323" s="8"/>
      <c r="P323" s="8">
        <v>2475</v>
      </c>
      <c r="Q323" s="8">
        <f t="shared" ref="Q323:Q386" si="5">IF(ISNUMBER(P323), (P323/$F$477)*10000, "")</f>
        <v>1216.9338184678927</v>
      </c>
      <c r="R323" s="8"/>
      <c r="S323" s="8" t="s">
        <v>3624</v>
      </c>
      <c r="T323" s="8" t="s">
        <v>3624</v>
      </c>
      <c r="U323" s="8"/>
      <c r="V323" s="8"/>
      <c r="W323" s="8"/>
      <c r="X323" s="8"/>
      <c r="Y323" s="8"/>
      <c r="Z323" s="8"/>
      <c r="AA323" s="8"/>
      <c r="AB323" s="8"/>
      <c r="AC323" s="8"/>
      <c r="AD323" s="8"/>
    </row>
    <row r="324" spans="1:30" ht="58">
      <c r="A324" t="s">
        <v>1059</v>
      </c>
      <c r="B324" s="3" t="s">
        <v>2832</v>
      </c>
      <c r="C324" s="3" t="s">
        <v>2831</v>
      </c>
      <c r="G324" s="8" t="s">
        <v>25</v>
      </c>
      <c r="H324" s="8"/>
      <c r="I324" s="8">
        <v>1</v>
      </c>
      <c r="J324" s="8">
        <v>5</v>
      </c>
      <c r="K324" s="8" t="s">
        <v>3324</v>
      </c>
      <c r="L324" s="8" t="s">
        <v>3311</v>
      </c>
      <c r="M324" s="8"/>
      <c r="N324" s="9"/>
      <c r="O324" s="8"/>
      <c r="P324" s="8">
        <v>115</v>
      </c>
      <c r="Q324" s="8">
        <f t="shared" si="5"/>
        <v>56.544399645982892</v>
      </c>
      <c r="R324" s="8"/>
      <c r="S324" s="8" t="s">
        <v>3624</v>
      </c>
      <c r="T324" s="8" t="s">
        <v>3624</v>
      </c>
      <c r="U324" s="8"/>
      <c r="V324" s="8"/>
      <c r="W324" s="8"/>
      <c r="X324" s="8"/>
      <c r="Y324" s="8"/>
      <c r="Z324" s="8"/>
      <c r="AA324" s="8"/>
      <c r="AB324" s="8"/>
      <c r="AC324" s="8"/>
      <c r="AD324" s="8"/>
    </row>
    <row r="325" spans="1:30" ht="43.5">
      <c r="A325" t="s">
        <v>1060</v>
      </c>
      <c r="B325" s="3" t="s">
        <v>2834</v>
      </c>
      <c r="C325" s="3" t="s">
        <v>2833</v>
      </c>
      <c r="G325" s="8" t="s">
        <v>25</v>
      </c>
      <c r="H325" s="8"/>
      <c r="I325" s="8">
        <v>1</v>
      </c>
      <c r="J325" s="8">
        <v>3</v>
      </c>
      <c r="K325" s="8" t="s">
        <v>3319</v>
      </c>
      <c r="L325" s="8" t="s">
        <v>3311</v>
      </c>
      <c r="M325" s="8"/>
      <c r="N325" s="9"/>
      <c r="O325" s="8"/>
      <c r="P325" s="8">
        <v>1701</v>
      </c>
      <c r="Q325" s="8">
        <f t="shared" si="5"/>
        <v>836.36542432884255</v>
      </c>
      <c r="R325" s="8"/>
      <c r="S325" s="8" t="s">
        <v>3624</v>
      </c>
      <c r="T325" s="8" t="s">
        <v>3624</v>
      </c>
      <c r="U325" s="8"/>
      <c r="V325" s="8"/>
      <c r="W325" s="8"/>
      <c r="X325" s="8"/>
      <c r="Y325" s="8"/>
      <c r="Z325" s="8"/>
      <c r="AA325" s="8"/>
      <c r="AB325" s="8"/>
      <c r="AC325" s="8"/>
      <c r="AD325" s="8"/>
    </row>
    <row r="326" spans="1:30" ht="29">
      <c r="A326" t="s">
        <v>1065</v>
      </c>
      <c r="B326" s="3" t="s">
        <v>2846</v>
      </c>
      <c r="C326" s="3" t="s">
        <v>2847</v>
      </c>
      <c r="G326" s="8" t="s">
        <v>25</v>
      </c>
      <c r="H326" s="8"/>
      <c r="I326" s="8">
        <v>1</v>
      </c>
      <c r="J326" s="8">
        <v>2</v>
      </c>
      <c r="K326" s="8" t="s">
        <v>3316</v>
      </c>
      <c r="L326" s="8" t="s">
        <v>3351</v>
      </c>
      <c r="M326" s="8"/>
      <c r="N326" s="9"/>
      <c r="O326" s="8"/>
      <c r="P326" s="8">
        <v>129</v>
      </c>
      <c r="Q326" s="8">
        <f t="shared" si="5"/>
        <v>63.428065689841674</v>
      </c>
      <c r="R326" s="8"/>
      <c r="S326" s="8" t="s">
        <v>3624</v>
      </c>
      <c r="T326" s="8" t="s">
        <v>3624</v>
      </c>
      <c r="U326" s="8"/>
      <c r="V326" s="8"/>
      <c r="W326" s="8"/>
      <c r="X326" s="8"/>
      <c r="Y326" s="8"/>
      <c r="Z326" s="8"/>
      <c r="AA326" s="8"/>
      <c r="AB326" s="8"/>
      <c r="AC326" s="8"/>
      <c r="AD326" s="8"/>
    </row>
    <row r="327" spans="1:30" ht="43.5">
      <c r="A327" t="s">
        <v>1066</v>
      </c>
      <c r="B327" s="3" t="s">
        <v>2848</v>
      </c>
      <c r="C327" s="3" t="s">
        <v>2845</v>
      </c>
      <c r="G327" s="8" t="s">
        <v>24</v>
      </c>
      <c r="H327" s="8"/>
      <c r="I327" s="8">
        <v>1</v>
      </c>
      <c r="J327" s="8">
        <v>2</v>
      </c>
      <c r="K327" s="8" t="s">
        <v>3328</v>
      </c>
      <c r="L327" s="8" t="s">
        <v>3351</v>
      </c>
      <c r="M327" s="8"/>
      <c r="N327" s="9"/>
      <c r="O327" s="8"/>
      <c r="P327" s="8">
        <v>613</v>
      </c>
      <c r="Q327" s="8">
        <f t="shared" si="5"/>
        <v>301.40623463467404</v>
      </c>
      <c r="R327" s="8"/>
      <c r="S327" s="8" t="s">
        <v>3624</v>
      </c>
      <c r="T327" s="8" t="s">
        <v>3624</v>
      </c>
      <c r="U327" s="8"/>
      <c r="V327" s="8"/>
      <c r="W327" s="8"/>
      <c r="X327" s="8"/>
      <c r="Y327" s="8"/>
      <c r="Z327" s="8"/>
      <c r="AA327" s="8"/>
      <c r="AB327" s="8"/>
      <c r="AC327" s="8"/>
      <c r="AD327" s="8"/>
    </row>
    <row r="328" spans="1:30" ht="43.5">
      <c r="A328" t="s">
        <v>1069</v>
      </c>
      <c r="B328" s="3" t="s">
        <v>2850</v>
      </c>
      <c r="C328" s="3" t="s">
        <v>2849</v>
      </c>
      <c r="G328" s="8" t="s">
        <v>24</v>
      </c>
      <c r="H328" s="8"/>
      <c r="I328" s="8">
        <v>1</v>
      </c>
      <c r="J328" s="8">
        <v>1</v>
      </c>
      <c r="K328" s="8" t="s">
        <v>3310</v>
      </c>
      <c r="L328" s="8" t="s">
        <v>3351</v>
      </c>
      <c r="M328" s="8"/>
      <c r="N328" s="9"/>
      <c r="O328" s="8"/>
      <c r="P328" s="8">
        <v>2475</v>
      </c>
      <c r="Q328" s="8">
        <f t="shared" si="5"/>
        <v>1216.9338184678927</v>
      </c>
      <c r="R328" s="8"/>
      <c r="S328" s="8" t="s">
        <v>3624</v>
      </c>
      <c r="T328" s="8" t="s">
        <v>3624</v>
      </c>
      <c r="U328" s="8"/>
      <c r="V328" s="8"/>
      <c r="W328" s="8"/>
      <c r="X328" s="8"/>
      <c r="Y328" s="8"/>
      <c r="Z328" s="8"/>
      <c r="AA328" s="8"/>
      <c r="AB328" s="8"/>
      <c r="AC328" s="8"/>
      <c r="AD328" s="8"/>
    </row>
    <row r="329" spans="1:30" ht="130.5">
      <c r="A329" t="s">
        <v>1073</v>
      </c>
      <c r="B329" s="3" t="s">
        <v>2863</v>
      </c>
      <c r="C329" s="3" t="s">
        <v>2862</v>
      </c>
      <c r="F329" t="s">
        <v>19</v>
      </c>
      <c r="G329" s="8" t="s">
        <v>25</v>
      </c>
      <c r="H329" s="8"/>
      <c r="I329" s="8">
        <v>7</v>
      </c>
      <c r="J329" s="8">
        <v>27</v>
      </c>
      <c r="K329" s="8"/>
      <c r="L329" s="8" t="s">
        <v>3305</v>
      </c>
      <c r="M329" s="8" t="s">
        <v>3414</v>
      </c>
      <c r="N329" s="9" t="s">
        <v>3475</v>
      </c>
      <c r="O329" s="8"/>
      <c r="P329" s="8">
        <v>8</v>
      </c>
      <c r="Q329" s="8">
        <f t="shared" si="5"/>
        <v>3.9335234536335926</v>
      </c>
      <c r="R329" s="8"/>
      <c r="S329" s="8" t="s">
        <v>3624</v>
      </c>
      <c r="T329" s="8" t="s">
        <v>3624</v>
      </c>
      <c r="U329" s="8"/>
      <c r="V329" s="8"/>
      <c r="W329" s="8"/>
      <c r="X329" s="8"/>
      <c r="Y329" s="8"/>
      <c r="Z329" s="8"/>
      <c r="AA329" s="8"/>
      <c r="AB329" s="8"/>
      <c r="AC329" s="8"/>
      <c r="AD329" s="8"/>
    </row>
    <row r="330" spans="1:30" ht="29">
      <c r="A330" t="s">
        <v>1078</v>
      </c>
      <c r="B330" s="3" t="s">
        <v>2866</v>
      </c>
      <c r="C330" s="3" t="s">
        <v>2867</v>
      </c>
      <c r="G330" s="8" t="s">
        <v>25</v>
      </c>
      <c r="H330" s="8"/>
      <c r="I330" s="8">
        <v>1</v>
      </c>
      <c r="J330" s="8">
        <v>2</v>
      </c>
      <c r="K330" s="8" t="s">
        <v>3355</v>
      </c>
      <c r="L330" s="8" t="s">
        <v>3351</v>
      </c>
      <c r="M330" s="8"/>
      <c r="N330" s="9"/>
      <c r="O330" s="8"/>
      <c r="P330" s="8">
        <v>124</v>
      </c>
      <c r="Q330" s="8">
        <f t="shared" si="5"/>
        <v>60.969613531320682</v>
      </c>
      <c r="R330" s="8"/>
      <c r="S330" s="8" t="s">
        <v>3624</v>
      </c>
      <c r="T330" s="8" t="s">
        <v>3624</v>
      </c>
      <c r="U330" s="8"/>
      <c r="V330" s="8"/>
      <c r="W330" s="8"/>
      <c r="X330" s="8"/>
      <c r="Y330" s="8"/>
      <c r="Z330" s="8"/>
      <c r="AA330" s="8"/>
      <c r="AB330" s="8"/>
      <c r="AC330" s="8"/>
      <c r="AD330" s="8"/>
    </row>
    <row r="331" spans="1:30" ht="87">
      <c r="A331" t="s">
        <v>1078</v>
      </c>
      <c r="B331" s="3" t="s">
        <v>2868</v>
      </c>
      <c r="C331" s="3" t="s">
        <v>2871</v>
      </c>
      <c r="G331" s="8" t="s">
        <v>24</v>
      </c>
      <c r="H331" s="8"/>
      <c r="I331" s="8">
        <v>1</v>
      </c>
      <c r="J331" s="8">
        <v>6</v>
      </c>
      <c r="K331" s="8" t="s">
        <v>3324</v>
      </c>
      <c r="L331" s="8" t="s">
        <v>3311</v>
      </c>
      <c r="M331" s="8"/>
      <c r="N331" s="9"/>
      <c r="O331" s="8"/>
      <c r="P331" s="8">
        <v>250</v>
      </c>
      <c r="Q331" s="8">
        <f t="shared" si="5"/>
        <v>122.92260792604976</v>
      </c>
      <c r="R331" s="8"/>
      <c r="S331" s="8" t="s">
        <v>3624</v>
      </c>
      <c r="T331" s="8" t="s">
        <v>3624</v>
      </c>
      <c r="U331" s="8"/>
      <c r="V331" s="8"/>
      <c r="W331" s="8"/>
      <c r="X331" s="8"/>
      <c r="Y331" s="8"/>
      <c r="Z331" s="8"/>
      <c r="AA331" s="8"/>
      <c r="AB331" s="8"/>
      <c r="AC331" s="8"/>
      <c r="AD331" s="8"/>
    </row>
    <row r="332" spans="1:30" ht="101.5">
      <c r="A332" t="s">
        <v>1079</v>
      </c>
      <c r="B332" s="3" t="s">
        <v>3730</v>
      </c>
      <c r="C332" s="3" t="s">
        <v>3731</v>
      </c>
      <c r="G332" s="8" t="s">
        <v>25</v>
      </c>
      <c r="H332" s="8"/>
      <c r="I332" s="8">
        <v>1</v>
      </c>
      <c r="J332" s="8">
        <v>4</v>
      </c>
      <c r="K332" s="8" t="s">
        <v>3324</v>
      </c>
      <c r="L332" s="8" t="s">
        <v>3311</v>
      </c>
      <c r="M332" s="8"/>
      <c r="N332" s="9"/>
      <c r="O332" s="8"/>
      <c r="P332" s="8">
        <v>109</v>
      </c>
      <c r="Q332" s="8">
        <f t="shared" si="5"/>
        <v>53.594257055757701</v>
      </c>
      <c r="R332" s="8">
        <v>-11</v>
      </c>
      <c r="S332" s="8">
        <v>109</v>
      </c>
      <c r="T332" s="8">
        <v>98</v>
      </c>
      <c r="U332" s="8"/>
      <c r="V332" s="8"/>
      <c r="W332" s="8"/>
      <c r="X332" s="8"/>
      <c r="Y332" s="8"/>
      <c r="Z332" s="8"/>
      <c r="AA332" s="8"/>
      <c r="AB332" s="8"/>
      <c r="AC332" s="8"/>
      <c r="AD332" s="8"/>
    </row>
    <row r="333" spans="1:30" ht="72.5">
      <c r="A333" t="s">
        <v>1087</v>
      </c>
      <c r="B333" s="3" t="s">
        <v>2891</v>
      </c>
      <c r="C333" s="3" t="s">
        <v>2888</v>
      </c>
      <c r="G333" s="8" t="s">
        <v>25</v>
      </c>
      <c r="H333" s="8"/>
      <c r="I333" s="8">
        <v>1</v>
      </c>
      <c r="J333" s="8">
        <v>3</v>
      </c>
      <c r="K333" s="8" t="s">
        <v>3319</v>
      </c>
      <c r="L333" s="8" t="s">
        <v>3311</v>
      </c>
      <c r="M333" s="8"/>
      <c r="N333" s="9"/>
      <c r="O333" s="8"/>
      <c r="P333" s="8">
        <v>1701</v>
      </c>
      <c r="Q333" s="8">
        <f t="shared" si="5"/>
        <v>836.36542432884255</v>
      </c>
      <c r="R333" s="8"/>
      <c r="S333" s="8" t="s">
        <v>3624</v>
      </c>
      <c r="T333" s="8" t="s">
        <v>3624</v>
      </c>
      <c r="U333" s="8"/>
      <c r="V333" s="8"/>
      <c r="W333" s="8"/>
      <c r="X333" s="8"/>
      <c r="Y333" s="8"/>
      <c r="Z333" s="8"/>
      <c r="AA333" s="8"/>
      <c r="AB333" s="8"/>
      <c r="AC333" s="8"/>
      <c r="AD333" s="8"/>
    </row>
    <row r="334" spans="1:30" ht="72.5">
      <c r="A334" t="s">
        <v>1090</v>
      </c>
      <c r="B334" s="3" t="s">
        <v>2896</v>
      </c>
      <c r="C334" s="3" t="s">
        <v>3499</v>
      </c>
      <c r="G334" s="8" t="s">
        <v>24</v>
      </c>
      <c r="H334" s="8"/>
      <c r="I334" s="8">
        <v>1</v>
      </c>
      <c r="J334" s="8">
        <v>3</v>
      </c>
      <c r="K334" s="8" t="s">
        <v>3319</v>
      </c>
      <c r="L334" s="8" t="s">
        <v>3311</v>
      </c>
      <c r="M334" s="8"/>
      <c r="N334" s="9"/>
      <c r="O334" s="8"/>
      <c r="P334" s="8">
        <v>1701</v>
      </c>
      <c r="Q334" s="8">
        <f t="shared" si="5"/>
        <v>836.36542432884255</v>
      </c>
      <c r="R334" s="8"/>
      <c r="S334" s="8" t="s">
        <v>3624</v>
      </c>
      <c r="T334" s="8" t="s">
        <v>3624</v>
      </c>
      <c r="U334" s="8"/>
      <c r="V334" s="8"/>
      <c r="W334" s="8"/>
      <c r="X334" s="8"/>
      <c r="Y334" s="8"/>
      <c r="Z334" s="8"/>
      <c r="AA334" s="8"/>
      <c r="AB334" s="8"/>
      <c r="AC334" s="8"/>
      <c r="AD334" s="8"/>
    </row>
    <row r="335" spans="1:30" ht="29">
      <c r="A335" t="s">
        <v>1093</v>
      </c>
      <c r="B335" s="3" t="s">
        <v>2899</v>
      </c>
      <c r="C335" s="3" t="s">
        <v>2898</v>
      </c>
      <c r="G335" s="8" t="s">
        <v>25</v>
      </c>
      <c r="H335" s="8"/>
      <c r="I335" s="8">
        <v>1</v>
      </c>
      <c r="J335" s="8">
        <v>3</v>
      </c>
      <c r="K335" s="8" t="s">
        <v>3319</v>
      </c>
      <c r="L335" s="8" t="s">
        <v>3311</v>
      </c>
      <c r="M335" s="8"/>
      <c r="N335" s="9"/>
      <c r="O335" s="8"/>
      <c r="P335" s="8">
        <v>86</v>
      </c>
      <c r="Q335" s="8">
        <f t="shared" si="5"/>
        <v>42.285377126561116</v>
      </c>
      <c r="R335" s="8"/>
      <c r="S335" s="8" t="s">
        <v>3624</v>
      </c>
      <c r="T335" s="8" t="s">
        <v>3624</v>
      </c>
      <c r="U335" s="8"/>
      <c r="V335" s="8"/>
      <c r="W335" s="8"/>
      <c r="X335" s="8"/>
      <c r="Y335" s="8"/>
      <c r="Z335" s="8"/>
      <c r="AA335" s="8"/>
      <c r="AB335" s="8"/>
      <c r="AC335" s="8"/>
      <c r="AD335" s="8"/>
    </row>
    <row r="336" spans="1:30" ht="159.5">
      <c r="A336" t="s">
        <v>1094</v>
      </c>
      <c r="B336" s="3" t="s">
        <v>2903</v>
      </c>
      <c r="C336" s="3" t="s">
        <v>2902</v>
      </c>
      <c r="G336" s="8" t="s">
        <v>25</v>
      </c>
      <c r="H336" s="8"/>
      <c r="I336" s="8">
        <v>8</v>
      </c>
      <c r="J336" s="8">
        <v>33</v>
      </c>
      <c r="K336" s="8"/>
      <c r="L336" s="8" t="s">
        <v>3305</v>
      </c>
      <c r="M336" s="8" t="s">
        <v>3414</v>
      </c>
      <c r="N336" s="9" t="s">
        <v>3475</v>
      </c>
      <c r="O336" s="8"/>
      <c r="P336" s="8">
        <v>8</v>
      </c>
      <c r="Q336" s="8">
        <f t="shared" si="5"/>
        <v>3.9335234536335926</v>
      </c>
      <c r="R336" s="8"/>
      <c r="S336" s="8" t="s">
        <v>3624</v>
      </c>
      <c r="T336" s="8" t="s">
        <v>3624</v>
      </c>
      <c r="U336" s="8"/>
      <c r="V336" s="8"/>
      <c r="W336" s="8"/>
      <c r="X336" s="8"/>
      <c r="Y336" s="8"/>
      <c r="Z336" s="8"/>
      <c r="AA336" s="8"/>
      <c r="AB336" s="8"/>
      <c r="AC336" s="8"/>
      <c r="AD336" s="8"/>
    </row>
    <row r="337" spans="1:30" ht="130.5">
      <c r="A337" t="s">
        <v>1095</v>
      </c>
      <c r="B337" s="3" t="s">
        <v>2905</v>
      </c>
      <c r="C337" s="3" t="s">
        <v>2904</v>
      </c>
      <c r="G337" s="8" t="s">
        <v>25</v>
      </c>
      <c r="H337" s="8"/>
      <c r="I337" s="8">
        <v>1</v>
      </c>
      <c r="J337" s="8">
        <v>5</v>
      </c>
      <c r="K337" s="8" t="s">
        <v>3304</v>
      </c>
      <c r="L337" s="8" t="s">
        <v>3311</v>
      </c>
      <c r="M337" s="8"/>
      <c r="N337" s="9"/>
      <c r="O337" s="8"/>
      <c r="P337" s="8">
        <v>266</v>
      </c>
      <c r="Q337" s="8">
        <f t="shared" si="5"/>
        <v>130.78965483331694</v>
      </c>
      <c r="R337" s="8"/>
      <c r="S337" s="8" t="s">
        <v>3624</v>
      </c>
      <c r="T337" s="8" t="s">
        <v>3624</v>
      </c>
      <c r="U337" s="8"/>
      <c r="V337" s="8"/>
      <c r="W337" s="8"/>
      <c r="X337" s="8"/>
      <c r="Y337" s="8"/>
      <c r="Z337" s="8"/>
      <c r="AA337" s="8"/>
      <c r="AB337" s="8"/>
      <c r="AC337" s="8"/>
      <c r="AD337" s="8"/>
    </row>
    <row r="338" spans="1:30" ht="130.5">
      <c r="A338" t="s">
        <v>1095</v>
      </c>
      <c r="B338" s="3" t="s">
        <v>2906</v>
      </c>
      <c r="C338" s="3" t="s">
        <v>2904</v>
      </c>
      <c r="G338" s="8" t="s">
        <v>25</v>
      </c>
      <c r="H338" s="8"/>
      <c r="I338" s="8">
        <v>4</v>
      </c>
      <c r="J338" s="8">
        <v>13</v>
      </c>
      <c r="K338" s="8"/>
      <c r="L338" s="8" t="s">
        <v>3311</v>
      </c>
      <c r="M338" s="8"/>
      <c r="N338" s="9"/>
      <c r="O338" s="8"/>
      <c r="P338" s="8">
        <v>3</v>
      </c>
      <c r="Q338" s="8">
        <f t="shared" si="5"/>
        <v>1.4750712951125973</v>
      </c>
      <c r="R338" s="8"/>
      <c r="S338" s="8" t="s">
        <v>3624</v>
      </c>
      <c r="T338" s="8" t="s">
        <v>3624</v>
      </c>
      <c r="U338" s="8"/>
      <c r="V338" s="8"/>
      <c r="W338" s="8"/>
      <c r="X338" s="8"/>
      <c r="Y338" s="8"/>
      <c r="Z338" s="8"/>
      <c r="AA338" s="8"/>
      <c r="AB338" s="8"/>
      <c r="AC338" s="8"/>
      <c r="AD338" s="8"/>
    </row>
    <row r="339" spans="1:30" ht="43.5">
      <c r="A339" t="s">
        <v>1095</v>
      </c>
      <c r="B339" s="3" t="s">
        <v>2912</v>
      </c>
      <c r="C339" s="3" t="s">
        <v>2909</v>
      </c>
      <c r="G339" s="8" t="s">
        <v>25</v>
      </c>
      <c r="H339" s="8"/>
      <c r="I339" s="8">
        <v>2</v>
      </c>
      <c r="J339" s="8">
        <v>3</v>
      </c>
      <c r="K339" s="8"/>
      <c r="L339" s="8" t="s">
        <v>3311</v>
      </c>
      <c r="M339" s="8"/>
      <c r="N339" s="9"/>
      <c r="O339" s="8"/>
      <c r="P339" s="8">
        <v>250</v>
      </c>
      <c r="Q339" s="8">
        <f t="shared" si="5"/>
        <v>122.92260792604976</v>
      </c>
      <c r="R339" s="8"/>
      <c r="S339" s="8" t="s">
        <v>3624</v>
      </c>
      <c r="T339" s="8" t="s">
        <v>3624</v>
      </c>
      <c r="U339" s="8" t="s">
        <v>3348</v>
      </c>
      <c r="V339" s="8"/>
      <c r="W339" s="8"/>
      <c r="X339" s="8"/>
      <c r="Y339" s="8"/>
      <c r="Z339" s="8"/>
      <c r="AA339" s="8"/>
      <c r="AB339" s="8"/>
      <c r="AC339" s="8"/>
      <c r="AD339" s="8"/>
    </row>
    <row r="340" spans="1:30" ht="43.5">
      <c r="A340" t="s">
        <v>1102</v>
      </c>
      <c r="B340" s="3" t="s">
        <v>2915</v>
      </c>
      <c r="C340" s="3" t="s">
        <v>2914</v>
      </c>
      <c r="G340" s="8" t="s">
        <v>25</v>
      </c>
      <c r="H340" s="8"/>
      <c r="I340" s="8">
        <v>1</v>
      </c>
      <c r="J340" s="8">
        <v>4</v>
      </c>
      <c r="K340" s="8" t="s">
        <v>3310</v>
      </c>
      <c r="L340" s="8" t="s">
        <v>3305</v>
      </c>
      <c r="M340" s="8" t="s">
        <v>3403</v>
      </c>
      <c r="N340" s="9" t="s">
        <v>3404</v>
      </c>
      <c r="O340" s="8"/>
      <c r="P340" s="8">
        <v>2475</v>
      </c>
      <c r="Q340" s="8">
        <f t="shared" si="5"/>
        <v>1216.9338184678927</v>
      </c>
      <c r="R340" s="8"/>
      <c r="S340" s="8" t="s">
        <v>3624</v>
      </c>
      <c r="T340" s="8" t="s">
        <v>3624</v>
      </c>
      <c r="U340" s="8"/>
      <c r="V340" s="8"/>
      <c r="W340" s="8"/>
      <c r="X340" s="8"/>
      <c r="Y340" s="8"/>
      <c r="Z340" s="8"/>
      <c r="AA340" s="8"/>
      <c r="AB340" s="8"/>
      <c r="AC340" s="8"/>
      <c r="AD340" s="8"/>
    </row>
    <row r="341" spans="1:30" ht="43.5">
      <c r="A341" t="s">
        <v>1106</v>
      </c>
      <c r="B341" s="3" t="s">
        <v>2920</v>
      </c>
      <c r="C341" s="3" t="s">
        <v>2923</v>
      </c>
      <c r="G341" s="8" t="s">
        <v>24</v>
      </c>
      <c r="H341" s="8"/>
      <c r="I341" s="8">
        <v>1</v>
      </c>
      <c r="J341" s="8">
        <v>1</v>
      </c>
      <c r="K341" s="8" t="s">
        <v>3310</v>
      </c>
      <c r="L341" s="8" t="s">
        <v>3351</v>
      </c>
      <c r="M341" s="8"/>
      <c r="N341" s="9"/>
      <c r="O341" s="8"/>
      <c r="P341" s="8">
        <v>2475</v>
      </c>
      <c r="Q341" s="8">
        <f t="shared" si="5"/>
        <v>1216.9338184678927</v>
      </c>
      <c r="R341" s="8"/>
      <c r="S341" s="8" t="s">
        <v>3624</v>
      </c>
      <c r="T341" s="8" t="s">
        <v>3624</v>
      </c>
      <c r="U341" s="8" t="s">
        <v>4</v>
      </c>
      <c r="V341" s="8"/>
      <c r="W341" s="8"/>
      <c r="X341" s="8"/>
      <c r="Y341" s="8"/>
      <c r="Z341" s="8"/>
      <c r="AA341" s="8"/>
      <c r="AB341" s="8"/>
      <c r="AC341" s="8"/>
      <c r="AD341" s="8"/>
    </row>
    <row r="342" spans="1:30" ht="43.5">
      <c r="A342" t="s">
        <v>1107</v>
      </c>
      <c r="B342" s="3" t="s">
        <v>2926</v>
      </c>
      <c r="C342" s="3" t="s">
        <v>2927</v>
      </c>
      <c r="F342" t="s">
        <v>19</v>
      </c>
      <c r="G342" s="8" t="s">
        <v>25</v>
      </c>
      <c r="H342" s="8"/>
      <c r="I342" s="8">
        <v>1</v>
      </c>
      <c r="J342" s="8">
        <v>3</v>
      </c>
      <c r="K342" s="8" t="s">
        <v>3319</v>
      </c>
      <c r="L342" s="8" t="s">
        <v>3311</v>
      </c>
      <c r="M342" s="8"/>
      <c r="N342" s="9"/>
      <c r="O342" s="8"/>
      <c r="P342" s="8">
        <v>280</v>
      </c>
      <c r="Q342" s="8">
        <f t="shared" si="5"/>
        <v>137.67332087717574</v>
      </c>
      <c r="R342" s="8"/>
      <c r="S342" s="8" t="s">
        <v>3624</v>
      </c>
      <c r="T342" s="8" t="s">
        <v>3624</v>
      </c>
      <c r="U342" s="8"/>
      <c r="V342" s="8"/>
      <c r="W342" s="8"/>
      <c r="X342" s="8"/>
      <c r="Y342" s="8"/>
      <c r="Z342" s="8"/>
      <c r="AA342" s="8"/>
      <c r="AB342" s="8"/>
      <c r="AC342" s="8"/>
      <c r="AD342" s="8"/>
    </row>
    <row r="343" spans="1:30" ht="29">
      <c r="A343" t="s">
        <v>1117</v>
      </c>
      <c r="B343" s="3" t="s">
        <v>2933</v>
      </c>
      <c r="C343" s="3" t="s">
        <v>2932</v>
      </c>
      <c r="G343" s="8" t="s">
        <v>24</v>
      </c>
      <c r="H343" s="8"/>
      <c r="I343" s="8">
        <v>1</v>
      </c>
      <c r="J343" s="8">
        <v>3</v>
      </c>
      <c r="K343" s="8" t="s">
        <v>3326</v>
      </c>
      <c r="L343" s="8" t="s">
        <v>3311</v>
      </c>
      <c r="M343" s="8"/>
      <c r="N343" s="9"/>
      <c r="O343" s="8"/>
      <c r="P343" s="8">
        <v>743</v>
      </c>
      <c r="Q343" s="8">
        <f t="shared" si="5"/>
        <v>365.32599075621988</v>
      </c>
      <c r="R343" s="8"/>
      <c r="S343" s="8" t="s">
        <v>3624</v>
      </c>
      <c r="T343" s="8" t="s">
        <v>3624</v>
      </c>
      <c r="U343" s="8"/>
      <c r="V343" s="8"/>
      <c r="W343" s="8"/>
      <c r="X343" s="8"/>
      <c r="Y343" s="8"/>
      <c r="Z343" s="8"/>
      <c r="AA343" s="8"/>
      <c r="AB343" s="8"/>
      <c r="AC343" s="8"/>
      <c r="AD343" s="8"/>
    </row>
    <row r="344" spans="1:30" ht="87">
      <c r="A344" t="s">
        <v>1117</v>
      </c>
      <c r="B344" s="3" t="s">
        <v>2939</v>
      </c>
      <c r="C344" s="3" t="s">
        <v>2938</v>
      </c>
      <c r="G344" s="8" t="s">
        <v>25</v>
      </c>
      <c r="H344" s="8"/>
      <c r="I344" s="8">
        <v>1</v>
      </c>
      <c r="J344" s="8">
        <v>1</v>
      </c>
      <c r="K344" s="8" t="s">
        <v>3310</v>
      </c>
      <c r="L344" s="8" t="s">
        <v>3351</v>
      </c>
      <c r="M344" s="8"/>
      <c r="N344" s="9"/>
      <c r="O344" s="8"/>
      <c r="P344" s="8">
        <v>2475</v>
      </c>
      <c r="Q344" s="8">
        <f t="shared" si="5"/>
        <v>1216.9338184678927</v>
      </c>
      <c r="R344" s="8"/>
      <c r="S344" s="8" t="s">
        <v>3624</v>
      </c>
      <c r="T344" s="8" t="s">
        <v>3624</v>
      </c>
      <c r="U344" s="8"/>
      <c r="V344" s="8"/>
      <c r="W344" s="8"/>
      <c r="X344" s="8"/>
      <c r="Y344" s="8"/>
      <c r="Z344" s="8"/>
      <c r="AA344" s="8"/>
      <c r="AB344" s="8"/>
      <c r="AC344" s="8"/>
      <c r="AD344" s="8"/>
    </row>
    <row r="345" spans="1:30" ht="159.5">
      <c r="A345" t="s">
        <v>1118</v>
      </c>
      <c r="B345" s="3" t="s">
        <v>3704</v>
      </c>
      <c r="C345" s="3" t="s">
        <v>2946</v>
      </c>
      <c r="G345" s="8" t="s">
        <v>25</v>
      </c>
      <c r="H345" s="8"/>
      <c r="I345" s="8">
        <v>1</v>
      </c>
      <c r="J345" s="8">
        <v>2</v>
      </c>
      <c r="K345" s="8" t="s">
        <v>3326</v>
      </c>
      <c r="L345" s="8" t="s">
        <v>3351</v>
      </c>
      <c r="M345" s="8"/>
      <c r="N345" s="9"/>
      <c r="O345" s="8"/>
      <c r="P345" s="8">
        <v>35</v>
      </c>
      <c r="Q345" s="8">
        <f t="shared" si="5"/>
        <v>17.209165109646968</v>
      </c>
      <c r="R345" s="8"/>
      <c r="S345" s="8" t="s">
        <v>3624</v>
      </c>
      <c r="T345" s="8" t="s">
        <v>3624</v>
      </c>
      <c r="U345" s="8"/>
      <c r="V345" s="8"/>
      <c r="W345" s="8"/>
      <c r="X345" s="8"/>
      <c r="Y345" s="8"/>
      <c r="Z345" s="8"/>
      <c r="AA345" s="8"/>
      <c r="AB345" s="8"/>
      <c r="AC345" s="8"/>
      <c r="AD345" s="8"/>
    </row>
    <row r="346" spans="1:30" ht="43.5">
      <c r="A346" t="s">
        <v>1120</v>
      </c>
      <c r="B346" s="3" t="s">
        <v>2954</v>
      </c>
      <c r="C346" s="3" t="s">
        <v>2953</v>
      </c>
      <c r="G346" s="8" t="s">
        <v>24</v>
      </c>
      <c r="H346" s="8"/>
      <c r="I346" s="8">
        <v>1</v>
      </c>
      <c r="J346" s="8">
        <v>4</v>
      </c>
      <c r="K346" s="8" t="s">
        <v>3310</v>
      </c>
      <c r="L346" s="8" t="s">
        <v>3305</v>
      </c>
      <c r="M346" s="8" t="s">
        <v>3403</v>
      </c>
      <c r="N346" s="9" t="s">
        <v>3404</v>
      </c>
      <c r="O346" s="8"/>
      <c r="P346" s="8">
        <v>2475</v>
      </c>
      <c r="Q346" s="8">
        <f t="shared" si="5"/>
        <v>1216.9338184678927</v>
      </c>
      <c r="R346" s="8"/>
      <c r="S346" s="8" t="s">
        <v>3624</v>
      </c>
      <c r="T346" s="8" t="s">
        <v>3624</v>
      </c>
      <c r="U346" s="8"/>
      <c r="V346" s="8"/>
      <c r="W346" s="8"/>
      <c r="X346" s="8"/>
      <c r="Y346" s="8"/>
      <c r="Z346" s="8"/>
      <c r="AA346" s="8"/>
      <c r="AB346" s="8"/>
      <c r="AC346" s="8"/>
      <c r="AD346" s="8"/>
    </row>
    <row r="347" spans="1:30" ht="58">
      <c r="A347" t="s">
        <v>1123</v>
      </c>
      <c r="B347" s="3" t="s">
        <v>2957</v>
      </c>
      <c r="C347" s="3" t="s">
        <v>2956</v>
      </c>
      <c r="G347" s="8" t="s">
        <v>24</v>
      </c>
      <c r="H347" s="8"/>
      <c r="I347" s="8">
        <v>1</v>
      </c>
      <c r="J347" s="8">
        <v>3</v>
      </c>
      <c r="K347" s="8" t="s">
        <v>3319</v>
      </c>
      <c r="L347" s="8" t="s">
        <v>3311</v>
      </c>
      <c r="M347" s="8"/>
      <c r="N347" s="9"/>
      <c r="O347" s="8"/>
      <c r="P347" s="8">
        <v>1701</v>
      </c>
      <c r="Q347" s="8">
        <f t="shared" si="5"/>
        <v>836.36542432884255</v>
      </c>
      <c r="R347" s="8"/>
      <c r="S347" s="8" t="s">
        <v>3624</v>
      </c>
      <c r="T347" s="8" t="s">
        <v>3624</v>
      </c>
      <c r="U347" s="8"/>
      <c r="V347" s="8"/>
      <c r="W347" s="8"/>
      <c r="X347" s="8"/>
      <c r="Y347" s="8"/>
      <c r="Z347" s="8"/>
      <c r="AA347" s="8"/>
      <c r="AB347" s="8"/>
      <c r="AC347" s="8"/>
      <c r="AD347" s="8"/>
    </row>
    <row r="348" spans="1:30" ht="58">
      <c r="A348" t="s">
        <v>1124</v>
      </c>
      <c r="B348" s="3" t="s">
        <v>2959</v>
      </c>
      <c r="C348" s="3" t="s">
        <v>2958</v>
      </c>
      <c r="G348" s="8" t="s">
        <v>25</v>
      </c>
      <c r="H348" s="8"/>
      <c r="I348" s="8">
        <v>1</v>
      </c>
      <c r="J348" s="8">
        <v>5</v>
      </c>
      <c r="K348" s="8" t="s">
        <v>3326</v>
      </c>
      <c r="L348" s="8" t="s">
        <v>3311</v>
      </c>
      <c r="M348" s="8"/>
      <c r="N348" s="9"/>
      <c r="O348" s="8"/>
      <c r="P348" s="8">
        <v>830</v>
      </c>
      <c r="Q348" s="8">
        <f t="shared" si="5"/>
        <v>408.10305831448517</v>
      </c>
      <c r="R348" s="8"/>
      <c r="S348" s="8" t="s">
        <v>3624</v>
      </c>
      <c r="T348" s="8" t="s">
        <v>3624</v>
      </c>
      <c r="U348" s="8"/>
      <c r="V348" s="8"/>
      <c r="W348" s="8"/>
      <c r="X348" s="8"/>
      <c r="Y348" s="8"/>
      <c r="Z348" s="8"/>
      <c r="AA348" s="8"/>
      <c r="AB348" s="8"/>
      <c r="AC348" s="8"/>
      <c r="AD348" s="8"/>
    </row>
    <row r="349" spans="1:30" ht="43.5">
      <c r="A349" t="s">
        <v>1129</v>
      </c>
      <c r="B349" s="3" t="s">
        <v>2974</v>
      </c>
      <c r="C349" s="3" t="s">
        <v>2975</v>
      </c>
      <c r="G349" s="8" t="s">
        <v>24</v>
      </c>
      <c r="H349" s="8"/>
      <c r="I349" s="8">
        <v>1</v>
      </c>
      <c r="J349" s="8">
        <v>3</v>
      </c>
      <c r="K349" s="8" t="s">
        <v>3319</v>
      </c>
      <c r="L349" s="8" t="s">
        <v>3311</v>
      </c>
      <c r="M349" s="8"/>
      <c r="N349" s="9"/>
      <c r="O349" s="8"/>
      <c r="P349" s="8">
        <v>1701</v>
      </c>
      <c r="Q349" s="8">
        <f t="shared" si="5"/>
        <v>836.36542432884255</v>
      </c>
      <c r="R349" s="8"/>
      <c r="S349" s="8" t="s">
        <v>3624</v>
      </c>
      <c r="T349" s="8" t="s">
        <v>3624</v>
      </c>
      <c r="U349" s="8"/>
      <c r="V349" s="8"/>
      <c r="W349" s="8"/>
      <c r="X349" s="8"/>
      <c r="Y349" s="8"/>
      <c r="Z349" s="8"/>
      <c r="AA349" s="8"/>
      <c r="AB349" s="8"/>
      <c r="AC349" s="8"/>
      <c r="AD349" s="8"/>
    </row>
    <row r="350" spans="1:30" ht="58">
      <c r="A350" t="s">
        <v>1130</v>
      </c>
      <c r="B350" s="3" t="s">
        <v>2977</v>
      </c>
      <c r="C350" s="3" t="s">
        <v>2976</v>
      </c>
      <c r="G350" s="8" t="s">
        <v>25</v>
      </c>
      <c r="H350" s="8"/>
      <c r="I350" s="8">
        <v>1</v>
      </c>
      <c r="J350" s="8">
        <v>3</v>
      </c>
      <c r="K350" s="8" t="s">
        <v>3310</v>
      </c>
      <c r="L350" s="8" t="s">
        <v>3311</v>
      </c>
      <c r="M350" s="8"/>
      <c r="N350" s="9"/>
      <c r="O350" s="8"/>
      <c r="P350" s="8">
        <v>2475</v>
      </c>
      <c r="Q350" s="8">
        <f t="shared" si="5"/>
        <v>1216.9338184678927</v>
      </c>
      <c r="R350" s="8"/>
      <c r="S350" s="8" t="s">
        <v>3624</v>
      </c>
      <c r="T350" s="8" t="s">
        <v>3624</v>
      </c>
      <c r="U350" s="8"/>
      <c r="V350" s="8"/>
      <c r="W350" s="8"/>
      <c r="X350" s="8"/>
      <c r="Y350" s="8"/>
      <c r="Z350" s="8"/>
      <c r="AA350" s="8"/>
      <c r="AB350" s="8"/>
      <c r="AC350" s="8"/>
      <c r="AD350" s="8"/>
    </row>
    <row r="351" spans="1:30" ht="58">
      <c r="A351" t="s">
        <v>1134</v>
      </c>
      <c r="B351" s="3" t="s">
        <v>2982</v>
      </c>
      <c r="C351" s="3" t="s">
        <v>2983</v>
      </c>
      <c r="G351" s="8" t="s">
        <v>24</v>
      </c>
      <c r="H351" s="8"/>
      <c r="I351" s="8">
        <v>1</v>
      </c>
      <c r="J351" s="8">
        <v>3</v>
      </c>
      <c r="K351" s="8" t="s">
        <v>3319</v>
      </c>
      <c r="L351" s="8" t="s">
        <v>3311</v>
      </c>
      <c r="M351" s="8"/>
      <c r="N351" s="9"/>
      <c r="O351" s="8"/>
      <c r="P351" s="8">
        <v>86</v>
      </c>
      <c r="Q351" s="8">
        <f t="shared" si="5"/>
        <v>42.285377126561116</v>
      </c>
      <c r="R351" s="8"/>
      <c r="S351" s="8" t="s">
        <v>3624</v>
      </c>
      <c r="T351" s="8" t="s">
        <v>3624</v>
      </c>
      <c r="U351" s="8"/>
      <c r="V351" s="8"/>
      <c r="W351" s="8"/>
      <c r="X351" s="8"/>
      <c r="Y351" s="8"/>
      <c r="Z351" s="8"/>
      <c r="AA351" s="8"/>
      <c r="AB351" s="8"/>
      <c r="AC351" s="8"/>
      <c r="AD351" s="8"/>
    </row>
    <row r="352" spans="1:30" ht="58">
      <c r="A352" t="s">
        <v>1134</v>
      </c>
      <c r="B352" s="3" t="s">
        <v>2982</v>
      </c>
      <c r="C352" s="3" t="s">
        <v>2984</v>
      </c>
      <c r="G352" s="8" t="s">
        <v>24</v>
      </c>
      <c r="H352" s="8"/>
      <c r="I352" s="8">
        <v>1</v>
      </c>
      <c r="J352" s="8">
        <v>3</v>
      </c>
      <c r="K352" s="8" t="s">
        <v>3326</v>
      </c>
      <c r="L352" s="8" t="s">
        <v>3311</v>
      </c>
      <c r="M352" s="8"/>
      <c r="N352" s="9"/>
      <c r="O352" s="8"/>
      <c r="P352" s="8">
        <v>743</v>
      </c>
      <c r="Q352" s="8">
        <f t="shared" si="5"/>
        <v>365.32599075621988</v>
      </c>
      <c r="R352" s="8"/>
      <c r="S352" s="8" t="s">
        <v>3624</v>
      </c>
      <c r="T352" s="8" t="s">
        <v>3624</v>
      </c>
      <c r="U352" s="8"/>
      <c r="V352" s="8"/>
      <c r="W352" s="8"/>
      <c r="X352" s="8"/>
      <c r="Y352" s="8"/>
      <c r="Z352" s="8"/>
      <c r="AA352" s="8"/>
      <c r="AB352" s="8"/>
      <c r="AC352" s="8"/>
      <c r="AD352" s="8"/>
    </row>
    <row r="353" spans="1:30" ht="58">
      <c r="A353" t="s">
        <v>1135</v>
      </c>
      <c r="B353" s="3" t="s">
        <v>2989</v>
      </c>
      <c r="C353" s="3" t="s">
        <v>2990</v>
      </c>
      <c r="G353" s="8" t="s">
        <v>25</v>
      </c>
      <c r="H353" s="8"/>
      <c r="I353" s="8">
        <v>1</v>
      </c>
      <c r="J353" s="8">
        <v>3</v>
      </c>
      <c r="K353" s="8" t="s">
        <v>3319</v>
      </c>
      <c r="L353" s="8" t="s">
        <v>3311</v>
      </c>
      <c r="M353" s="8"/>
      <c r="N353" s="9"/>
      <c r="O353" s="8"/>
      <c r="P353" s="8">
        <v>86</v>
      </c>
      <c r="Q353" s="8">
        <f t="shared" si="5"/>
        <v>42.285377126561116</v>
      </c>
      <c r="R353" s="8"/>
      <c r="S353" s="8" t="s">
        <v>3624</v>
      </c>
      <c r="T353" s="8" t="s">
        <v>3624</v>
      </c>
      <c r="U353" s="8"/>
      <c r="V353" s="8"/>
      <c r="W353" s="8"/>
      <c r="X353" s="8"/>
      <c r="Y353" s="8"/>
      <c r="Z353" s="8"/>
      <c r="AA353" s="8"/>
      <c r="AB353" s="8"/>
      <c r="AC353" s="8"/>
      <c r="AD353" s="8"/>
    </row>
    <row r="354" spans="1:30" ht="43.5">
      <c r="A354" t="s">
        <v>1136</v>
      </c>
      <c r="B354" s="3" t="s">
        <v>2992</v>
      </c>
      <c r="C354" s="3" t="s">
        <v>2991</v>
      </c>
      <c r="G354" s="8" t="s">
        <v>25</v>
      </c>
      <c r="H354" s="8"/>
      <c r="I354" s="8">
        <v>1</v>
      </c>
      <c r="J354" s="8">
        <v>3</v>
      </c>
      <c r="K354" s="8" t="s">
        <v>3324</v>
      </c>
      <c r="L354" s="8" t="s">
        <v>3311</v>
      </c>
      <c r="M354" s="8"/>
      <c r="N354" s="9"/>
      <c r="O354" s="8"/>
      <c r="P354" s="8">
        <v>2</v>
      </c>
      <c r="Q354" s="8">
        <f t="shared" si="5"/>
        <v>0.98338086340839814</v>
      </c>
      <c r="R354" s="8"/>
      <c r="S354" s="8" t="s">
        <v>3624</v>
      </c>
      <c r="T354" s="8" t="s">
        <v>3624</v>
      </c>
      <c r="U354" s="8"/>
      <c r="V354" s="8"/>
      <c r="W354" s="8"/>
      <c r="X354" s="8"/>
      <c r="Y354" s="8"/>
      <c r="Z354" s="8"/>
      <c r="AA354" s="8"/>
      <c r="AB354" s="8"/>
      <c r="AC354" s="8"/>
      <c r="AD354" s="8"/>
    </row>
    <row r="355" spans="1:30" ht="58">
      <c r="A355" t="s">
        <v>1140</v>
      </c>
      <c r="B355" s="3" t="s">
        <v>2997</v>
      </c>
      <c r="C355" s="3" t="s">
        <v>2999</v>
      </c>
      <c r="G355" s="8" t="s">
        <v>24</v>
      </c>
      <c r="H355" s="8"/>
      <c r="I355" s="8">
        <v>1</v>
      </c>
      <c r="J355" s="8">
        <v>3</v>
      </c>
      <c r="K355" s="8" t="s">
        <v>3310</v>
      </c>
      <c r="L355" s="8" t="s">
        <v>3311</v>
      </c>
      <c r="M355" s="8"/>
      <c r="N355" s="9"/>
      <c r="O355" s="8"/>
      <c r="P355" s="8">
        <v>2475</v>
      </c>
      <c r="Q355" s="8">
        <f t="shared" si="5"/>
        <v>1216.9338184678927</v>
      </c>
      <c r="R355" s="8"/>
      <c r="S355" s="8" t="s">
        <v>3624</v>
      </c>
      <c r="T355" s="8" t="s">
        <v>3624</v>
      </c>
      <c r="U355" s="8"/>
      <c r="V355" s="8"/>
      <c r="W355" s="8"/>
      <c r="X355" s="8"/>
      <c r="Y355" s="8"/>
      <c r="Z355" s="8"/>
      <c r="AA355" s="8"/>
      <c r="AB355" s="8"/>
      <c r="AC355" s="8"/>
      <c r="AD355" s="8"/>
    </row>
    <row r="356" spans="1:30" ht="58">
      <c r="A356" t="s">
        <v>1140</v>
      </c>
      <c r="B356" s="3" t="s">
        <v>3000</v>
      </c>
      <c r="C356" s="3" t="s">
        <v>2998</v>
      </c>
      <c r="G356" s="8" t="s">
        <v>25</v>
      </c>
      <c r="H356" s="8"/>
      <c r="I356" s="8">
        <v>1</v>
      </c>
      <c r="J356" s="8">
        <v>2</v>
      </c>
      <c r="K356" s="8" t="s">
        <v>3330</v>
      </c>
      <c r="L356" s="8" t="s">
        <v>3351</v>
      </c>
      <c r="M356" s="8"/>
      <c r="N356" s="9"/>
      <c r="O356" s="8"/>
      <c r="P356" s="8">
        <v>295</v>
      </c>
      <c r="Q356" s="8">
        <f t="shared" si="5"/>
        <v>145.04867735273871</v>
      </c>
      <c r="R356" s="8"/>
      <c r="S356" s="8" t="s">
        <v>3624</v>
      </c>
      <c r="T356" s="8" t="s">
        <v>3624</v>
      </c>
      <c r="U356" s="8"/>
      <c r="V356" s="8"/>
      <c r="W356" s="8"/>
      <c r="X356" s="8"/>
      <c r="Y356" s="8"/>
      <c r="Z356" s="8"/>
      <c r="AA356" s="8"/>
      <c r="AB356" s="8"/>
      <c r="AC356" s="8"/>
      <c r="AD356" s="8"/>
    </row>
    <row r="357" spans="1:30" ht="29">
      <c r="A357" t="s">
        <v>1140</v>
      </c>
      <c r="B357" s="3" t="s">
        <v>3002</v>
      </c>
      <c r="C357" s="3" t="s">
        <v>3001</v>
      </c>
      <c r="G357" s="8" t="s">
        <v>25</v>
      </c>
      <c r="H357" s="8"/>
      <c r="I357" s="8">
        <v>1</v>
      </c>
      <c r="J357" s="8">
        <v>3</v>
      </c>
      <c r="K357" s="8" t="s">
        <v>3326</v>
      </c>
      <c r="L357" s="8" t="s">
        <v>3311</v>
      </c>
      <c r="M357" s="8"/>
      <c r="N357" s="9"/>
      <c r="O357" s="8"/>
      <c r="P357" s="8">
        <v>743</v>
      </c>
      <c r="Q357" s="8">
        <f t="shared" si="5"/>
        <v>365.32599075621988</v>
      </c>
      <c r="R357" s="8"/>
      <c r="S357" s="8" t="s">
        <v>3624</v>
      </c>
      <c r="T357" s="8" t="s">
        <v>3624</v>
      </c>
      <c r="U357" s="8"/>
      <c r="V357" s="8"/>
      <c r="W357" s="8"/>
      <c r="X357" s="8"/>
      <c r="Y357" s="8"/>
      <c r="Z357" s="8"/>
      <c r="AA357" s="8"/>
      <c r="AB357" s="8"/>
      <c r="AC357" s="8"/>
      <c r="AD357" s="8"/>
    </row>
    <row r="358" spans="1:30" ht="29">
      <c r="A358" t="s">
        <v>1143</v>
      </c>
      <c r="B358" s="3" t="s">
        <v>3004</v>
      </c>
      <c r="C358" s="3" t="s">
        <v>3003</v>
      </c>
      <c r="G358" s="8" t="s">
        <v>25</v>
      </c>
      <c r="H358" s="8"/>
      <c r="I358" s="8">
        <v>1</v>
      </c>
      <c r="J358" s="8">
        <v>3</v>
      </c>
      <c r="K358" s="8" t="s">
        <v>3326</v>
      </c>
      <c r="L358" s="8" t="s">
        <v>3311</v>
      </c>
      <c r="M358" s="8"/>
      <c r="N358" s="9"/>
      <c r="O358" s="8"/>
      <c r="P358" s="8">
        <v>743</v>
      </c>
      <c r="Q358" s="8">
        <f t="shared" si="5"/>
        <v>365.32599075621988</v>
      </c>
      <c r="R358" s="8"/>
      <c r="S358" s="8" t="s">
        <v>3624</v>
      </c>
      <c r="T358" s="8" t="s">
        <v>3624</v>
      </c>
      <c r="U358" s="8"/>
      <c r="V358" s="8"/>
      <c r="W358" s="8"/>
      <c r="X358" s="8"/>
      <c r="Y358" s="8"/>
      <c r="Z358" s="8"/>
      <c r="AA358" s="8"/>
      <c r="AB358" s="8"/>
      <c r="AC358" s="8"/>
      <c r="AD358" s="8"/>
    </row>
    <row r="359" spans="1:30" ht="43.5">
      <c r="A359" t="s">
        <v>1144</v>
      </c>
      <c r="B359" s="3" t="s">
        <v>3007</v>
      </c>
      <c r="C359" s="3" t="s">
        <v>3008</v>
      </c>
      <c r="G359" s="8" t="s">
        <v>25</v>
      </c>
      <c r="H359" s="8"/>
      <c r="I359" s="8">
        <v>1</v>
      </c>
      <c r="J359" s="8">
        <v>4</v>
      </c>
      <c r="K359" s="8" t="s">
        <v>3355</v>
      </c>
      <c r="L359" s="8" t="s">
        <v>3311</v>
      </c>
      <c r="M359" s="8"/>
      <c r="N359" s="9"/>
      <c r="O359" s="8"/>
      <c r="P359" s="8">
        <v>2</v>
      </c>
      <c r="Q359" s="8">
        <f t="shared" si="5"/>
        <v>0.98338086340839814</v>
      </c>
      <c r="R359" s="8"/>
      <c r="S359" s="8" t="s">
        <v>3624</v>
      </c>
      <c r="T359" s="8" t="s">
        <v>3624</v>
      </c>
      <c r="U359" s="8"/>
      <c r="V359" s="8"/>
      <c r="W359" s="8"/>
      <c r="X359" s="8"/>
      <c r="Y359" s="8"/>
      <c r="Z359" s="8"/>
      <c r="AA359" s="8"/>
      <c r="AB359" s="8"/>
      <c r="AC359" s="8"/>
      <c r="AD359" s="8"/>
    </row>
    <row r="360" spans="1:30" ht="29">
      <c r="A360" t="s">
        <v>1145</v>
      </c>
      <c r="B360" s="3" t="s">
        <v>3011</v>
      </c>
      <c r="C360" s="3" t="s">
        <v>3012</v>
      </c>
      <c r="G360" s="8" t="s">
        <v>25</v>
      </c>
      <c r="H360" s="8"/>
      <c r="I360" s="8">
        <v>1</v>
      </c>
      <c r="J360" s="8">
        <v>2</v>
      </c>
      <c r="K360" s="8" t="s">
        <v>3355</v>
      </c>
      <c r="L360" s="8" t="s">
        <v>3351</v>
      </c>
      <c r="M360" s="8"/>
      <c r="N360" s="9"/>
      <c r="O360" s="8"/>
      <c r="P360" s="8">
        <v>29</v>
      </c>
      <c r="Q360" s="8">
        <f t="shared" si="5"/>
        <v>14.259022519421771</v>
      </c>
      <c r="R360" s="8"/>
      <c r="S360" s="8" t="s">
        <v>3624</v>
      </c>
      <c r="T360" s="8" t="s">
        <v>3624</v>
      </c>
      <c r="U360" s="8"/>
      <c r="V360" s="8"/>
      <c r="W360" s="8"/>
      <c r="X360" s="8"/>
      <c r="Y360" s="8"/>
      <c r="Z360" s="8"/>
      <c r="AA360" s="8"/>
      <c r="AB360" s="8"/>
      <c r="AC360" s="8"/>
      <c r="AD360" s="8"/>
    </row>
    <row r="361" spans="1:30" ht="72.5">
      <c r="A361" t="s">
        <v>1146</v>
      </c>
      <c r="B361" s="3" t="s">
        <v>3014</v>
      </c>
      <c r="C361" s="3" t="s">
        <v>3013</v>
      </c>
      <c r="G361" s="8" t="s">
        <v>25</v>
      </c>
      <c r="H361" s="8"/>
      <c r="I361" s="8">
        <v>1</v>
      </c>
      <c r="J361" s="8">
        <v>3</v>
      </c>
      <c r="K361" s="8" t="s">
        <v>3326</v>
      </c>
      <c r="L361" s="8" t="s">
        <v>3311</v>
      </c>
      <c r="M361" s="8"/>
      <c r="N361" s="9"/>
      <c r="O361" s="8"/>
      <c r="P361" s="8">
        <v>743</v>
      </c>
      <c r="Q361" s="8">
        <f t="shared" si="5"/>
        <v>365.32599075621988</v>
      </c>
      <c r="R361" s="8"/>
      <c r="S361" s="8" t="s">
        <v>3624</v>
      </c>
      <c r="T361" s="8" t="s">
        <v>3624</v>
      </c>
      <c r="U361" s="8"/>
      <c r="V361" s="8"/>
      <c r="W361" s="8"/>
      <c r="X361" s="8"/>
      <c r="Y361" s="8"/>
      <c r="Z361" s="8"/>
      <c r="AA361" s="8"/>
      <c r="AB361" s="8"/>
      <c r="AC361" s="8"/>
      <c r="AD361" s="8"/>
    </row>
    <row r="362" spans="1:30" ht="43.5">
      <c r="A362" t="s">
        <v>1149</v>
      </c>
      <c r="B362" s="3" t="s">
        <v>3016</v>
      </c>
      <c r="C362" s="3" t="s">
        <v>3015</v>
      </c>
      <c r="G362" s="8" t="s">
        <v>24</v>
      </c>
      <c r="H362" s="8"/>
      <c r="I362" s="8">
        <v>1</v>
      </c>
      <c r="J362" s="8">
        <v>1</v>
      </c>
      <c r="K362" s="8" t="s">
        <v>3310</v>
      </c>
      <c r="L362" s="8" t="s">
        <v>3351</v>
      </c>
      <c r="M362" s="8"/>
      <c r="N362" s="9"/>
      <c r="O362" s="8"/>
      <c r="P362" s="8">
        <v>2475</v>
      </c>
      <c r="Q362" s="8">
        <f t="shared" si="5"/>
        <v>1216.9338184678927</v>
      </c>
      <c r="R362" s="8"/>
      <c r="S362" s="8" t="s">
        <v>3624</v>
      </c>
      <c r="T362" s="8" t="s">
        <v>3624</v>
      </c>
      <c r="U362" s="8"/>
      <c r="V362" s="8"/>
      <c r="W362" s="8"/>
      <c r="X362" s="8"/>
      <c r="Y362" s="8"/>
      <c r="Z362" s="8"/>
      <c r="AA362" s="8"/>
      <c r="AB362" s="8"/>
      <c r="AC362" s="8"/>
      <c r="AD362" s="8"/>
    </row>
    <row r="363" spans="1:30" ht="29">
      <c r="A363" t="s">
        <v>1150</v>
      </c>
      <c r="B363" s="3" t="s">
        <v>3017</v>
      </c>
      <c r="C363" s="3" t="s">
        <v>3018</v>
      </c>
      <c r="G363" s="8" t="s">
        <v>25</v>
      </c>
      <c r="H363" s="8"/>
      <c r="I363" s="8">
        <v>1</v>
      </c>
      <c r="J363" s="8">
        <v>3</v>
      </c>
      <c r="K363" s="8" t="s">
        <v>3319</v>
      </c>
      <c r="L363" s="8" t="s">
        <v>3311</v>
      </c>
      <c r="M363" s="8"/>
      <c r="N363" s="9"/>
      <c r="O363" s="8"/>
      <c r="P363" s="8">
        <v>86</v>
      </c>
      <c r="Q363" s="8">
        <f t="shared" si="5"/>
        <v>42.285377126561116</v>
      </c>
      <c r="R363" s="8"/>
      <c r="S363" s="8" t="s">
        <v>3624</v>
      </c>
      <c r="T363" s="8" t="s">
        <v>3624</v>
      </c>
      <c r="U363" s="8"/>
      <c r="V363" s="8"/>
      <c r="W363" s="8"/>
      <c r="X363" s="8"/>
      <c r="Y363" s="8"/>
      <c r="Z363" s="8"/>
      <c r="AA363" s="8"/>
      <c r="AB363" s="8"/>
      <c r="AC363" s="8"/>
      <c r="AD363" s="8"/>
    </row>
    <row r="364" spans="1:30" ht="43.5">
      <c r="A364" t="s">
        <v>1153</v>
      </c>
      <c r="B364" s="3" t="s">
        <v>3020</v>
      </c>
      <c r="C364" s="3" t="s">
        <v>3019</v>
      </c>
      <c r="G364" s="8" t="s">
        <v>25</v>
      </c>
      <c r="H364" s="8"/>
      <c r="I364" s="8">
        <v>1</v>
      </c>
      <c r="J364" s="8">
        <v>1</v>
      </c>
      <c r="K364" s="8" t="s">
        <v>3310</v>
      </c>
      <c r="L364" s="8" t="s">
        <v>3351</v>
      </c>
      <c r="M364" s="8"/>
      <c r="N364" s="9"/>
      <c r="O364" s="8"/>
      <c r="P364" s="8">
        <v>2475</v>
      </c>
      <c r="Q364" s="8">
        <f t="shared" si="5"/>
        <v>1216.9338184678927</v>
      </c>
      <c r="R364" s="8"/>
      <c r="S364" s="8" t="s">
        <v>3624</v>
      </c>
      <c r="T364" s="8" t="s">
        <v>3624</v>
      </c>
      <c r="U364" s="8"/>
      <c r="V364" s="8"/>
      <c r="W364" s="8"/>
      <c r="X364" s="8"/>
      <c r="Y364" s="8"/>
      <c r="Z364" s="8"/>
      <c r="AA364" s="8"/>
      <c r="AB364" s="8"/>
      <c r="AC364" s="8"/>
      <c r="AD364" s="8"/>
    </row>
    <row r="365" spans="1:30" ht="58">
      <c r="A365" t="s">
        <v>1158</v>
      </c>
      <c r="B365" s="3" t="s">
        <v>3562</v>
      </c>
      <c r="C365" s="3" t="s">
        <v>3563</v>
      </c>
      <c r="G365" s="8" t="s">
        <v>25</v>
      </c>
      <c r="H365" s="8"/>
      <c r="I365" s="8">
        <v>1</v>
      </c>
      <c r="J365" s="8">
        <v>5</v>
      </c>
      <c r="K365" s="8" t="s">
        <v>3326</v>
      </c>
      <c r="L365" s="8" t="s">
        <v>3311</v>
      </c>
      <c r="M365" s="8"/>
      <c r="N365" s="9"/>
      <c r="O365" s="8"/>
      <c r="P365" s="8">
        <v>830</v>
      </c>
      <c r="Q365" s="8">
        <f t="shared" si="5"/>
        <v>408.10305831448517</v>
      </c>
      <c r="R365" s="8"/>
      <c r="S365" s="8" t="s">
        <v>3624</v>
      </c>
      <c r="T365" s="8" t="s">
        <v>3624</v>
      </c>
      <c r="U365" s="8" t="s">
        <v>3348</v>
      </c>
      <c r="V365" s="8"/>
      <c r="W365" s="8"/>
      <c r="X365" s="8"/>
      <c r="Y365" s="8"/>
      <c r="Z365" s="8"/>
      <c r="AA365" s="8"/>
      <c r="AB365" s="8"/>
      <c r="AC365" s="8"/>
      <c r="AD365" s="8"/>
    </row>
    <row r="366" spans="1:30" ht="29">
      <c r="A366" t="s">
        <v>1159</v>
      </c>
      <c r="B366" s="3" t="s">
        <v>3031</v>
      </c>
      <c r="C366" s="3" t="s">
        <v>3032</v>
      </c>
      <c r="G366" s="8" t="s">
        <v>25</v>
      </c>
      <c r="H366" s="8"/>
      <c r="I366" s="8">
        <v>1</v>
      </c>
      <c r="J366" s="8">
        <v>2</v>
      </c>
      <c r="K366" s="8" t="s">
        <v>3326</v>
      </c>
      <c r="L366" s="8" t="s">
        <v>3351</v>
      </c>
      <c r="M366" s="8"/>
      <c r="N366" s="9"/>
      <c r="O366" s="8"/>
      <c r="P366" s="8">
        <v>312</v>
      </c>
      <c r="Q366" s="8">
        <f t="shared" si="5"/>
        <v>153.4074146917101</v>
      </c>
      <c r="R366" s="8"/>
      <c r="S366" s="8" t="s">
        <v>3624</v>
      </c>
      <c r="T366" s="8" t="s">
        <v>3624</v>
      </c>
      <c r="U366" s="8"/>
      <c r="V366" s="8"/>
      <c r="W366" s="8"/>
      <c r="X366" s="8"/>
      <c r="Y366" s="8"/>
      <c r="Z366" s="8"/>
      <c r="AA366" s="8"/>
      <c r="AB366" s="8"/>
      <c r="AC366" s="8"/>
      <c r="AD366" s="8"/>
    </row>
    <row r="367" spans="1:30" ht="43.5">
      <c r="A367" t="s">
        <v>1161</v>
      </c>
      <c r="B367" s="3" t="s">
        <v>3035</v>
      </c>
      <c r="C367" s="3" t="s">
        <v>3503</v>
      </c>
      <c r="G367" s="8" t="s">
        <v>24</v>
      </c>
      <c r="H367" s="8"/>
      <c r="I367" s="8">
        <v>1</v>
      </c>
      <c r="J367" s="8">
        <v>1</v>
      </c>
      <c r="K367" s="8" t="s">
        <v>3310</v>
      </c>
      <c r="L367" s="8" t="s">
        <v>3351</v>
      </c>
      <c r="M367" s="8"/>
      <c r="N367" s="9"/>
      <c r="O367" s="8"/>
      <c r="P367" s="8">
        <v>2475</v>
      </c>
      <c r="Q367" s="8">
        <f t="shared" si="5"/>
        <v>1216.9338184678927</v>
      </c>
      <c r="R367" s="8"/>
      <c r="S367" s="8" t="s">
        <v>3624</v>
      </c>
      <c r="T367" s="8" t="s">
        <v>3624</v>
      </c>
      <c r="U367" s="8"/>
      <c r="V367" s="8"/>
      <c r="W367" s="8"/>
      <c r="X367" s="8"/>
      <c r="Y367" s="8"/>
      <c r="Z367" s="8"/>
      <c r="AA367" s="8"/>
      <c r="AB367" s="8"/>
      <c r="AC367" s="8"/>
      <c r="AD367" s="8"/>
    </row>
    <row r="368" spans="1:30" ht="43.5">
      <c r="A368" t="s">
        <v>1162</v>
      </c>
      <c r="B368" s="3" t="s">
        <v>3036</v>
      </c>
      <c r="C368" s="3" t="s">
        <v>3037</v>
      </c>
      <c r="G368" s="8" t="s">
        <v>24</v>
      </c>
      <c r="H368" s="8"/>
      <c r="I368" s="8">
        <v>1</v>
      </c>
      <c r="J368" s="8">
        <v>2</v>
      </c>
      <c r="K368" s="8" t="s">
        <v>3319</v>
      </c>
      <c r="L368" s="8" t="s">
        <v>3351</v>
      </c>
      <c r="M368" s="8"/>
      <c r="N368" s="9"/>
      <c r="O368" s="8"/>
      <c r="P368" s="8">
        <v>171</v>
      </c>
      <c r="Q368" s="8">
        <f t="shared" si="5"/>
        <v>84.079063821418046</v>
      </c>
      <c r="R368" s="8"/>
      <c r="S368" s="8" t="s">
        <v>3624</v>
      </c>
      <c r="T368" s="8" t="s">
        <v>3624</v>
      </c>
      <c r="U368" s="8"/>
      <c r="V368" s="8"/>
      <c r="W368" s="8"/>
      <c r="X368" s="8"/>
      <c r="Y368" s="8"/>
      <c r="Z368" s="8"/>
      <c r="AA368" s="8"/>
      <c r="AB368" s="8"/>
      <c r="AC368" s="8"/>
      <c r="AD368" s="8"/>
    </row>
    <row r="369" spans="1:30" ht="29">
      <c r="A369" t="s">
        <v>1165</v>
      </c>
      <c r="B369" s="3" t="s">
        <v>3039</v>
      </c>
      <c r="C369" s="3" t="s">
        <v>3038</v>
      </c>
      <c r="G369" s="8" t="s">
        <v>24</v>
      </c>
      <c r="H369" s="8"/>
      <c r="I369" s="8">
        <v>1</v>
      </c>
      <c r="J369" s="8">
        <v>2</v>
      </c>
      <c r="K369" s="8" t="s">
        <v>3328</v>
      </c>
      <c r="L369" s="8" t="s">
        <v>3351</v>
      </c>
      <c r="M369" s="8"/>
      <c r="N369" s="9"/>
      <c r="O369" s="8"/>
      <c r="P369" s="8">
        <v>613</v>
      </c>
      <c r="Q369" s="8">
        <f t="shared" si="5"/>
        <v>301.40623463467404</v>
      </c>
      <c r="R369" s="8"/>
      <c r="S369" s="8" t="s">
        <v>3624</v>
      </c>
      <c r="T369" s="8" t="s">
        <v>3624</v>
      </c>
      <c r="U369" s="8"/>
      <c r="V369" s="8"/>
      <c r="W369" s="8"/>
      <c r="X369" s="8"/>
      <c r="Y369" s="8"/>
      <c r="Z369" s="8"/>
      <c r="AA369" s="8"/>
      <c r="AB369" s="8"/>
      <c r="AC369" s="8"/>
      <c r="AD369" s="8"/>
    </row>
    <row r="370" spans="1:30" ht="43.5">
      <c r="A370" t="s">
        <v>1169</v>
      </c>
      <c r="B370" s="3" t="s">
        <v>3041</v>
      </c>
      <c r="C370" s="3" t="s">
        <v>3042</v>
      </c>
      <c r="G370" s="8" t="s">
        <v>25</v>
      </c>
      <c r="H370" s="8"/>
      <c r="I370" s="8">
        <v>1</v>
      </c>
      <c r="J370" s="8">
        <v>3</v>
      </c>
      <c r="K370" s="8" t="s">
        <v>3310</v>
      </c>
      <c r="L370" s="8" t="s">
        <v>3311</v>
      </c>
      <c r="M370" s="8"/>
      <c r="N370" s="9"/>
      <c r="O370" s="8"/>
      <c r="P370" s="8">
        <v>2475</v>
      </c>
      <c r="Q370" s="8">
        <f t="shared" si="5"/>
        <v>1216.9338184678927</v>
      </c>
      <c r="R370" s="8"/>
      <c r="S370" s="8" t="s">
        <v>3624</v>
      </c>
      <c r="T370" s="8" t="s">
        <v>3624</v>
      </c>
      <c r="U370" s="8"/>
      <c r="V370" s="8"/>
      <c r="W370" s="8"/>
      <c r="X370" s="8"/>
      <c r="Y370" s="8"/>
      <c r="Z370" s="8"/>
      <c r="AA370" s="8"/>
      <c r="AB370" s="8"/>
      <c r="AC370" s="8"/>
      <c r="AD370" s="8"/>
    </row>
    <row r="371" spans="1:30" ht="29">
      <c r="A371" t="s">
        <v>1179</v>
      </c>
      <c r="B371" s="3" t="s">
        <v>3050</v>
      </c>
      <c r="C371" s="3" t="s">
        <v>3049</v>
      </c>
      <c r="G371" s="8" t="s">
        <v>25</v>
      </c>
      <c r="H371" s="8"/>
      <c r="I371" s="8">
        <v>1</v>
      </c>
      <c r="J371" s="8">
        <v>3</v>
      </c>
      <c r="K371" s="8" t="s">
        <v>3326</v>
      </c>
      <c r="L371" s="8" t="s">
        <v>3311</v>
      </c>
      <c r="M371" s="8"/>
      <c r="N371" s="9"/>
      <c r="O371" s="8"/>
      <c r="P371" s="8">
        <v>743</v>
      </c>
      <c r="Q371" s="8">
        <f t="shared" si="5"/>
        <v>365.32599075621988</v>
      </c>
      <c r="R371" s="8"/>
      <c r="S371" s="8" t="s">
        <v>3624</v>
      </c>
      <c r="T371" s="8" t="s">
        <v>3624</v>
      </c>
      <c r="U371" s="8"/>
      <c r="V371" s="8"/>
      <c r="W371" s="8"/>
      <c r="X371" s="8"/>
      <c r="Y371" s="8"/>
      <c r="Z371" s="8"/>
      <c r="AA371" s="8"/>
      <c r="AB371" s="8"/>
      <c r="AC371" s="8"/>
      <c r="AD371" s="8"/>
    </row>
    <row r="372" spans="1:30" ht="43.5">
      <c r="A372" t="s">
        <v>1182</v>
      </c>
      <c r="B372" s="3" t="s">
        <v>3056</v>
      </c>
      <c r="C372" s="3" t="s">
        <v>3055</v>
      </c>
      <c r="G372" s="8" t="s">
        <v>25</v>
      </c>
      <c r="H372" s="8"/>
      <c r="I372" s="8">
        <v>1</v>
      </c>
      <c r="J372" s="8">
        <v>5</v>
      </c>
      <c r="K372" s="8" t="s">
        <v>3326</v>
      </c>
      <c r="L372" s="8" t="s">
        <v>3311</v>
      </c>
      <c r="M372" s="8"/>
      <c r="N372" s="9"/>
      <c r="O372" s="8"/>
      <c r="P372" s="8">
        <v>830</v>
      </c>
      <c r="Q372" s="8">
        <f t="shared" si="5"/>
        <v>408.10305831448517</v>
      </c>
      <c r="R372" s="8"/>
      <c r="S372" s="8" t="s">
        <v>3624</v>
      </c>
      <c r="T372" s="8" t="s">
        <v>3624</v>
      </c>
      <c r="U372" s="8"/>
      <c r="V372" s="8"/>
      <c r="W372" s="8"/>
      <c r="X372" s="8"/>
      <c r="Y372" s="8"/>
      <c r="Z372" s="8"/>
      <c r="AA372" s="8"/>
      <c r="AB372" s="8"/>
      <c r="AC372" s="8"/>
      <c r="AD372" s="8"/>
    </row>
    <row r="373" spans="1:30" ht="58">
      <c r="A373" t="s">
        <v>1182</v>
      </c>
      <c r="B373" s="3" t="s">
        <v>3058</v>
      </c>
      <c r="C373" s="3" t="s">
        <v>3057</v>
      </c>
      <c r="G373" s="8" t="s">
        <v>25</v>
      </c>
      <c r="H373" s="8"/>
      <c r="I373" s="8">
        <v>1</v>
      </c>
      <c r="J373" s="8">
        <v>5</v>
      </c>
      <c r="K373" s="8" t="s">
        <v>3356</v>
      </c>
      <c r="L373" s="8" t="s">
        <v>3311</v>
      </c>
      <c r="M373" s="8"/>
      <c r="N373" s="9"/>
      <c r="O373" s="8"/>
      <c r="P373" s="8">
        <v>295</v>
      </c>
      <c r="Q373" s="8">
        <f t="shared" si="5"/>
        <v>145.04867735273871</v>
      </c>
      <c r="R373" s="8"/>
      <c r="S373" s="8" t="s">
        <v>3624</v>
      </c>
      <c r="T373" s="8" t="s">
        <v>3624</v>
      </c>
      <c r="U373" s="8"/>
      <c r="V373" s="8"/>
      <c r="W373" s="8"/>
      <c r="X373" s="8"/>
      <c r="Y373" s="8"/>
      <c r="Z373" s="8"/>
      <c r="AA373" s="8"/>
      <c r="AB373" s="8"/>
      <c r="AC373" s="8"/>
      <c r="AD373" s="8"/>
    </row>
    <row r="374" spans="1:30" ht="58">
      <c r="A374" t="s">
        <v>1182</v>
      </c>
      <c r="B374" s="3" t="s">
        <v>3059</v>
      </c>
      <c r="C374" s="3" t="s">
        <v>3057</v>
      </c>
      <c r="G374" s="8" t="s">
        <v>25</v>
      </c>
      <c r="H374" s="8"/>
      <c r="I374" s="8">
        <v>1</v>
      </c>
      <c r="J374" s="8">
        <v>3</v>
      </c>
      <c r="K374" s="8" t="s">
        <v>3326</v>
      </c>
      <c r="L374" s="8" t="s">
        <v>3311</v>
      </c>
      <c r="M374" s="8"/>
      <c r="N374" s="9"/>
      <c r="O374" s="8"/>
      <c r="P374" s="8">
        <v>312</v>
      </c>
      <c r="Q374" s="8">
        <f t="shared" si="5"/>
        <v>153.4074146917101</v>
      </c>
      <c r="R374" s="8"/>
      <c r="S374" s="8" t="s">
        <v>3624</v>
      </c>
      <c r="T374" s="8" t="s">
        <v>3624</v>
      </c>
      <c r="U374" s="8"/>
      <c r="V374" s="8"/>
      <c r="W374" s="8"/>
      <c r="X374" s="8"/>
      <c r="Y374" s="8"/>
      <c r="Z374" s="8"/>
      <c r="AA374" s="8"/>
      <c r="AB374" s="8"/>
      <c r="AC374" s="8"/>
      <c r="AD374" s="8"/>
    </row>
    <row r="375" spans="1:30" ht="43.5">
      <c r="A375" t="s">
        <v>1185</v>
      </c>
      <c r="B375" s="3" t="s">
        <v>3060</v>
      </c>
      <c r="C375" s="3" t="s">
        <v>3061</v>
      </c>
      <c r="G375" s="8" t="s">
        <v>24</v>
      </c>
      <c r="H375" s="8"/>
      <c r="I375" s="8">
        <v>1</v>
      </c>
      <c r="J375" s="8">
        <v>3</v>
      </c>
      <c r="K375" s="8" t="s">
        <v>3310</v>
      </c>
      <c r="L375" s="8" t="s">
        <v>3311</v>
      </c>
      <c r="M375" s="8"/>
      <c r="N375" s="9"/>
      <c r="O375" s="8"/>
      <c r="P375" s="8">
        <v>2475</v>
      </c>
      <c r="Q375" s="8">
        <f t="shared" si="5"/>
        <v>1216.9338184678927</v>
      </c>
      <c r="R375" s="8"/>
      <c r="S375" s="8" t="s">
        <v>3624</v>
      </c>
      <c r="T375" s="8" t="s">
        <v>3624</v>
      </c>
      <c r="U375" s="8"/>
      <c r="V375" s="8"/>
      <c r="W375" s="8"/>
      <c r="X375" s="8"/>
      <c r="Y375" s="8"/>
      <c r="Z375" s="8"/>
      <c r="AA375" s="8"/>
      <c r="AB375" s="8"/>
      <c r="AC375" s="8"/>
      <c r="AD375" s="8"/>
    </row>
    <row r="376" spans="1:30" ht="29">
      <c r="A376" t="s">
        <v>1185</v>
      </c>
      <c r="B376" s="3" t="s">
        <v>3064</v>
      </c>
      <c r="C376" s="3" t="s">
        <v>3065</v>
      </c>
      <c r="F376" t="s">
        <v>19</v>
      </c>
      <c r="G376" s="8" t="s">
        <v>24</v>
      </c>
      <c r="H376" s="8"/>
      <c r="I376" s="8">
        <v>1</v>
      </c>
      <c r="J376" s="8">
        <v>1</v>
      </c>
      <c r="K376" s="8" t="s">
        <v>3304</v>
      </c>
      <c r="L376" s="8" t="s">
        <v>3351</v>
      </c>
      <c r="M376" s="8"/>
      <c r="N376" s="9"/>
      <c r="O376" s="8" t="s">
        <v>3306</v>
      </c>
      <c r="P376" s="8">
        <v>5</v>
      </c>
      <c r="Q376" s="8">
        <f t="shared" si="5"/>
        <v>2.4584521585209949</v>
      </c>
      <c r="R376" s="8"/>
      <c r="S376" s="8" t="s">
        <v>3624</v>
      </c>
      <c r="T376" s="8" t="s">
        <v>3624</v>
      </c>
      <c r="U376" s="8"/>
      <c r="V376" s="8"/>
      <c r="W376" s="8"/>
      <c r="X376" s="8"/>
      <c r="Y376" s="8"/>
      <c r="Z376" s="8"/>
      <c r="AA376" s="8"/>
      <c r="AB376" s="8"/>
      <c r="AC376" s="8"/>
      <c r="AD376" s="8"/>
    </row>
    <row r="377" spans="1:30" ht="43.5">
      <c r="A377" t="s">
        <v>1186</v>
      </c>
      <c r="B377" s="3" t="s">
        <v>3067</v>
      </c>
      <c r="C377" s="3" t="s">
        <v>3066</v>
      </c>
      <c r="G377" s="8" t="s">
        <v>25</v>
      </c>
      <c r="H377" s="8"/>
      <c r="I377" s="8">
        <v>1</v>
      </c>
      <c r="J377" s="8">
        <v>5</v>
      </c>
      <c r="K377" s="8" t="s">
        <v>3326</v>
      </c>
      <c r="L377" s="8" t="s">
        <v>3311</v>
      </c>
      <c r="M377" s="8"/>
      <c r="N377" s="9"/>
      <c r="O377" s="8"/>
      <c r="P377" s="8">
        <v>830</v>
      </c>
      <c r="Q377" s="8">
        <f t="shared" si="5"/>
        <v>408.10305831448517</v>
      </c>
      <c r="R377" s="8"/>
      <c r="S377" s="8" t="s">
        <v>3624</v>
      </c>
      <c r="T377" s="8" t="s">
        <v>3624</v>
      </c>
      <c r="U377" s="8"/>
      <c r="V377" s="8"/>
      <c r="W377" s="8"/>
      <c r="X377" s="8"/>
      <c r="Y377" s="8"/>
      <c r="Z377" s="8"/>
      <c r="AA377" s="8"/>
      <c r="AB377" s="8"/>
      <c r="AC377" s="8"/>
      <c r="AD377" s="8"/>
    </row>
    <row r="378" spans="1:30" ht="43.5">
      <c r="A378" t="s">
        <v>1186</v>
      </c>
      <c r="B378" s="3" t="s">
        <v>3069</v>
      </c>
      <c r="C378" s="3" t="s">
        <v>3068</v>
      </c>
      <c r="G378" s="8" t="s">
        <v>25</v>
      </c>
      <c r="H378" s="8"/>
      <c r="I378" s="8">
        <v>1</v>
      </c>
      <c r="J378" s="8">
        <v>3</v>
      </c>
      <c r="K378" s="8" t="s">
        <v>3319</v>
      </c>
      <c r="L378" s="8" t="s">
        <v>3311</v>
      </c>
      <c r="M378" s="8"/>
      <c r="N378" s="9"/>
      <c r="O378" s="8"/>
      <c r="P378" s="8">
        <v>1701</v>
      </c>
      <c r="Q378" s="8">
        <f t="shared" si="5"/>
        <v>836.36542432884255</v>
      </c>
      <c r="R378" s="8"/>
      <c r="S378" s="8" t="s">
        <v>3624</v>
      </c>
      <c r="T378" s="8" t="s">
        <v>3624</v>
      </c>
      <c r="U378" s="8"/>
      <c r="V378" s="8"/>
      <c r="W378" s="8"/>
      <c r="X378" s="8"/>
      <c r="Y378" s="8"/>
      <c r="Z378" s="8"/>
      <c r="AA378" s="8"/>
      <c r="AB378" s="8"/>
      <c r="AC378" s="8"/>
      <c r="AD378" s="8"/>
    </row>
    <row r="379" spans="1:30" ht="58">
      <c r="A379" t="s">
        <v>1189</v>
      </c>
      <c r="B379" s="3" t="s">
        <v>3077</v>
      </c>
      <c r="C379" s="3" t="s">
        <v>3076</v>
      </c>
      <c r="G379" s="8" t="s">
        <v>25</v>
      </c>
      <c r="H379" s="8"/>
      <c r="I379" s="8">
        <v>3</v>
      </c>
      <c r="J379" s="8">
        <v>11</v>
      </c>
      <c r="K379" s="8"/>
      <c r="L379" s="8" t="s">
        <v>3305</v>
      </c>
      <c r="M379" s="8" t="s">
        <v>3414</v>
      </c>
      <c r="N379" s="9" t="s">
        <v>3475</v>
      </c>
      <c r="O379" s="8"/>
      <c r="P379" s="8">
        <v>48</v>
      </c>
      <c r="Q379" s="8">
        <f t="shared" si="5"/>
        <v>23.601140721801556</v>
      </c>
      <c r="R379" s="8"/>
      <c r="S379" s="8" t="s">
        <v>3624</v>
      </c>
      <c r="T379" s="8" t="s">
        <v>3624</v>
      </c>
      <c r="U379" s="8"/>
      <c r="V379" s="8"/>
      <c r="W379" s="8"/>
      <c r="X379" s="8"/>
      <c r="Y379" s="8"/>
      <c r="Z379" s="8"/>
      <c r="AA379" s="8"/>
      <c r="AB379" s="8"/>
      <c r="AC379" s="8"/>
      <c r="AD379" s="8"/>
    </row>
    <row r="380" spans="1:30" ht="29">
      <c r="A380" t="s">
        <v>1191</v>
      </c>
      <c r="B380" s="3" t="s">
        <v>3083</v>
      </c>
      <c r="C380" s="3" t="s">
        <v>3082</v>
      </c>
      <c r="G380" s="8" t="s">
        <v>24</v>
      </c>
      <c r="H380" s="8"/>
      <c r="I380" s="8">
        <v>1</v>
      </c>
      <c r="J380" s="8">
        <v>2</v>
      </c>
      <c r="K380" s="8" t="s">
        <v>3324</v>
      </c>
      <c r="L380" s="8" t="s">
        <v>3351</v>
      </c>
      <c r="M380" s="8"/>
      <c r="N380" s="9"/>
      <c r="O380" s="8"/>
      <c r="P380" s="8">
        <v>75</v>
      </c>
      <c r="Q380" s="8">
        <f t="shared" si="5"/>
        <v>36.876782377814926</v>
      </c>
      <c r="R380" s="8"/>
      <c r="S380" s="8" t="s">
        <v>3624</v>
      </c>
      <c r="T380" s="8" t="s">
        <v>3624</v>
      </c>
      <c r="U380" s="8"/>
      <c r="V380" s="8"/>
      <c r="W380" s="8"/>
      <c r="X380" s="8"/>
      <c r="Y380" s="8"/>
      <c r="Z380" s="8"/>
      <c r="AA380" s="8"/>
      <c r="AB380" s="8"/>
      <c r="AC380" s="8"/>
      <c r="AD380" s="8"/>
    </row>
    <row r="381" spans="1:30" ht="43.5">
      <c r="A381" t="s">
        <v>1191</v>
      </c>
      <c r="B381" s="3" t="s">
        <v>3085</v>
      </c>
      <c r="C381" s="3" t="s">
        <v>3084</v>
      </c>
      <c r="G381" s="8" t="s">
        <v>24</v>
      </c>
      <c r="H381" s="8"/>
      <c r="I381" s="8">
        <v>2</v>
      </c>
      <c r="J381" s="8">
        <v>7</v>
      </c>
      <c r="K381" s="8"/>
      <c r="L381" s="8" t="s">
        <v>3305</v>
      </c>
      <c r="M381" s="8" t="s">
        <v>3515</v>
      </c>
      <c r="N381" s="9" t="s">
        <v>3475</v>
      </c>
      <c r="O381" s="8"/>
      <c r="P381" s="8">
        <v>48</v>
      </c>
      <c r="Q381" s="8">
        <f t="shared" si="5"/>
        <v>23.601140721801556</v>
      </c>
      <c r="R381" s="8"/>
      <c r="S381" s="8" t="s">
        <v>3624</v>
      </c>
      <c r="T381" s="8" t="s">
        <v>3624</v>
      </c>
      <c r="U381" s="8"/>
      <c r="V381" s="8"/>
      <c r="W381" s="8"/>
      <c r="X381" s="8"/>
      <c r="Y381" s="8"/>
      <c r="Z381" s="8"/>
      <c r="AA381" s="8"/>
      <c r="AB381" s="8"/>
      <c r="AC381" s="8"/>
      <c r="AD381" s="8"/>
    </row>
    <row r="382" spans="1:30" ht="43.5">
      <c r="A382" t="s">
        <v>1192</v>
      </c>
      <c r="B382" s="3" t="s">
        <v>3089</v>
      </c>
      <c r="C382" s="3" t="s">
        <v>3088</v>
      </c>
      <c r="G382" s="8" t="s">
        <v>25</v>
      </c>
      <c r="H382" s="8"/>
      <c r="I382" s="8">
        <v>1</v>
      </c>
      <c r="J382" s="8">
        <v>3</v>
      </c>
      <c r="K382" s="8" t="s">
        <v>3319</v>
      </c>
      <c r="L382" s="8" t="s">
        <v>3305</v>
      </c>
      <c r="M382" s="8" t="s">
        <v>3359</v>
      </c>
      <c r="N382" s="9" t="s">
        <v>3475</v>
      </c>
      <c r="O382" s="8"/>
      <c r="P382" s="8">
        <v>1701</v>
      </c>
      <c r="Q382" s="8">
        <f t="shared" si="5"/>
        <v>836.36542432884255</v>
      </c>
      <c r="R382" s="8"/>
      <c r="S382" s="8" t="s">
        <v>3624</v>
      </c>
      <c r="T382" s="8" t="s">
        <v>3624</v>
      </c>
      <c r="U382" s="8"/>
      <c r="V382" s="8"/>
      <c r="W382" s="8"/>
      <c r="X382" s="8"/>
      <c r="Y382" s="8"/>
      <c r="Z382" s="8"/>
      <c r="AA382" s="8"/>
      <c r="AB382" s="8"/>
      <c r="AC382" s="8"/>
      <c r="AD382" s="8"/>
    </row>
    <row r="383" spans="1:30" ht="29">
      <c r="A383" t="s">
        <v>1193</v>
      </c>
      <c r="B383" s="3" t="s">
        <v>3094</v>
      </c>
      <c r="C383" s="3" t="s">
        <v>3095</v>
      </c>
      <c r="G383" s="8" t="s">
        <v>24</v>
      </c>
      <c r="H383" s="8"/>
      <c r="I383" s="8">
        <v>1</v>
      </c>
      <c r="J383" s="8">
        <v>4</v>
      </c>
      <c r="K383" s="8" t="s">
        <v>3356</v>
      </c>
      <c r="L383" s="8" t="s">
        <v>3311</v>
      </c>
      <c r="M383" s="8"/>
      <c r="N383" s="9"/>
      <c r="O383" s="8"/>
      <c r="P383" s="8">
        <v>295</v>
      </c>
      <c r="Q383" s="8">
        <f t="shared" si="5"/>
        <v>145.04867735273871</v>
      </c>
      <c r="R383" s="8"/>
      <c r="S383" s="8" t="s">
        <v>3624</v>
      </c>
      <c r="T383" s="8" t="s">
        <v>3624</v>
      </c>
      <c r="U383" s="8"/>
      <c r="V383" s="8"/>
      <c r="W383" s="8"/>
      <c r="X383" s="8"/>
      <c r="Y383" s="8"/>
      <c r="Z383" s="8"/>
      <c r="AA383" s="8"/>
      <c r="AB383" s="8"/>
      <c r="AC383" s="8"/>
      <c r="AD383" s="8"/>
    </row>
    <row r="384" spans="1:30" ht="43.5">
      <c r="A384" t="s">
        <v>1195</v>
      </c>
      <c r="B384" s="3" t="s">
        <v>3099</v>
      </c>
      <c r="C384" s="3" t="s">
        <v>3100</v>
      </c>
      <c r="G384" s="8" t="s">
        <v>24</v>
      </c>
      <c r="H384" s="8"/>
      <c r="I384" s="8">
        <v>1</v>
      </c>
      <c r="J384" s="8">
        <v>2</v>
      </c>
      <c r="K384" s="8" t="s">
        <v>3319</v>
      </c>
      <c r="L384" s="8" t="s">
        <v>3351</v>
      </c>
      <c r="M384" s="8"/>
      <c r="N384" s="9"/>
      <c r="O384" s="8"/>
      <c r="P384" s="8">
        <v>171</v>
      </c>
      <c r="Q384" s="8">
        <f t="shared" si="5"/>
        <v>84.079063821418046</v>
      </c>
      <c r="R384" s="8"/>
      <c r="S384" s="8" t="s">
        <v>3624</v>
      </c>
      <c r="T384" s="8" t="s">
        <v>3624</v>
      </c>
      <c r="U384" s="8"/>
      <c r="V384" s="8"/>
      <c r="W384" s="8"/>
      <c r="X384" s="8"/>
      <c r="Y384" s="8"/>
      <c r="Z384" s="8"/>
      <c r="AA384" s="8"/>
      <c r="AB384" s="8"/>
      <c r="AC384" s="8"/>
      <c r="AD384" s="8"/>
    </row>
    <row r="385" spans="1:30" ht="43.5">
      <c r="A385" t="s">
        <v>1202</v>
      </c>
      <c r="B385" s="3" t="s">
        <v>3106</v>
      </c>
      <c r="C385" s="3" t="s">
        <v>3105</v>
      </c>
      <c r="G385" s="8" t="s">
        <v>24</v>
      </c>
      <c r="H385" s="8"/>
      <c r="I385" s="8">
        <v>1</v>
      </c>
      <c r="J385" s="8">
        <v>3</v>
      </c>
      <c r="K385" s="8" t="s">
        <v>3326</v>
      </c>
      <c r="L385" s="8" t="s">
        <v>3311</v>
      </c>
      <c r="M385" s="8"/>
      <c r="N385" s="9"/>
      <c r="O385" s="8"/>
      <c r="P385" s="8">
        <v>743</v>
      </c>
      <c r="Q385" s="8">
        <f t="shared" si="5"/>
        <v>365.32599075621988</v>
      </c>
      <c r="R385" s="8"/>
      <c r="S385" s="8" t="s">
        <v>3624</v>
      </c>
      <c r="T385" s="8" t="s">
        <v>3624</v>
      </c>
      <c r="U385" s="8"/>
      <c r="V385" s="8"/>
      <c r="W385" s="8"/>
      <c r="X385" s="8"/>
      <c r="Y385" s="8"/>
      <c r="Z385" s="8"/>
      <c r="AA385" s="8"/>
      <c r="AB385" s="8"/>
      <c r="AC385" s="8"/>
      <c r="AD385" s="8"/>
    </row>
    <row r="386" spans="1:30" ht="87">
      <c r="A386" t="s">
        <v>1203</v>
      </c>
      <c r="B386" s="3" t="s">
        <v>3108</v>
      </c>
      <c r="C386" s="3" t="s">
        <v>3107</v>
      </c>
      <c r="G386" s="8" t="s">
        <v>25</v>
      </c>
      <c r="H386" s="8"/>
      <c r="I386" s="8">
        <v>1</v>
      </c>
      <c r="J386" s="8">
        <v>3</v>
      </c>
      <c r="K386" s="8" t="s">
        <v>3319</v>
      </c>
      <c r="L386" s="8" t="s">
        <v>3311</v>
      </c>
      <c r="M386" s="8"/>
      <c r="N386" s="9"/>
      <c r="O386" s="8"/>
      <c r="P386" s="8">
        <v>1701</v>
      </c>
      <c r="Q386" s="8">
        <f t="shared" si="5"/>
        <v>836.36542432884255</v>
      </c>
      <c r="R386" s="8"/>
      <c r="S386" s="8" t="s">
        <v>3624</v>
      </c>
      <c r="T386" s="8" t="s">
        <v>3624</v>
      </c>
      <c r="U386" s="8"/>
      <c r="V386" s="8"/>
      <c r="W386" s="8"/>
      <c r="X386" s="8"/>
      <c r="Y386" s="8"/>
      <c r="Z386" s="8"/>
      <c r="AA386" s="8"/>
      <c r="AB386" s="8"/>
      <c r="AC386" s="8"/>
      <c r="AD386" s="8"/>
    </row>
    <row r="387" spans="1:30" ht="29">
      <c r="A387" t="s">
        <v>1204</v>
      </c>
      <c r="B387" s="3" t="s">
        <v>3111</v>
      </c>
      <c r="C387" s="3" t="s">
        <v>3112</v>
      </c>
      <c r="G387" s="8" t="s">
        <v>25</v>
      </c>
      <c r="H387" s="8"/>
      <c r="I387" s="8">
        <v>1</v>
      </c>
      <c r="J387" s="8">
        <v>3</v>
      </c>
      <c r="K387" s="8" t="s">
        <v>3319</v>
      </c>
      <c r="L387" s="8" t="s">
        <v>3311</v>
      </c>
      <c r="M387" s="8"/>
      <c r="N387" s="9"/>
      <c r="O387" s="8"/>
      <c r="P387" s="8">
        <v>186</v>
      </c>
      <c r="Q387" s="8">
        <f t="shared" ref="Q387:Q425" si="6">IF(ISNUMBER(P387), (P387/$F$477)*10000, "")</f>
        <v>91.454420296981013</v>
      </c>
      <c r="R387" s="8"/>
      <c r="S387" s="8" t="s">
        <v>3624</v>
      </c>
      <c r="T387" s="8" t="s">
        <v>3624</v>
      </c>
      <c r="U387" s="8"/>
      <c r="V387" s="8"/>
      <c r="W387" s="8"/>
      <c r="X387" s="8"/>
      <c r="Y387" s="8"/>
      <c r="Z387" s="8"/>
      <c r="AA387" s="8"/>
      <c r="AB387" s="8"/>
      <c r="AC387" s="8"/>
      <c r="AD387" s="8"/>
    </row>
    <row r="388" spans="1:30" ht="43.5">
      <c r="A388" t="s">
        <v>1206</v>
      </c>
      <c r="B388" s="3" t="s">
        <v>3119</v>
      </c>
      <c r="C388" s="3" t="s">
        <v>3118</v>
      </c>
      <c r="G388" s="8" t="s">
        <v>25</v>
      </c>
      <c r="H388" s="8"/>
      <c r="I388" s="8">
        <v>1</v>
      </c>
      <c r="J388" s="8">
        <v>3</v>
      </c>
      <c r="K388" s="8" t="s">
        <v>3319</v>
      </c>
      <c r="L388" s="8" t="s">
        <v>3311</v>
      </c>
      <c r="M388" s="8"/>
      <c r="N388" s="9"/>
      <c r="O388" s="8"/>
      <c r="P388" s="8">
        <v>1701</v>
      </c>
      <c r="Q388" s="8">
        <f t="shared" si="6"/>
        <v>836.36542432884255</v>
      </c>
      <c r="R388" s="8"/>
      <c r="S388" s="8" t="s">
        <v>3624</v>
      </c>
      <c r="T388" s="8" t="s">
        <v>3624</v>
      </c>
      <c r="U388" s="8"/>
      <c r="V388" s="8"/>
      <c r="W388" s="8"/>
      <c r="X388" s="8"/>
      <c r="Y388" s="8"/>
      <c r="Z388" s="8"/>
      <c r="AA388" s="8"/>
      <c r="AB388" s="8"/>
      <c r="AC388" s="8"/>
      <c r="AD388" s="8"/>
    </row>
    <row r="389" spans="1:30" ht="29">
      <c r="A389" t="s">
        <v>1208</v>
      </c>
      <c r="B389" s="3" t="s">
        <v>3126</v>
      </c>
      <c r="C389" s="3" t="s">
        <v>3127</v>
      </c>
      <c r="G389" s="8" t="s">
        <v>25</v>
      </c>
      <c r="H389" s="8"/>
      <c r="I389" s="8">
        <v>1</v>
      </c>
      <c r="J389" s="8">
        <v>2</v>
      </c>
      <c r="K389" s="8" t="s">
        <v>3310</v>
      </c>
      <c r="L389" s="8" t="s">
        <v>3351</v>
      </c>
      <c r="M389" s="8"/>
      <c r="N389" s="9"/>
      <c r="O389" s="8"/>
      <c r="P389" s="8">
        <v>2475</v>
      </c>
      <c r="Q389" s="8">
        <f t="shared" si="6"/>
        <v>1216.9338184678927</v>
      </c>
      <c r="R389" s="8"/>
      <c r="S389" s="8" t="s">
        <v>3624</v>
      </c>
      <c r="T389" s="8" t="s">
        <v>3624</v>
      </c>
      <c r="U389" s="8"/>
      <c r="V389" s="8"/>
      <c r="W389" s="8"/>
      <c r="X389" s="8"/>
      <c r="Y389" s="8"/>
      <c r="Z389" s="8"/>
      <c r="AA389" s="8"/>
      <c r="AB389" s="8"/>
      <c r="AC389" s="8"/>
      <c r="AD389" s="8"/>
    </row>
    <row r="390" spans="1:30" ht="87">
      <c r="A390" t="s">
        <v>1211</v>
      </c>
      <c r="B390" s="3" t="s">
        <v>3134</v>
      </c>
      <c r="C390" s="3" t="s">
        <v>3136</v>
      </c>
      <c r="G390" s="8" t="s">
        <v>24</v>
      </c>
      <c r="H390" s="8"/>
      <c r="I390" s="8">
        <v>1</v>
      </c>
      <c r="J390" s="8">
        <v>2</v>
      </c>
      <c r="K390" s="8" t="s">
        <v>3319</v>
      </c>
      <c r="L390" s="8" t="s">
        <v>3351</v>
      </c>
      <c r="M390" s="8"/>
      <c r="N390" s="9"/>
      <c r="O390" s="8"/>
      <c r="P390" s="8">
        <v>171</v>
      </c>
      <c r="Q390" s="8">
        <f t="shared" si="6"/>
        <v>84.079063821418046</v>
      </c>
      <c r="R390" s="8"/>
      <c r="S390" s="8" t="s">
        <v>3624</v>
      </c>
      <c r="T390" s="8" t="s">
        <v>3624</v>
      </c>
      <c r="U390" s="8"/>
      <c r="V390" s="8"/>
      <c r="W390" s="8"/>
      <c r="X390" s="8"/>
      <c r="Y390" s="8"/>
      <c r="Z390" s="8"/>
      <c r="AA390" s="8"/>
      <c r="AB390" s="8"/>
      <c r="AC390" s="8"/>
      <c r="AD390" s="8"/>
    </row>
    <row r="391" spans="1:30" ht="87">
      <c r="A391" t="s">
        <v>1211</v>
      </c>
      <c r="B391" s="3" t="s">
        <v>3137</v>
      </c>
      <c r="C391" s="3" t="s">
        <v>3135</v>
      </c>
      <c r="G391" s="8" t="s">
        <v>25</v>
      </c>
      <c r="H391" s="8"/>
      <c r="I391" s="8">
        <v>1</v>
      </c>
      <c r="J391" s="8">
        <v>3</v>
      </c>
      <c r="K391" s="8" t="s">
        <v>3319</v>
      </c>
      <c r="L391" s="8" t="s">
        <v>3311</v>
      </c>
      <c r="M391" s="8"/>
      <c r="N391" s="9"/>
      <c r="O391" s="8"/>
      <c r="P391" s="8">
        <v>1701</v>
      </c>
      <c r="Q391" s="8">
        <f t="shared" si="6"/>
        <v>836.36542432884255</v>
      </c>
      <c r="R391" s="8"/>
      <c r="S391" s="8" t="s">
        <v>3624</v>
      </c>
      <c r="T391" s="8" t="s">
        <v>3624</v>
      </c>
      <c r="U391" s="8"/>
      <c r="V391" s="8"/>
      <c r="W391" s="8"/>
      <c r="X391" s="8"/>
      <c r="Y391" s="8"/>
      <c r="Z391" s="8"/>
      <c r="AA391" s="8"/>
      <c r="AB391" s="8"/>
      <c r="AC391" s="8"/>
      <c r="AD391" s="8"/>
    </row>
    <row r="392" spans="1:30" ht="43.5">
      <c r="A392" t="s">
        <v>1221</v>
      </c>
      <c r="B392" s="3" t="s">
        <v>3139</v>
      </c>
      <c r="C392" s="3" t="s">
        <v>3138</v>
      </c>
      <c r="G392" s="8" t="s">
        <v>25</v>
      </c>
      <c r="H392" s="8"/>
      <c r="I392" s="8">
        <v>1</v>
      </c>
      <c r="J392" s="8">
        <v>5</v>
      </c>
      <c r="K392" s="8" t="s">
        <v>3356</v>
      </c>
      <c r="L392" s="8" t="s">
        <v>3305</v>
      </c>
      <c r="M392" s="8" t="s">
        <v>3403</v>
      </c>
      <c r="N392" s="9" t="s">
        <v>3404</v>
      </c>
      <c r="O392" s="8"/>
      <c r="P392" s="8">
        <v>295</v>
      </c>
      <c r="Q392" s="8">
        <f t="shared" si="6"/>
        <v>145.04867735273871</v>
      </c>
      <c r="R392" s="8"/>
      <c r="S392" s="8" t="s">
        <v>3624</v>
      </c>
      <c r="T392" s="8" t="s">
        <v>3624</v>
      </c>
      <c r="U392" s="8"/>
      <c r="V392" s="8"/>
      <c r="W392" s="8"/>
      <c r="X392" s="8"/>
      <c r="Y392" s="8"/>
      <c r="Z392" s="8"/>
      <c r="AA392" s="8"/>
      <c r="AB392" s="8"/>
      <c r="AC392" s="8"/>
      <c r="AD392" s="8"/>
    </row>
    <row r="393" spans="1:30" ht="72.5">
      <c r="A393" t="s">
        <v>1229</v>
      </c>
      <c r="B393" s="3" t="s">
        <v>3140</v>
      </c>
      <c r="C393" s="3" t="s">
        <v>3141</v>
      </c>
      <c r="G393" s="8" t="s">
        <v>24</v>
      </c>
      <c r="H393" s="8"/>
      <c r="I393" s="8">
        <v>1</v>
      </c>
      <c r="J393" s="8">
        <v>1</v>
      </c>
      <c r="K393" s="8" t="s">
        <v>3304</v>
      </c>
      <c r="L393" s="8" t="s">
        <v>3351</v>
      </c>
      <c r="M393" s="8"/>
      <c r="N393" s="9"/>
      <c r="O393" s="8"/>
      <c r="P393" s="8">
        <v>5</v>
      </c>
      <c r="Q393" s="8">
        <f t="shared" si="6"/>
        <v>2.4584521585209949</v>
      </c>
      <c r="R393" s="8"/>
      <c r="S393" s="8" t="s">
        <v>3624</v>
      </c>
      <c r="T393" s="8" t="s">
        <v>3624</v>
      </c>
      <c r="U393" s="8"/>
      <c r="V393" s="8"/>
      <c r="W393" s="8"/>
      <c r="X393" s="8"/>
      <c r="Y393" s="8"/>
      <c r="Z393" s="8"/>
      <c r="AA393" s="8"/>
      <c r="AB393" s="8"/>
      <c r="AC393" s="8"/>
      <c r="AD393" s="8"/>
    </row>
    <row r="394" spans="1:30" ht="58">
      <c r="A394" t="s">
        <v>1233</v>
      </c>
      <c r="B394" s="3" t="s">
        <v>3144</v>
      </c>
      <c r="C394" s="3" t="s">
        <v>3145</v>
      </c>
      <c r="G394" s="8" t="s">
        <v>24</v>
      </c>
      <c r="H394" s="8"/>
      <c r="I394" s="8">
        <v>1</v>
      </c>
      <c r="J394" s="8">
        <v>5</v>
      </c>
      <c r="K394" s="8" t="s">
        <v>3326</v>
      </c>
      <c r="L394" s="8" t="s">
        <v>3311</v>
      </c>
      <c r="M394" s="8"/>
      <c r="N394" s="9"/>
      <c r="O394" s="8"/>
      <c r="P394" s="8">
        <v>830</v>
      </c>
      <c r="Q394" s="8">
        <f t="shared" si="6"/>
        <v>408.10305831448517</v>
      </c>
      <c r="R394" s="8"/>
      <c r="S394" s="8" t="s">
        <v>3624</v>
      </c>
      <c r="T394" s="8" t="s">
        <v>3624</v>
      </c>
      <c r="U394" s="8"/>
      <c r="V394" s="8"/>
      <c r="W394" s="8"/>
      <c r="X394" s="8"/>
      <c r="Y394" s="8"/>
      <c r="Z394" s="8"/>
      <c r="AA394" s="8"/>
      <c r="AB394" s="8"/>
      <c r="AC394" s="8"/>
      <c r="AD394" s="8"/>
    </row>
    <row r="395" spans="1:30" ht="43.5">
      <c r="A395" t="s">
        <v>1238</v>
      </c>
      <c r="B395" s="3" t="s">
        <v>3151</v>
      </c>
      <c r="C395" s="3" t="s">
        <v>3150</v>
      </c>
      <c r="G395" s="8" t="s">
        <v>25</v>
      </c>
      <c r="H395" s="8"/>
      <c r="I395" s="8">
        <v>1</v>
      </c>
      <c r="J395" s="8">
        <v>3</v>
      </c>
      <c r="K395" s="8" t="s">
        <v>3326</v>
      </c>
      <c r="L395" s="8" t="s">
        <v>3311</v>
      </c>
      <c r="M395" s="8"/>
      <c r="N395" s="9"/>
      <c r="O395" s="8"/>
      <c r="P395" s="8">
        <v>312</v>
      </c>
      <c r="Q395" s="8">
        <f t="shared" si="6"/>
        <v>153.4074146917101</v>
      </c>
      <c r="R395" s="8"/>
      <c r="S395" s="8" t="s">
        <v>3624</v>
      </c>
      <c r="T395" s="8" t="s">
        <v>3624</v>
      </c>
      <c r="U395" s="8"/>
      <c r="V395" s="8"/>
      <c r="W395" s="8"/>
      <c r="X395" s="8"/>
      <c r="Y395" s="8"/>
      <c r="Z395" s="8"/>
      <c r="AA395" s="8"/>
      <c r="AB395" s="8"/>
      <c r="AC395" s="8"/>
      <c r="AD395" s="8"/>
    </row>
    <row r="396" spans="1:30" ht="72.5">
      <c r="A396" t="s">
        <v>1238</v>
      </c>
      <c r="B396" s="3" t="s">
        <v>3154</v>
      </c>
      <c r="C396" s="3" t="s">
        <v>3152</v>
      </c>
      <c r="G396" s="8" t="s">
        <v>25</v>
      </c>
      <c r="H396" s="8"/>
      <c r="I396" s="8">
        <v>1</v>
      </c>
      <c r="J396" s="8">
        <v>1</v>
      </c>
      <c r="K396" s="8" t="s">
        <v>3310</v>
      </c>
      <c r="L396" s="8" t="s">
        <v>3351</v>
      </c>
      <c r="M396" s="8"/>
      <c r="N396" s="9"/>
      <c r="O396" s="8"/>
      <c r="P396" s="8">
        <v>2475</v>
      </c>
      <c r="Q396" s="8">
        <f t="shared" si="6"/>
        <v>1216.9338184678927</v>
      </c>
      <c r="R396" s="8"/>
      <c r="S396" s="8" t="s">
        <v>3624</v>
      </c>
      <c r="T396" s="8" t="s">
        <v>3624</v>
      </c>
      <c r="U396" s="8"/>
      <c r="V396" s="8"/>
      <c r="W396" s="8"/>
      <c r="X396" s="8"/>
      <c r="Y396" s="8"/>
      <c r="Z396" s="8"/>
      <c r="AA396" s="8"/>
      <c r="AB396" s="8"/>
      <c r="AC396" s="8"/>
      <c r="AD396" s="8"/>
    </row>
    <row r="397" spans="1:30" ht="72.5">
      <c r="A397" t="s">
        <v>1238</v>
      </c>
      <c r="B397" s="3" t="s">
        <v>3153</v>
      </c>
      <c r="C397" s="3" t="s">
        <v>3155</v>
      </c>
      <c r="G397" s="8" t="s">
        <v>24</v>
      </c>
      <c r="H397" s="8"/>
      <c r="I397" s="8">
        <v>1</v>
      </c>
      <c r="J397" s="8">
        <v>5</v>
      </c>
      <c r="K397" s="8" t="s">
        <v>3356</v>
      </c>
      <c r="L397" s="8" t="s">
        <v>3311</v>
      </c>
      <c r="M397" s="8"/>
      <c r="N397" s="9"/>
      <c r="O397" s="8"/>
      <c r="P397" s="8">
        <v>295</v>
      </c>
      <c r="Q397" s="8">
        <f t="shared" si="6"/>
        <v>145.04867735273871</v>
      </c>
      <c r="R397" s="8"/>
      <c r="S397" s="8" t="s">
        <v>3624</v>
      </c>
      <c r="T397" s="8" t="s">
        <v>3624</v>
      </c>
      <c r="U397" s="8"/>
      <c r="V397" s="8"/>
      <c r="W397" s="8"/>
      <c r="X397" s="8"/>
      <c r="Y397" s="8"/>
      <c r="Z397" s="8"/>
      <c r="AA397" s="8"/>
      <c r="AB397" s="8"/>
      <c r="AC397" s="8"/>
      <c r="AD397" s="8"/>
    </row>
    <row r="398" spans="1:30" ht="43.5">
      <c r="A398" t="s">
        <v>1239</v>
      </c>
      <c r="B398" s="3" t="s">
        <v>3156</v>
      </c>
      <c r="C398" s="3" t="s">
        <v>3157</v>
      </c>
      <c r="G398" s="8" t="s">
        <v>25</v>
      </c>
      <c r="H398" s="8"/>
      <c r="I398" s="8">
        <v>1</v>
      </c>
      <c r="J398" s="8">
        <v>5</v>
      </c>
      <c r="K398" s="8" t="s">
        <v>3326</v>
      </c>
      <c r="L398" s="8" t="s">
        <v>3311</v>
      </c>
      <c r="M398" s="8"/>
      <c r="N398" s="9"/>
      <c r="O398" s="8"/>
      <c r="P398" s="8">
        <v>830</v>
      </c>
      <c r="Q398" s="8">
        <f t="shared" si="6"/>
        <v>408.10305831448517</v>
      </c>
      <c r="R398" s="8"/>
      <c r="S398" s="8" t="s">
        <v>3624</v>
      </c>
      <c r="T398" s="8" t="s">
        <v>3624</v>
      </c>
      <c r="U398" s="8"/>
      <c r="V398" s="8"/>
      <c r="W398" s="8"/>
      <c r="X398" s="8"/>
      <c r="Y398" s="8"/>
      <c r="Z398" s="8"/>
      <c r="AA398" s="8"/>
      <c r="AB398" s="8"/>
      <c r="AC398" s="8"/>
      <c r="AD398" s="8"/>
    </row>
    <row r="399" spans="1:30" ht="43.5">
      <c r="A399" t="s">
        <v>1240</v>
      </c>
      <c r="B399" s="3" t="s">
        <v>3161</v>
      </c>
      <c r="C399" s="3" t="s">
        <v>3160</v>
      </c>
      <c r="G399" s="8" t="s">
        <v>24</v>
      </c>
      <c r="H399" s="8"/>
      <c r="I399" s="8">
        <v>1</v>
      </c>
      <c r="J399" s="8">
        <v>3</v>
      </c>
      <c r="K399" s="8" t="s">
        <v>3310</v>
      </c>
      <c r="L399" s="8" t="s">
        <v>3305</v>
      </c>
      <c r="M399" s="8" t="s">
        <v>3403</v>
      </c>
      <c r="N399" s="9" t="s">
        <v>3404</v>
      </c>
      <c r="O399" s="8"/>
      <c r="P399" s="8">
        <v>2475</v>
      </c>
      <c r="Q399" s="8">
        <f t="shared" si="6"/>
        <v>1216.9338184678927</v>
      </c>
      <c r="R399" s="8"/>
      <c r="S399" s="8" t="s">
        <v>3624</v>
      </c>
      <c r="T399" s="8" t="s">
        <v>3624</v>
      </c>
      <c r="U399" s="8"/>
      <c r="V399" s="8"/>
      <c r="W399" s="8"/>
      <c r="X399" s="8"/>
      <c r="Y399" s="8"/>
      <c r="Z399" s="8"/>
      <c r="AA399" s="8"/>
      <c r="AB399" s="8"/>
      <c r="AC399" s="8"/>
      <c r="AD399" s="8"/>
    </row>
    <row r="400" spans="1:30" ht="72.5">
      <c r="A400" t="s">
        <v>1247</v>
      </c>
      <c r="B400" s="3" t="s">
        <v>3166</v>
      </c>
      <c r="C400" s="3" t="s">
        <v>3165</v>
      </c>
      <c r="G400" s="8" t="s">
        <v>25</v>
      </c>
      <c r="H400" s="8"/>
      <c r="I400" s="8">
        <v>1</v>
      </c>
      <c r="J400" s="8">
        <v>1</v>
      </c>
      <c r="K400" s="8" t="s">
        <v>3310</v>
      </c>
      <c r="L400" s="8" t="s">
        <v>3351</v>
      </c>
      <c r="M400" s="8"/>
      <c r="N400" s="9"/>
      <c r="O400" s="8"/>
      <c r="P400" s="8">
        <v>2475</v>
      </c>
      <c r="Q400" s="8">
        <f t="shared" si="6"/>
        <v>1216.9338184678927</v>
      </c>
      <c r="R400" s="8"/>
      <c r="S400" s="8" t="s">
        <v>3624</v>
      </c>
      <c r="T400" s="8" t="s">
        <v>3624</v>
      </c>
      <c r="U400" s="8"/>
      <c r="V400" s="8"/>
      <c r="W400" s="8"/>
      <c r="X400" s="8"/>
      <c r="Y400" s="8"/>
      <c r="Z400" s="8"/>
      <c r="AA400" s="8"/>
      <c r="AB400" s="8"/>
      <c r="AC400" s="8"/>
      <c r="AD400" s="8"/>
    </row>
    <row r="401" spans="1:30" ht="43.5">
      <c r="A401" t="s">
        <v>1250</v>
      </c>
      <c r="B401" s="3" t="s">
        <v>3169</v>
      </c>
      <c r="C401" s="3" t="s">
        <v>3170</v>
      </c>
      <c r="G401" s="8" t="s">
        <v>25</v>
      </c>
      <c r="H401" s="8"/>
      <c r="I401" s="8">
        <v>1</v>
      </c>
      <c r="J401" s="8">
        <v>3</v>
      </c>
      <c r="K401" s="8" t="s">
        <v>3328</v>
      </c>
      <c r="L401" s="8" t="s">
        <v>3311</v>
      </c>
      <c r="M401" s="8"/>
      <c r="N401" s="9"/>
      <c r="O401" s="8"/>
      <c r="P401" s="8">
        <v>166</v>
      </c>
      <c r="Q401" s="8">
        <f t="shared" si="6"/>
        <v>81.620611662897048</v>
      </c>
      <c r="R401" s="8"/>
      <c r="S401" s="8" t="s">
        <v>3624</v>
      </c>
      <c r="T401" s="8" t="s">
        <v>3624</v>
      </c>
      <c r="U401" s="8"/>
      <c r="V401" s="8"/>
      <c r="W401" s="8"/>
      <c r="X401" s="8"/>
      <c r="Y401" s="8"/>
      <c r="Z401" s="8"/>
      <c r="AA401" s="8"/>
      <c r="AB401" s="8"/>
      <c r="AC401" s="8"/>
      <c r="AD401" s="8"/>
    </row>
    <row r="402" spans="1:30" ht="116">
      <c r="A402" t="s">
        <v>1251</v>
      </c>
      <c r="B402" s="3" t="s">
        <v>3173</v>
      </c>
      <c r="C402" s="3" t="s">
        <v>3175</v>
      </c>
      <c r="G402" s="8" t="s">
        <v>24</v>
      </c>
      <c r="H402" s="8"/>
      <c r="I402" s="8">
        <v>1</v>
      </c>
      <c r="J402" s="8">
        <v>3</v>
      </c>
      <c r="K402" s="8" t="s">
        <v>3310</v>
      </c>
      <c r="L402" s="8" t="s">
        <v>3311</v>
      </c>
      <c r="M402" s="8"/>
      <c r="N402" s="9"/>
      <c r="O402" s="8"/>
      <c r="P402" s="8">
        <v>2475</v>
      </c>
      <c r="Q402" s="8">
        <f t="shared" si="6"/>
        <v>1216.9338184678927</v>
      </c>
      <c r="R402" s="8"/>
      <c r="S402" s="8" t="s">
        <v>3624</v>
      </c>
      <c r="T402" s="8" t="s">
        <v>3624</v>
      </c>
      <c r="U402" s="8"/>
      <c r="V402" s="8"/>
      <c r="W402" s="8"/>
      <c r="X402" s="8"/>
      <c r="Y402" s="8"/>
      <c r="Z402" s="8"/>
      <c r="AA402" s="8"/>
      <c r="AB402" s="8"/>
      <c r="AC402" s="8"/>
      <c r="AD402" s="8"/>
    </row>
    <row r="403" spans="1:30" ht="43.5">
      <c r="A403" t="s">
        <v>1254</v>
      </c>
      <c r="B403" s="3" t="s">
        <v>3177</v>
      </c>
      <c r="C403" s="3" t="s">
        <v>3176</v>
      </c>
      <c r="G403" s="8" t="s">
        <v>24</v>
      </c>
      <c r="H403" s="8"/>
      <c r="I403" s="8">
        <v>1</v>
      </c>
      <c r="J403" s="8">
        <v>3</v>
      </c>
      <c r="K403" s="8" t="s">
        <v>3319</v>
      </c>
      <c r="L403" s="8" t="s">
        <v>3311</v>
      </c>
      <c r="M403" s="8"/>
      <c r="N403" s="9"/>
      <c r="O403" s="8"/>
      <c r="P403" s="8">
        <v>86</v>
      </c>
      <c r="Q403" s="8">
        <f t="shared" si="6"/>
        <v>42.285377126561116</v>
      </c>
      <c r="R403" s="8"/>
      <c r="S403" s="8" t="s">
        <v>3624</v>
      </c>
      <c r="T403" s="8" t="s">
        <v>3624</v>
      </c>
      <c r="U403" s="8"/>
      <c r="V403" s="8"/>
      <c r="W403" s="8"/>
      <c r="X403" s="8"/>
      <c r="Y403" s="8"/>
      <c r="Z403" s="8"/>
      <c r="AA403" s="8"/>
      <c r="AB403" s="8"/>
      <c r="AC403" s="8"/>
      <c r="AD403" s="8"/>
    </row>
    <row r="404" spans="1:30" ht="58">
      <c r="A404" t="s">
        <v>1258</v>
      </c>
      <c r="B404" s="3" t="s">
        <v>3183</v>
      </c>
      <c r="C404" s="3" t="s">
        <v>3180</v>
      </c>
      <c r="G404" s="8" t="s">
        <v>25</v>
      </c>
      <c r="H404" s="8"/>
      <c r="I404" s="8">
        <v>1</v>
      </c>
      <c r="J404" s="8">
        <v>1</v>
      </c>
      <c r="K404" s="8" t="s">
        <v>3310</v>
      </c>
      <c r="L404" s="8" t="s">
        <v>3351</v>
      </c>
      <c r="M404" s="8"/>
      <c r="N404" s="9"/>
      <c r="O404" s="8"/>
      <c r="P404" s="8">
        <v>2475</v>
      </c>
      <c r="Q404" s="8">
        <f t="shared" si="6"/>
        <v>1216.9338184678927</v>
      </c>
      <c r="R404" s="8"/>
      <c r="S404" s="8" t="s">
        <v>3624</v>
      </c>
      <c r="T404" s="8" t="s">
        <v>3624</v>
      </c>
      <c r="U404" s="8"/>
      <c r="V404" s="8"/>
      <c r="W404" s="8"/>
      <c r="X404" s="8"/>
      <c r="Y404" s="8"/>
      <c r="Z404" s="8"/>
      <c r="AA404" s="8"/>
      <c r="AB404" s="8"/>
      <c r="AC404" s="8"/>
      <c r="AD404" s="8"/>
    </row>
    <row r="405" spans="1:30" ht="29">
      <c r="A405" t="s">
        <v>1263</v>
      </c>
      <c r="B405" s="3" t="s">
        <v>3188</v>
      </c>
      <c r="C405" s="3" t="s">
        <v>3189</v>
      </c>
      <c r="G405" s="8" t="s">
        <v>24</v>
      </c>
      <c r="H405" s="8"/>
      <c r="I405" s="8">
        <v>1</v>
      </c>
      <c r="J405" s="8">
        <v>3</v>
      </c>
      <c r="K405" s="8" t="s">
        <v>3319</v>
      </c>
      <c r="L405" s="8" t="s">
        <v>3311</v>
      </c>
      <c r="M405" s="8"/>
      <c r="N405" s="9"/>
      <c r="O405" s="8"/>
      <c r="P405" s="8">
        <v>86</v>
      </c>
      <c r="Q405" s="8">
        <f t="shared" si="6"/>
        <v>42.285377126561116</v>
      </c>
      <c r="R405" s="8"/>
      <c r="S405" s="8" t="s">
        <v>3624</v>
      </c>
      <c r="T405" s="8" t="s">
        <v>3624</v>
      </c>
      <c r="U405" s="8"/>
      <c r="V405" s="8"/>
      <c r="W405" s="8"/>
      <c r="X405" s="8"/>
      <c r="Y405" s="8"/>
      <c r="Z405" s="8"/>
      <c r="AA405" s="8"/>
      <c r="AB405" s="8"/>
      <c r="AC405" s="8"/>
      <c r="AD405" s="8"/>
    </row>
    <row r="406" spans="1:30" ht="43.5">
      <c r="A406" t="s">
        <v>1265</v>
      </c>
      <c r="B406" s="3" t="s">
        <v>3199</v>
      </c>
      <c r="C406" s="3" t="s">
        <v>3198</v>
      </c>
      <c r="G406" s="8" t="s">
        <v>25</v>
      </c>
      <c r="H406" s="8"/>
      <c r="I406" s="8">
        <v>1</v>
      </c>
      <c r="J406" s="8">
        <v>1</v>
      </c>
      <c r="K406" s="8" t="s">
        <v>3310</v>
      </c>
      <c r="L406" s="8" t="s">
        <v>3351</v>
      </c>
      <c r="M406" s="8"/>
      <c r="N406" s="9"/>
      <c r="O406" s="8"/>
      <c r="P406" s="8">
        <v>2475</v>
      </c>
      <c r="Q406" s="8">
        <f t="shared" si="6"/>
        <v>1216.9338184678927</v>
      </c>
      <c r="R406" s="8"/>
      <c r="S406" s="8" t="s">
        <v>3624</v>
      </c>
      <c r="T406" s="8" t="s">
        <v>3624</v>
      </c>
      <c r="U406" s="8"/>
      <c r="V406" s="8"/>
      <c r="W406" s="8"/>
      <c r="X406" s="8"/>
      <c r="Y406" s="8"/>
      <c r="Z406" s="8"/>
      <c r="AA406" s="8"/>
      <c r="AB406" s="8"/>
      <c r="AC406" s="8"/>
      <c r="AD406" s="8"/>
    </row>
    <row r="407" spans="1:30" ht="43.5">
      <c r="A407" t="s">
        <v>1268</v>
      </c>
      <c r="B407" s="3" t="s">
        <v>3201</v>
      </c>
      <c r="C407" s="3" t="s">
        <v>3200</v>
      </c>
      <c r="G407" s="8" t="s">
        <v>25</v>
      </c>
      <c r="H407" s="8"/>
      <c r="I407" s="8">
        <v>1</v>
      </c>
      <c r="J407" s="8">
        <v>3</v>
      </c>
      <c r="K407" s="8" t="s">
        <v>3310</v>
      </c>
      <c r="L407" s="8" t="s">
        <v>3311</v>
      </c>
      <c r="M407" s="8"/>
      <c r="N407" s="9"/>
      <c r="O407" s="8"/>
      <c r="P407" s="8">
        <v>2475</v>
      </c>
      <c r="Q407" s="8">
        <f t="shared" si="6"/>
        <v>1216.9338184678927</v>
      </c>
      <c r="R407" s="8"/>
      <c r="S407" s="8" t="s">
        <v>3624</v>
      </c>
      <c r="T407" s="8" t="s">
        <v>3624</v>
      </c>
      <c r="U407" s="8"/>
      <c r="V407" s="8"/>
      <c r="W407" s="8"/>
      <c r="X407" s="8"/>
      <c r="Y407" s="8"/>
      <c r="Z407" s="8"/>
      <c r="AA407" s="8"/>
      <c r="AB407" s="8"/>
      <c r="AC407" s="8"/>
      <c r="AD407" s="8"/>
    </row>
    <row r="408" spans="1:30" ht="43.5">
      <c r="A408" t="s">
        <v>1270</v>
      </c>
      <c r="B408" s="3" t="s">
        <v>3204</v>
      </c>
      <c r="C408" s="3" t="s">
        <v>3205</v>
      </c>
      <c r="G408" s="8" t="s">
        <v>25</v>
      </c>
      <c r="H408" s="8"/>
      <c r="I408" s="8">
        <v>1</v>
      </c>
      <c r="J408" s="8">
        <v>3</v>
      </c>
      <c r="K408" s="8" t="s">
        <v>3310</v>
      </c>
      <c r="L408" s="8" t="s">
        <v>3311</v>
      </c>
      <c r="M408" s="8"/>
      <c r="N408" s="9"/>
      <c r="O408" s="8"/>
      <c r="P408" s="8">
        <v>2475</v>
      </c>
      <c r="Q408" s="8">
        <f t="shared" si="6"/>
        <v>1216.9338184678927</v>
      </c>
      <c r="R408" s="8"/>
      <c r="S408" s="8" t="s">
        <v>3624</v>
      </c>
      <c r="T408" s="8" t="s">
        <v>3624</v>
      </c>
      <c r="U408" s="8"/>
      <c r="V408" s="8"/>
      <c r="W408" s="8"/>
      <c r="X408" s="8"/>
      <c r="Y408" s="8"/>
      <c r="Z408" s="8"/>
      <c r="AA408" s="8"/>
      <c r="AB408" s="8"/>
      <c r="AC408" s="8"/>
      <c r="AD408" s="8"/>
    </row>
    <row r="409" spans="1:30" ht="29">
      <c r="A409" t="s">
        <v>1273</v>
      </c>
      <c r="B409" s="3" t="s">
        <v>3208</v>
      </c>
      <c r="C409" s="3" t="s">
        <v>3209</v>
      </c>
      <c r="G409" s="8" t="s">
        <v>25</v>
      </c>
      <c r="H409" s="8"/>
      <c r="I409" s="8">
        <v>1</v>
      </c>
      <c r="J409" s="8">
        <v>1</v>
      </c>
      <c r="K409" s="8" t="s">
        <v>3310</v>
      </c>
      <c r="L409" s="8" t="s">
        <v>3351</v>
      </c>
      <c r="M409" s="8"/>
      <c r="N409" s="9"/>
      <c r="O409" s="8"/>
      <c r="P409" s="8">
        <v>2475</v>
      </c>
      <c r="Q409" s="8">
        <f t="shared" si="6"/>
        <v>1216.9338184678927</v>
      </c>
      <c r="R409" s="8"/>
      <c r="S409" s="8" t="s">
        <v>3624</v>
      </c>
      <c r="T409" s="8" t="s">
        <v>3624</v>
      </c>
      <c r="U409" s="8"/>
      <c r="V409" s="8"/>
      <c r="W409" s="8"/>
      <c r="X409" s="8"/>
      <c r="Y409" s="8"/>
      <c r="Z409" s="8"/>
      <c r="AA409" s="8"/>
      <c r="AB409" s="8"/>
      <c r="AC409" s="8"/>
      <c r="AD409" s="8"/>
    </row>
    <row r="410" spans="1:30" ht="29">
      <c r="A410" t="s">
        <v>1275</v>
      </c>
      <c r="B410" s="3" t="s">
        <v>3213</v>
      </c>
      <c r="C410" s="3" t="s">
        <v>3212</v>
      </c>
      <c r="G410" s="8" t="s">
        <v>24</v>
      </c>
      <c r="H410" s="8"/>
      <c r="I410" s="8">
        <v>1</v>
      </c>
      <c r="J410" s="8">
        <v>2</v>
      </c>
      <c r="K410" s="8" t="s">
        <v>3310</v>
      </c>
      <c r="L410" s="8" t="s">
        <v>3351</v>
      </c>
      <c r="M410" s="8"/>
      <c r="N410" s="9"/>
      <c r="O410" s="8"/>
      <c r="P410" s="8">
        <v>2475</v>
      </c>
      <c r="Q410" s="8">
        <f t="shared" si="6"/>
        <v>1216.9338184678927</v>
      </c>
      <c r="R410" s="8"/>
      <c r="S410" s="8" t="s">
        <v>3624</v>
      </c>
      <c r="T410" s="8" t="s">
        <v>3624</v>
      </c>
      <c r="U410" s="8"/>
      <c r="V410" s="8"/>
      <c r="W410" s="8"/>
      <c r="X410" s="8"/>
      <c r="Y410" s="8"/>
      <c r="Z410" s="8"/>
      <c r="AA410" s="8"/>
      <c r="AB410" s="8"/>
      <c r="AC410" s="8"/>
      <c r="AD410" s="8"/>
    </row>
    <row r="411" spans="1:30" ht="43.5">
      <c r="A411" t="s">
        <v>1280</v>
      </c>
      <c r="B411" s="3" t="s">
        <v>3227</v>
      </c>
      <c r="C411" s="3" t="s">
        <v>3226</v>
      </c>
      <c r="G411" s="8" t="s">
        <v>25</v>
      </c>
      <c r="H411" s="8"/>
      <c r="I411" s="8">
        <v>1</v>
      </c>
      <c r="J411" s="8">
        <v>1</v>
      </c>
      <c r="K411" s="8" t="s">
        <v>3310</v>
      </c>
      <c r="L411" s="8" t="s">
        <v>3351</v>
      </c>
      <c r="M411" s="8"/>
      <c r="N411" s="9"/>
      <c r="O411" s="8"/>
      <c r="P411" s="8">
        <v>2475</v>
      </c>
      <c r="Q411" s="8">
        <f t="shared" si="6"/>
        <v>1216.9338184678927</v>
      </c>
      <c r="R411" s="8"/>
      <c r="S411" s="8" t="s">
        <v>3624</v>
      </c>
      <c r="T411" s="8" t="s">
        <v>3624</v>
      </c>
      <c r="U411" s="8"/>
      <c r="V411" s="8"/>
      <c r="W411" s="8"/>
      <c r="X411" s="8"/>
      <c r="Y411" s="8"/>
      <c r="Z411" s="8"/>
      <c r="AA411" s="8"/>
      <c r="AB411" s="8"/>
      <c r="AC411" s="8"/>
      <c r="AD411" s="8"/>
    </row>
    <row r="412" spans="1:30" ht="43.5">
      <c r="A412" t="s">
        <v>1280</v>
      </c>
      <c r="B412" s="3" t="s">
        <v>3228</v>
      </c>
      <c r="C412" s="3" t="s">
        <v>3226</v>
      </c>
      <c r="G412" s="8" t="s">
        <v>25</v>
      </c>
      <c r="H412" s="8"/>
      <c r="I412" s="8">
        <v>1</v>
      </c>
      <c r="J412" s="8">
        <v>3</v>
      </c>
      <c r="K412" s="8" t="s">
        <v>3310</v>
      </c>
      <c r="L412" s="8" t="s">
        <v>3311</v>
      </c>
      <c r="M412" s="8"/>
      <c r="N412" s="9"/>
      <c r="O412" s="8"/>
      <c r="P412" s="8">
        <v>2475</v>
      </c>
      <c r="Q412" s="8">
        <f t="shared" si="6"/>
        <v>1216.9338184678927</v>
      </c>
      <c r="R412" s="8"/>
      <c r="S412" s="8" t="s">
        <v>3624</v>
      </c>
      <c r="T412" s="8" t="s">
        <v>3624</v>
      </c>
      <c r="U412" s="8"/>
      <c r="V412" s="8"/>
      <c r="W412" s="8"/>
      <c r="X412" s="8"/>
      <c r="Y412" s="8"/>
      <c r="Z412" s="8"/>
      <c r="AA412" s="8"/>
      <c r="AB412" s="8"/>
      <c r="AC412" s="8"/>
      <c r="AD412" s="8"/>
    </row>
    <row r="413" spans="1:30" ht="87">
      <c r="A413" t="s">
        <v>1281</v>
      </c>
      <c r="B413" s="3" t="s">
        <v>3230</v>
      </c>
      <c r="C413" s="3" t="s">
        <v>3229</v>
      </c>
      <c r="G413" s="8" t="s">
        <v>25</v>
      </c>
      <c r="H413" s="8"/>
      <c r="I413" s="8">
        <v>2</v>
      </c>
      <c r="J413" s="8">
        <v>18</v>
      </c>
      <c r="K413" s="8"/>
      <c r="L413" s="8" t="s">
        <v>3305</v>
      </c>
      <c r="M413" s="8" t="s">
        <v>3428</v>
      </c>
      <c r="N413" s="9" t="s">
        <v>3527</v>
      </c>
      <c r="O413" s="8"/>
      <c r="P413" s="8">
        <v>2</v>
      </c>
      <c r="Q413" s="8">
        <f t="shared" si="6"/>
        <v>0.98338086340839814</v>
      </c>
      <c r="R413" s="8"/>
      <c r="S413" s="8" t="s">
        <v>3624</v>
      </c>
      <c r="T413" s="8" t="s">
        <v>3624</v>
      </c>
      <c r="U413" s="8"/>
      <c r="V413" s="8"/>
      <c r="W413" s="8"/>
      <c r="X413" s="8"/>
      <c r="Y413" s="8"/>
      <c r="Z413" s="8"/>
      <c r="AA413" s="8"/>
      <c r="AB413" s="8"/>
      <c r="AC413" s="8"/>
      <c r="AD413" s="8"/>
    </row>
    <row r="414" spans="1:30" ht="29">
      <c r="A414" t="s">
        <v>1285</v>
      </c>
      <c r="B414" s="3" t="s">
        <v>3237</v>
      </c>
      <c r="C414" s="3" t="s">
        <v>3238</v>
      </c>
      <c r="G414" s="8" t="s">
        <v>24</v>
      </c>
      <c r="H414" s="8"/>
      <c r="I414" s="8">
        <v>1</v>
      </c>
      <c r="J414" s="8">
        <v>3</v>
      </c>
      <c r="K414" s="8" t="s">
        <v>3310</v>
      </c>
      <c r="L414" s="8" t="s">
        <v>3311</v>
      </c>
      <c r="M414" s="8"/>
      <c r="N414" s="9"/>
      <c r="O414" s="8"/>
      <c r="P414" s="8">
        <v>2475</v>
      </c>
      <c r="Q414" s="8">
        <f t="shared" si="6"/>
        <v>1216.9338184678927</v>
      </c>
      <c r="R414" s="8"/>
      <c r="S414" s="8" t="s">
        <v>3624</v>
      </c>
      <c r="T414" s="8" t="s">
        <v>3624</v>
      </c>
      <c r="U414" s="8"/>
      <c r="V414" s="8"/>
      <c r="W414" s="8"/>
      <c r="X414" s="8"/>
      <c r="Y414" s="8"/>
      <c r="Z414" s="8"/>
      <c r="AA414" s="8"/>
      <c r="AB414" s="8"/>
      <c r="AC414" s="8"/>
      <c r="AD414" s="8"/>
    </row>
    <row r="415" spans="1:30" ht="72.5">
      <c r="A415" t="s">
        <v>1286</v>
      </c>
      <c r="B415" s="3" t="s">
        <v>3247</v>
      </c>
      <c r="C415" s="3" t="s">
        <v>3244</v>
      </c>
      <c r="G415" s="8" t="s">
        <v>25</v>
      </c>
      <c r="H415" s="8"/>
      <c r="I415" s="8">
        <v>1</v>
      </c>
      <c r="J415" s="8">
        <v>3</v>
      </c>
      <c r="K415" s="8" t="s">
        <v>3326</v>
      </c>
      <c r="L415" s="8" t="s">
        <v>3311</v>
      </c>
      <c r="M415" s="8"/>
      <c r="N415" s="9"/>
      <c r="O415" s="8"/>
      <c r="P415" s="8">
        <v>743</v>
      </c>
      <c r="Q415" s="8">
        <f t="shared" si="6"/>
        <v>365.32599075621988</v>
      </c>
      <c r="R415" s="8"/>
      <c r="S415" s="8" t="s">
        <v>3624</v>
      </c>
      <c r="T415" s="8" t="s">
        <v>3624</v>
      </c>
      <c r="U415" s="8"/>
      <c r="V415" s="8"/>
      <c r="W415" s="8"/>
      <c r="X415" s="8"/>
      <c r="Y415" s="8"/>
      <c r="Z415" s="8"/>
      <c r="AA415" s="8"/>
      <c r="AB415" s="8"/>
      <c r="AC415" s="8"/>
      <c r="AD415" s="8"/>
    </row>
    <row r="416" spans="1:30" ht="43.5">
      <c r="A416" t="s">
        <v>1287</v>
      </c>
      <c r="B416" s="3" t="s">
        <v>3257</v>
      </c>
      <c r="C416" s="3" t="s">
        <v>3254</v>
      </c>
      <c r="G416" s="8" t="s">
        <v>25</v>
      </c>
      <c r="H416" s="8"/>
      <c r="I416" s="8">
        <v>1</v>
      </c>
      <c r="J416" s="8">
        <v>3</v>
      </c>
      <c r="K416" s="8" t="s">
        <v>3319</v>
      </c>
      <c r="L416" s="8" t="s">
        <v>3311</v>
      </c>
      <c r="M416" s="8"/>
      <c r="N416" s="9"/>
      <c r="O416" s="8"/>
      <c r="P416" s="8">
        <v>1701</v>
      </c>
      <c r="Q416" s="8">
        <f t="shared" si="6"/>
        <v>836.36542432884255</v>
      </c>
      <c r="R416" s="8"/>
      <c r="S416" s="8" t="s">
        <v>3624</v>
      </c>
      <c r="T416" s="8" t="s">
        <v>3624</v>
      </c>
      <c r="U416" s="8"/>
      <c r="V416" s="8"/>
      <c r="W416" s="8"/>
      <c r="X416" s="8"/>
      <c r="Y416" s="8"/>
      <c r="Z416" s="8"/>
      <c r="AA416" s="8"/>
      <c r="AB416" s="8"/>
      <c r="AC416" s="8"/>
      <c r="AD416" s="8"/>
    </row>
    <row r="417" spans="1:30" ht="29">
      <c r="A417" t="s">
        <v>1289</v>
      </c>
      <c r="B417" s="3" t="s">
        <v>3266</v>
      </c>
      <c r="C417" s="3" t="s">
        <v>3265</v>
      </c>
      <c r="G417" s="8" t="s">
        <v>25</v>
      </c>
      <c r="H417" s="8"/>
      <c r="I417" s="8">
        <v>1</v>
      </c>
      <c r="J417" s="8">
        <v>3</v>
      </c>
      <c r="K417" s="8" t="s">
        <v>3319</v>
      </c>
      <c r="L417" s="8" t="s">
        <v>3311</v>
      </c>
      <c r="M417" s="8"/>
      <c r="N417" s="9"/>
      <c r="O417" s="8"/>
      <c r="P417" s="8">
        <v>1701</v>
      </c>
      <c r="Q417" s="8">
        <f t="shared" si="6"/>
        <v>836.36542432884255</v>
      </c>
      <c r="R417" s="8"/>
      <c r="S417" s="8" t="s">
        <v>3624</v>
      </c>
      <c r="T417" s="8" t="s">
        <v>3624</v>
      </c>
      <c r="U417" s="8"/>
      <c r="V417" s="8"/>
      <c r="W417" s="8"/>
      <c r="X417" s="8"/>
      <c r="Y417" s="8"/>
      <c r="Z417" s="8"/>
      <c r="AA417" s="8"/>
      <c r="AB417" s="8"/>
      <c r="AC417" s="8"/>
      <c r="AD417" s="8"/>
    </row>
    <row r="418" spans="1:30" ht="43.5">
      <c r="A418" t="s">
        <v>1293</v>
      </c>
      <c r="B418" s="3" t="s">
        <v>3270</v>
      </c>
      <c r="C418" s="3" t="s">
        <v>3269</v>
      </c>
      <c r="G418" s="8" t="s">
        <v>24</v>
      </c>
      <c r="H418" s="8"/>
      <c r="I418" s="8">
        <v>1</v>
      </c>
      <c r="J418" s="8">
        <v>3</v>
      </c>
      <c r="K418" s="8" t="s">
        <v>3319</v>
      </c>
      <c r="L418" s="8" t="s">
        <v>3311</v>
      </c>
      <c r="M418" s="8"/>
      <c r="N418" s="9"/>
      <c r="O418" s="8"/>
      <c r="P418" s="8">
        <v>1701</v>
      </c>
      <c r="Q418" s="8">
        <f t="shared" si="6"/>
        <v>836.36542432884255</v>
      </c>
      <c r="R418" s="8"/>
      <c r="S418" s="8" t="s">
        <v>3624</v>
      </c>
      <c r="T418" s="8" t="s">
        <v>3624</v>
      </c>
      <c r="U418" s="8"/>
      <c r="V418" s="8"/>
      <c r="W418" s="8"/>
      <c r="X418" s="8"/>
      <c r="Y418" s="8"/>
      <c r="Z418" s="8"/>
      <c r="AA418" s="8"/>
      <c r="AB418" s="8"/>
      <c r="AC418" s="8"/>
      <c r="AD418" s="8"/>
    </row>
    <row r="419" spans="1:30" ht="116">
      <c r="A419" t="s">
        <v>1296</v>
      </c>
      <c r="B419" s="3" t="s">
        <v>3273</v>
      </c>
      <c r="C419" s="3" t="s">
        <v>3276</v>
      </c>
      <c r="G419" s="8" t="s">
        <v>24</v>
      </c>
      <c r="H419" s="8"/>
      <c r="I419" s="8">
        <v>1</v>
      </c>
      <c r="J419" s="8">
        <v>3</v>
      </c>
      <c r="K419" s="8" t="s">
        <v>3326</v>
      </c>
      <c r="L419" s="8" t="s">
        <v>3311</v>
      </c>
      <c r="M419" s="8"/>
      <c r="N419" s="9"/>
      <c r="O419" s="8"/>
      <c r="P419" s="8">
        <v>743</v>
      </c>
      <c r="Q419" s="8">
        <f t="shared" si="6"/>
        <v>365.32599075621988</v>
      </c>
      <c r="R419" s="8"/>
      <c r="S419" s="8" t="s">
        <v>3624</v>
      </c>
      <c r="T419" s="8" t="s">
        <v>3624</v>
      </c>
      <c r="U419" s="8"/>
      <c r="V419" s="8"/>
      <c r="W419" s="8"/>
      <c r="X419" s="8"/>
      <c r="Y419" s="8"/>
      <c r="Z419" s="8"/>
      <c r="AA419" s="8"/>
      <c r="AB419" s="8"/>
      <c r="AC419" s="8"/>
      <c r="AD419" s="8"/>
    </row>
    <row r="420" spans="1:30" ht="116">
      <c r="A420" t="s">
        <v>1296</v>
      </c>
      <c r="B420" s="3" t="s">
        <v>3273</v>
      </c>
      <c r="C420" s="3" t="s">
        <v>3277</v>
      </c>
      <c r="G420" s="8" t="s">
        <v>24</v>
      </c>
      <c r="H420" s="8"/>
      <c r="I420" s="8">
        <v>1</v>
      </c>
      <c r="J420" s="8">
        <v>3</v>
      </c>
      <c r="K420" s="8" t="s">
        <v>3310</v>
      </c>
      <c r="L420" s="8" t="s">
        <v>3311</v>
      </c>
      <c r="M420" s="8"/>
      <c r="N420" s="9"/>
      <c r="O420" s="8"/>
      <c r="P420" s="8">
        <v>2475</v>
      </c>
      <c r="Q420" s="8">
        <f t="shared" si="6"/>
        <v>1216.9338184678927</v>
      </c>
      <c r="R420" s="8"/>
      <c r="S420" s="8" t="s">
        <v>3624</v>
      </c>
      <c r="T420" s="8" t="s">
        <v>3624</v>
      </c>
      <c r="U420" s="8"/>
      <c r="V420" s="8"/>
      <c r="W420" s="8"/>
      <c r="X420" s="8"/>
      <c r="Y420" s="8"/>
      <c r="Z420" s="8"/>
      <c r="AA420" s="8"/>
      <c r="AB420" s="8"/>
      <c r="AC420" s="8"/>
      <c r="AD420" s="8"/>
    </row>
    <row r="421" spans="1:30" ht="58">
      <c r="A421" t="s">
        <v>1304</v>
      </c>
      <c r="B421" s="3" t="s">
        <v>3288</v>
      </c>
      <c r="C421" s="3" t="s">
        <v>3289</v>
      </c>
      <c r="G421" s="8" t="s">
        <v>24</v>
      </c>
      <c r="H421" s="8"/>
      <c r="I421" s="8">
        <v>1</v>
      </c>
      <c r="J421" s="8">
        <v>4</v>
      </c>
      <c r="K421" s="8" t="s">
        <v>3310</v>
      </c>
      <c r="L421" s="8" t="s">
        <v>3305</v>
      </c>
      <c r="M421" s="8" t="s">
        <v>3403</v>
      </c>
      <c r="N421" s="9" t="s">
        <v>3404</v>
      </c>
      <c r="O421" s="8"/>
      <c r="P421" s="8">
        <v>2475</v>
      </c>
      <c r="Q421" s="8">
        <f t="shared" si="6"/>
        <v>1216.9338184678927</v>
      </c>
      <c r="R421" s="8"/>
      <c r="S421" s="8" t="s">
        <v>3624</v>
      </c>
      <c r="T421" s="8" t="s">
        <v>3624</v>
      </c>
      <c r="U421" s="8"/>
      <c r="V421" s="8"/>
      <c r="W421" s="8"/>
      <c r="X421" s="8"/>
      <c r="Y421" s="8"/>
      <c r="Z421" s="8"/>
      <c r="AA421" s="8"/>
      <c r="AB421" s="8"/>
      <c r="AC421" s="8"/>
      <c r="AD421" s="8"/>
    </row>
    <row r="422" spans="1:30" ht="58">
      <c r="A422" t="s">
        <v>1304</v>
      </c>
      <c r="B422" s="3" t="s">
        <v>3288</v>
      </c>
      <c r="C422" s="3" t="s">
        <v>3290</v>
      </c>
      <c r="G422" s="8" t="s">
        <v>24</v>
      </c>
      <c r="H422" s="8"/>
      <c r="I422" s="8">
        <v>1</v>
      </c>
      <c r="J422" s="8">
        <v>3</v>
      </c>
      <c r="K422" s="8" t="s">
        <v>3310</v>
      </c>
      <c r="L422" s="8" t="s">
        <v>3311</v>
      </c>
      <c r="M422" s="8"/>
      <c r="N422" s="9"/>
      <c r="O422" s="8"/>
      <c r="P422" s="8">
        <v>2475</v>
      </c>
      <c r="Q422" s="8">
        <f t="shared" si="6"/>
        <v>1216.9338184678927</v>
      </c>
      <c r="R422" s="8"/>
      <c r="S422" s="8" t="s">
        <v>3624</v>
      </c>
      <c r="T422" s="8" t="s">
        <v>3624</v>
      </c>
      <c r="U422" s="8"/>
      <c r="V422" s="8"/>
      <c r="W422" s="8"/>
      <c r="X422" s="8"/>
      <c r="Y422" s="8"/>
      <c r="Z422" s="8"/>
      <c r="AA422" s="8"/>
      <c r="AB422" s="8"/>
      <c r="AC422" s="8"/>
      <c r="AD422" s="8"/>
    </row>
    <row r="423" spans="1:30" ht="43.5">
      <c r="A423" t="s">
        <v>1305</v>
      </c>
      <c r="B423" s="3" t="s">
        <v>3292</v>
      </c>
      <c r="C423" s="3" t="s">
        <v>3291</v>
      </c>
      <c r="G423" s="8" t="s">
        <v>24</v>
      </c>
      <c r="H423" s="8"/>
      <c r="I423" s="8">
        <v>1</v>
      </c>
      <c r="J423" s="8">
        <v>4</v>
      </c>
      <c r="K423" s="8" t="s">
        <v>3310</v>
      </c>
      <c r="L423" s="8" t="s">
        <v>3305</v>
      </c>
      <c r="M423" s="8" t="s">
        <v>3403</v>
      </c>
      <c r="N423" s="9" t="s">
        <v>3404</v>
      </c>
      <c r="O423" s="8"/>
      <c r="P423" s="8">
        <v>2475</v>
      </c>
      <c r="Q423" s="8">
        <f t="shared" si="6"/>
        <v>1216.9338184678927</v>
      </c>
      <c r="R423" s="8"/>
      <c r="S423" s="8" t="s">
        <v>3624</v>
      </c>
      <c r="T423" s="8" t="s">
        <v>3624</v>
      </c>
      <c r="U423" s="8"/>
      <c r="V423" s="8"/>
      <c r="W423" s="8"/>
      <c r="X423" s="8"/>
      <c r="Y423" s="8"/>
      <c r="Z423" s="8"/>
      <c r="AA423" s="8"/>
      <c r="AB423" s="8"/>
      <c r="AC423" s="8"/>
      <c r="AD423" s="8"/>
    </row>
    <row r="424" spans="1:30" ht="72.5">
      <c r="A424" t="s">
        <v>1309</v>
      </c>
      <c r="B424" s="3" t="s">
        <v>3294</v>
      </c>
      <c r="C424" s="3" t="s">
        <v>3295</v>
      </c>
      <c r="G424" s="8" t="s">
        <v>24</v>
      </c>
      <c r="H424" s="8"/>
      <c r="I424" s="8">
        <v>2</v>
      </c>
      <c r="J424" s="8">
        <v>4</v>
      </c>
      <c r="K424" s="8"/>
      <c r="L424" s="8" t="s">
        <v>3311</v>
      </c>
      <c r="M424" s="8"/>
      <c r="N424" s="9"/>
      <c r="O424" s="8"/>
      <c r="P424" s="8">
        <v>613</v>
      </c>
      <c r="Q424" s="8">
        <f t="shared" si="6"/>
        <v>301.40623463467404</v>
      </c>
      <c r="R424" s="8"/>
      <c r="S424" s="8" t="s">
        <v>3624</v>
      </c>
      <c r="T424" s="8" t="s">
        <v>3624</v>
      </c>
      <c r="U424" s="8"/>
      <c r="V424" s="8"/>
      <c r="W424" s="8"/>
      <c r="X424" s="8"/>
      <c r="Y424" s="8"/>
      <c r="Z424" s="8"/>
      <c r="AA424" s="8"/>
      <c r="AB424" s="8"/>
      <c r="AC424" s="8"/>
      <c r="AD424" s="8"/>
    </row>
    <row r="425" spans="1:30" ht="72.5">
      <c r="A425" t="s">
        <v>1309</v>
      </c>
      <c r="B425" s="3" t="s">
        <v>3296</v>
      </c>
      <c r="C425" s="3" t="s">
        <v>3293</v>
      </c>
      <c r="G425" s="8" t="s">
        <v>25</v>
      </c>
      <c r="H425" s="8"/>
      <c r="I425" s="8">
        <v>1</v>
      </c>
      <c r="J425" s="8">
        <v>5</v>
      </c>
      <c r="K425" s="8" t="s">
        <v>3304</v>
      </c>
      <c r="L425" s="8" t="s">
        <v>3311</v>
      </c>
      <c r="M425" s="8"/>
      <c r="N425" s="9"/>
      <c r="O425" s="8"/>
      <c r="P425" s="8">
        <v>24</v>
      </c>
      <c r="Q425" s="8">
        <f t="shared" si="6"/>
        <v>11.800570360900778</v>
      </c>
      <c r="R425" s="8"/>
      <c r="S425" s="8" t="s">
        <v>3624</v>
      </c>
      <c r="T425" s="8" t="s">
        <v>3624</v>
      </c>
      <c r="U425" s="8"/>
      <c r="V425" s="8"/>
      <c r="W425" s="8"/>
      <c r="X425" s="8"/>
      <c r="Y425" s="8"/>
      <c r="Z425" s="8"/>
      <c r="AA425" s="8"/>
      <c r="AB425" s="8"/>
      <c r="AC425" s="8"/>
      <c r="AD425" s="8"/>
    </row>
    <row r="426" spans="1:30">
      <c r="S426" s="8"/>
      <c r="T426" s="8"/>
    </row>
    <row r="427" spans="1:30">
      <c r="S427" s="8"/>
      <c r="T427" s="8"/>
    </row>
    <row r="428" spans="1:30">
      <c r="E428" t="s">
        <v>3593</v>
      </c>
      <c r="F428">
        <f>COUNTIF(G:G,"Addition")</f>
        <v>174</v>
      </c>
      <c r="S428" s="8"/>
      <c r="T428" s="8"/>
    </row>
    <row r="429" spans="1:30">
      <c r="B429" t="s">
        <v>3596</v>
      </c>
      <c r="C429" t="s">
        <v>3597</v>
      </c>
      <c r="E429" t="s">
        <v>3594</v>
      </c>
      <c r="F429">
        <f>COUNTIF(G:G,"Omission")</f>
        <v>250</v>
      </c>
      <c r="S429" s="8"/>
      <c r="T429" s="8"/>
    </row>
    <row r="430" spans="1:30">
      <c r="B430" t="s">
        <v>3310</v>
      </c>
      <c r="C430" t="s">
        <v>3304</v>
      </c>
      <c r="E430" t="s">
        <v>3595</v>
      </c>
      <c r="F430">
        <f>F428/(F428+F429)</f>
        <v>0.41037735849056606</v>
      </c>
      <c r="S430" s="8"/>
      <c r="T430" s="8"/>
    </row>
    <row r="431" spans="1:30">
      <c r="B431" t="s">
        <v>3319</v>
      </c>
      <c r="C431" t="s">
        <v>3316</v>
      </c>
      <c r="S431" s="8"/>
      <c r="T431" s="8"/>
    </row>
    <row r="432" spans="1:30">
      <c r="B432" t="s">
        <v>3326</v>
      </c>
      <c r="C432" t="s">
        <v>3324</v>
      </c>
      <c r="S432" s="8"/>
      <c r="T432" s="8"/>
    </row>
    <row r="433" spans="2:20">
      <c r="B433" t="s">
        <v>3328</v>
      </c>
      <c r="C433" t="s">
        <v>3330</v>
      </c>
      <c r="E433" t="s">
        <v>3598</v>
      </c>
      <c r="F433">
        <f>COUNTIFS(G:G,"Addition", K:K,"Article")+COUNTIFS(G:G,"Addition", K:K,"Conjunction")+COUNTIFS(G:G,"Addition", K:K,"Pronoun")+COUNTIFS(G:G,"Addition", K:K,"Preposition")+COUNTIFS(G:G,"Addition", K:K,"Particle")+COUNTIFS(G:G,"Addition", K:K,"Vocative")</f>
        <v>149</v>
      </c>
      <c r="S433" s="8"/>
      <c r="T433" s="8"/>
    </row>
    <row r="434" spans="2:20">
      <c r="B434" t="s">
        <v>3355</v>
      </c>
      <c r="C434" t="s">
        <v>3356</v>
      </c>
      <c r="E434" t="s">
        <v>3599</v>
      </c>
      <c r="F434">
        <f>COUNTIFS(G:G,"Omission", K:K,"Article")+COUNTIFS(G:G,"Omission", K:K,"Conjunction")+COUNTIFS(G:G,"Omission", K:K,"Pronoun")+COUNTIFS(G:G,"Omission", K:K,"Preposition")+COUNTIFS(G:G,"Omission", K:K,"Particle")+COUNTIFS(G:G,"Omission", K:K,"Vocative")</f>
        <v>195</v>
      </c>
      <c r="S434" s="8"/>
      <c r="T434" s="8"/>
    </row>
    <row r="435" spans="2:20">
      <c r="B435" t="s">
        <v>3331</v>
      </c>
      <c r="E435" t="s">
        <v>3600</v>
      </c>
      <c r="F435">
        <f>F433/(F433+F434)</f>
        <v>0.43313953488372092</v>
      </c>
      <c r="S435" s="8"/>
      <c r="T435" s="8"/>
    </row>
    <row r="436" spans="2:20">
      <c r="S436" s="8"/>
      <c r="T436" s="8"/>
    </row>
    <row r="437" spans="2:20">
      <c r="S437" s="8"/>
      <c r="T437" s="8"/>
    </row>
    <row r="438" spans="2:20">
      <c r="E438" t="s">
        <v>3605</v>
      </c>
      <c r="F438">
        <f>COUNTIFS(G:G,"Addition", K:K,"Adjective")+COUNTIFS(G:G,"Addition", K:K,"Adverb")+COUNTIFS(G:G,"Addition", K:K,"Noun")+COUNTIFS(G:G,"Addition", K:K,"Participle")+COUNTIFS(G:G,"Addition", K:K,"Verb")</f>
        <v>19</v>
      </c>
      <c r="S438" s="8"/>
      <c r="T438" s="8"/>
    </row>
    <row r="439" spans="2:20">
      <c r="E439" t="s">
        <v>3606</v>
      </c>
      <c r="F439">
        <f>COUNTIFS(G:G,"Omission", K:K,"Adjective")+COUNTIFS(G:G,"Omission", K:K,"Adverb")+COUNTIFS(G:G,"Omission", K:K,"Noun")+COUNTIFS(G:G,"Omission", K:K,"Participle")+COUNTIFS(G:G,"Omission", K:K,"Verb")</f>
        <v>28</v>
      </c>
      <c r="S439" s="8"/>
      <c r="T439" s="8"/>
    </row>
    <row r="440" spans="2:20">
      <c r="E440" t="s">
        <v>3607</v>
      </c>
      <c r="F440">
        <f>F438/(F438+F439)</f>
        <v>0.40425531914893614</v>
      </c>
      <c r="S440" s="8"/>
      <c r="T440" s="8"/>
    </row>
    <row r="441" spans="2:20">
      <c r="E441" t="s">
        <v>3612</v>
      </c>
      <c r="F441">
        <f>F440-F435</f>
        <v>-2.8884215734784779E-2</v>
      </c>
      <c r="S441" s="8"/>
      <c r="T441" s="8"/>
    </row>
    <row r="442" spans="2:20">
      <c r="S442" s="8"/>
      <c r="T442" s="8"/>
    </row>
    <row r="443" spans="2:20">
      <c r="S443" s="8"/>
      <c r="T443" s="8"/>
    </row>
    <row r="444" spans="2:20">
      <c r="D444" s="14" t="s">
        <v>3608</v>
      </c>
      <c r="E444" s="14"/>
      <c r="F444" s="14"/>
      <c r="S444" s="8"/>
      <c r="T444" s="8"/>
    </row>
    <row r="445" spans="2:20">
      <c r="D445" t="s">
        <v>3305</v>
      </c>
      <c r="E445" t="s">
        <v>3609</v>
      </c>
      <c r="F445" t="s">
        <v>3610</v>
      </c>
      <c r="S445" s="8"/>
      <c r="T445" s="8"/>
    </row>
    <row r="446" spans="2:20">
      <c r="C446" t="s">
        <v>3602</v>
      </c>
      <c r="D446">
        <f>COUNTIFS(G:G,"Addition", L:L, "Present")</f>
        <v>13</v>
      </c>
      <c r="E446">
        <f>COUNTIFS(G:G,"Addition", L:L, "Absent")</f>
        <v>90</v>
      </c>
      <c r="F446">
        <f>D446/(D446+E446)</f>
        <v>0.12621359223300971</v>
      </c>
      <c r="S446" s="8"/>
      <c r="T446" s="8"/>
    </row>
    <row r="447" spans="2:20">
      <c r="C447" t="s">
        <v>3603</v>
      </c>
      <c r="D447">
        <f>COUNTIFS(G:G,"Omission", L:L, "Present")</f>
        <v>30</v>
      </c>
      <c r="E447">
        <f>COUNTIFS(G:G,"Omission", L:L, "Absent")</f>
        <v>148</v>
      </c>
      <c r="F447">
        <f>D447/(D447+E447)</f>
        <v>0.16853932584269662</v>
      </c>
      <c r="S447" s="8"/>
      <c r="T447" s="8"/>
    </row>
    <row r="448" spans="2:20">
      <c r="C448" t="s">
        <v>3611</v>
      </c>
      <c r="D448">
        <f>SUM(D446+D447)</f>
        <v>43</v>
      </c>
      <c r="E448">
        <f>SUM(E446+E447)</f>
        <v>238</v>
      </c>
      <c r="F448">
        <f>D448/(D448+E448)</f>
        <v>0.15302491103202848</v>
      </c>
      <c r="S448" s="8"/>
      <c r="T448" s="8"/>
    </row>
    <row r="449" spans="3:20">
      <c r="S449" s="8"/>
      <c r="T449" s="8"/>
    </row>
    <row r="450" spans="3:20">
      <c r="S450" s="8"/>
      <c r="T450" s="8"/>
    </row>
    <row r="451" spans="3:20">
      <c r="D451" t="s">
        <v>3602</v>
      </c>
      <c r="E451" t="s">
        <v>3603</v>
      </c>
      <c r="F451" t="s">
        <v>3613</v>
      </c>
      <c r="S451" s="8"/>
      <c r="T451" s="8"/>
    </row>
    <row r="452" spans="3:20">
      <c r="C452" t="s">
        <v>3614</v>
      </c>
      <c r="D452">
        <f>COUNTIFS(G:G,"Addition", L:L, "Absent")</f>
        <v>90</v>
      </c>
      <c r="E452">
        <f>COUNTIFS(G:G,"Omission", L:L, "Absent")</f>
        <v>148</v>
      </c>
      <c r="F452">
        <f>D452/(D452+E452)</f>
        <v>0.37815126050420167</v>
      </c>
      <c r="S452" s="8"/>
      <c r="T452" s="8"/>
    </row>
    <row r="453" spans="3:20">
      <c r="C453" t="s">
        <v>3615</v>
      </c>
      <c r="D453">
        <f>COUNTIFS(G:G,"Addition", L:L, "Present")</f>
        <v>13</v>
      </c>
      <c r="E453">
        <f>COUNTIFS(G:G,"Omission", L:L, "Present")</f>
        <v>30</v>
      </c>
      <c r="F453">
        <f>D453/(D453+E453)</f>
        <v>0.30232558139534882</v>
      </c>
      <c r="S453" s="8"/>
      <c r="T453" s="8"/>
    </row>
    <row r="454" spans="3:20">
      <c r="E454" t="s">
        <v>3667</v>
      </c>
      <c r="F454">
        <f>F453-F452</f>
        <v>-7.582567910885285E-2</v>
      </c>
      <c r="S454" s="8"/>
      <c r="T454" s="8"/>
    </row>
    <row r="455" spans="3:20">
      <c r="S455" s="8"/>
      <c r="T455" s="8"/>
    </row>
    <row r="456" spans="3:20">
      <c r="S456" s="8"/>
      <c r="T456" s="8"/>
    </row>
    <row r="457" spans="3:20">
      <c r="D457" t="s">
        <v>3602</v>
      </c>
      <c r="E457" t="s">
        <v>3603</v>
      </c>
      <c r="F457" t="s">
        <v>3613</v>
      </c>
      <c r="S457" s="8"/>
      <c r="T457" s="8"/>
    </row>
    <row r="458" spans="3:20">
      <c r="C458" t="s">
        <v>3616</v>
      </c>
      <c r="D458">
        <f>COUNTIFS(G:G,"Addition", O:O, "")</f>
        <v>167</v>
      </c>
      <c r="E458">
        <f>COUNTIFS(G:G,"Omission", O:O, "")</f>
        <v>245</v>
      </c>
      <c r="F458">
        <f>D458/(D458+E458)</f>
        <v>0.4053398058252427</v>
      </c>
      <c r="S458" s="8"/>
      <c r="T458" s="8"/>
    </row>
    <row r="459" spans="3:20">
      <c r="C459" t="s">
        <v>3617</v>
      </c>
      <c r="D459">
        <f>COUNTIFS(G:G,"Addition", O:O, "Dittography")</f>
        <v>7</v>
      </c>
      <c r="E459">
        <f>COUNTIFS(G:G,"Omission", O:O, "Dittography")</f>
        <v>5</v>
      </c>
      <c r="F459">
        <f>D459/(D459+E459)</f>
        <v>0.58333333333333337</v>
      </c>
      <c r="S459" s="8"/>
      <c r="T459" s="8"/>
    </row>
    <row r="460" spans="3:20">
      <c r="E460" t="s">
        <v>3667</v>
      </c>
      <c r="F460">
        <f>F459-F458</f>
        <v>0.17799352750809067</v>
      </c>
      <c r="S460" s="8"/>
      <c r="T460" s="8"/>
    </row>
    <row r="461" spans="3:20">
      <c r="S461" s="8"/>
      <c r="T461" s="8"/>
    </row>
    <row r="462" spans="3:20">
      <c r="S462" s="8"/>
      <c r="T462" s="8"/>
    </row>
    <row r="463" spans="3:20">
      <c r="C463" t="s">
        <v>3601</v>
      </c>
      <c r="D463" t="s">
        <v>3602</v>
      </c>
      <c r="E463" t="s">
        <v>3603</v>
      </c>
      <c r="F463" t="s">
        <v>3613</v>
      </c>
      <c r="S463" s="8"/>
      <c r="T463" s="8"/>
    </row>
    <row r="464" spans="3:20">
      <c r="C464" s="10">
        <v>1</v>
      </c>
      <c r="D464">
        <f>COUNTIFS(G:G,"Addition", I:I, 1)</f>
        <v>168</v>
      </c>
      <c r="E464">
        <f>COUNTIFS(G:G,"Omission", I:I, 1)</f>
        <v>222</v>
      </c>
      <c r="F464">
        <f>D464/(D464+E464)</f>
        <v>0.43076923076923079</v>
      </c>
      <c r="S464" s="8"/>
      <c r="T464" s="8"/>
    </row>
    <row r="465" spans="3:20">
      <c r="C465" s="10" t="s">
        <v>3618</v>
      </c>
      <c r="D465">
        <f>COUNTIFS(G:G,"Addition", I:I, "&gt;=2", I:I, "&lt;=3")</f>
        <v>6</v>
      </c>
      <c r="E465">
        <f>COUNTIFS(G:G,"Omission", I:I, "&gt;=2", I:I, "&lt;=3")</f>
        <v>16</v>
      </c>
      <c r="F465">
        <f t="shared" ref="F465:F466" si="7">D465/(D465+E465)</f>
        <v>0.27272727272727271</v>
      </c>
      <c r="S465" s="8"/>
      <c r="T465" s="8"/>
    </row>
    <row r="466" spans="3:20">
      <c r="C466" s="10" t="s">
        <v>3619</v>
      </c>
      <c r="D466">
        <f>COUNTIFS(G:G,"Addition", I:I, "&gt;=4")</f>
        <v>0</v>
      </c>
      <c r="E466">
        <f>COUNTIFS(G:G,"Omission", I:I, "&gt;=4")</f>
        <v>12</v>
      </c>
      <c r="F466">
        <f t="shared" si="7"/>
        <v>0</v>
      </c>
      <c r="S466" s="8"/>
      <c r="T466" s="8"/>
    </row>
    <row r="467" spans="3:20">
      <c r="S467" s="8"/>
      <c r="T467" s="8"/>
    </row>
    <row r="468" spans="3:20">
      <c r="S468" s="8"/>
      <c r="T468" s="8"/>
    </row>
    <row r="469" spans="3:20">
      <c r="C469" t="s">
        <v>3601</v>
      </c>
      <c r="D469" t="s">
        <v>3602</v>
      </c>
      <c r="E469" t="s">
        <v>3603</v>
      </c>
      <c r="F469" t="s">
        <v>3604</v>
      </c>
      <c r="S469" s="8"/>
      <c r="T469" s="8"/>
    </row>
    <row r="470" spans="3:20">
      <c r="C470">
        <v>1</v>
      </c>
      <c r="D470" s="10">
        <f>COUNTIFS(G:G,"Addition", I:I, C470)</f>
        <v>168</v>
      </c>
      <c r="E470">
        <f>COUNTIFS(G:G,"Omission", I:I, C470)</f>
        <v>222</v>
      </c>
      <c r="F470">
        <f>D470/(D470+E470)</f>
        <v>0.43076923076923079</v>
      </c>
      <c r="S470" s="8"/>
      <c r="T470" s="8"/>
    </row>
    <row r="471" spans="3:20">
      <c r="C471">
        <v>2</v>
      </c>
      <c r="D471" s="10">
        <f>COUNTIFS(G:G,"Addition", I:I, C471)</f>
        <v>5</v>
      </c>
      <c r="E471">
        <f>COUNTIFS(G:G,"Omission", I:I, C471)</f>
        <v>11</v>
      </c>
      <c r="F471">
        <f t="shared" ref="F471:F474" si="8">D471/(D471+E471)</f>
        <v>0.3125</v>
      </c>
      <c r="S471" s="8"/>
      <c r="T471" s="8"/>
    </row>
    <row r="472" spans="3:20">
      <c r="C472">
        <v>3</v>
      </c>
      <c r="D472" s="10">
        <f>COUNTIFS(G:G,"Addition", I:I, C472)</f>
        <v>1</v>
      </c>
      <c r="E472">
        <f>COUNTIFS(G:G,"Omission", I:I, C472)</f>
        <v>5</v>
      </c>
      <c r="F472">
        <f t="shared" si="8"/>
        <v>0.16666666666666666</v>
      </c>
      <c r="S472" s="8"/>
      <c r="T472" s="8"/>
    </row>
    <row r="473" spans="3:20">
      <c r="C473">
        <v>4</v>
      </c>
      <c r="D473" s="10">
        <f>COUNTIFS(G:G,"Addition", I:I, C473)</f>
        <v>0</v>
      </c>
      <c r="E473">
        <f>COUNTIFS(G:G,"Omission", I:I, C473)</f>
        <v>3</v>
      </c>
      <c r="F473">
        <f t="shared" si="8"/>
        <v>0</v>
      </c>
      <c r="S473" s="8"/>
      <c r="T473" s="8"/>
    </row>
    <row r="474" spans="3:20">
      <c r="C474" t="s">
        <v>3620</v>
      </c>
      <c r="D474" s="10">
        <f>COUNTIFS(G:G,"Addition", I:I, C474)</f>
        <v>0</v>
      </c>
      <c r="E474">
        <f>COUNTIFS(G:G,"Omission", I:I, C474)</f>
        <v>9</v>
      </c>
      <c r="F474">
        <f t="shared" si="8"/>
        <v>0</v>
      </c>
      <c r="S474" s="8"/>
      <c r="T474" s="8"/>
    </row>
    <row r="475" spans="3:20">
      <c r="D475" s="10"/>
      <c r="S475" s="8"/>
      <c r="T475" s="8"/>
    </row>
    <row r="476" spans="3:20">
      <c r="S476" s="8"/>
      <c r="T476" s="8"/>
    </row>
    <row r="477" spans="3:20">
      <c r="E477" t="s">
        <v>3621</v>
      </c>
      <c r="F477">
        <v>20338</v>
      </c>
      <c r="S477" s="8"/>
      <c r="T477" s="8"/>
    </row>
    <row r="478" spans="3:20">
      <c r="S478" s="8"/>
      <c r="T478" s="8"/>
    </row>
    <row r="479" spans="3:20">
      <c r="S479" s="8"/>
      <c r="T479" s="8"/>
    </row>
    <row r="480" spans="3:20">
      <c r="S480" s="8"/>
      <c r="T480" s="8"/>
    </row>
  </sheetData>
  <mergeCells count="1">
    <mergeCell ref="D444:F444"/>
  </mergeCells>
  <conditionalFormatting sqref="G2:G425">
    <cfRule type="expression" dxfId="148" priority="28">
      <formula>$I2&lt;&gt;""</formula>
    </cfRule>
    <cfRule type="expression" dxfId="147" priority="29">
      <formula>$I2=""</formula>
    </cfRule>
  </conditionalFormatting>
  <conditionalFormatting sqref="H2:L425 O2:P425">
    <cfRule type="expression" dxfId="146" priority="26">
      <formula>AND(OR($I2="Addition",$I2="Omission"), H2="")</formula>
    </cfRule>
    <cfRule type="expression" dxfId="145" priority="27">
      <formula>AND($I2&lt;&gt;"Addition",$I2&lt;&gt;"Omission",$I2&lt;&gt;"Substitution - Word")</formula>
    </cfRule>
  </conditionalFormatting>
  <conditionalFormatting sqref="H2:P425">
    <cfRule type="expression" dxfId="144" priority="25">
      <formula>AND(OR($I2="Addition",$I2="Omission"), H2&lt;&gt;"")</formula>
    </cfRule>
  </conditionalFormatting>
  <conditionalFormatting sqref="K2:K425">
    <cfRule type="expression" dxfId="143" priority="20">
      <formula>AND($K2&lt;&gt;"",$K2&gt;1)</formula>
    </cfRule>
  </conditionalFormatting>
  <conditionalFormatting sqref="M2:N425">
    <cfRule type="expression" dxfId="142" priority="16">
      <formula>$N2="Absent"</formula>
    </cfRule>
    <cfRule type="expression" dxfId="141" priority="17">
      <formula>$N2="NA"</formula>
    </cfRule>
    <cfRule type="expression" dxfId="140" priority="18">
      <formula>AND(OR($I2="Addition",$I2="Omission"), M2="")</formula>
    </cfRule>
    <cfRule type="expression" dxfId="139" priority="19">
      <formula>AND($I2&lt;&gt;"Addition",$I2&lt;&gt;"Omission")</formula>
    </cfRule>
  </conditionalFormatting>
  <conditionalFormatting sqref="O2:O425">
    <cfRule type="expression" dxfId="138" priority="21">
      <formula>OR($I2="Addition",$I2="Omission",$I2 = "Substitution - Word")</formula>
    </cfRule>
  </conditionalFormatting>
  <conditionalFormatting sqref="Q2:Q425">
    <cfRule type="expression" dxfId="137" priority="1">
      <formula>AND(OR($I2="Addition",$I2="Omission"), Q2&lt;&gt;"")</formula>
    </cfRule>
    <cfRule type="expression" dxfId="136" priority="2">
      <formula>AND(OR($I2="Addition",$I2="Omission"), Q2="")</formula>
    </cfRule>
    <cfRule type="expression" dxfId="135" priority="3">
      <formula>AND($I2&lt;&gt;"Addition",$I2&lt;&gt;"Omission",$I2&lt;&gt;"Substitution - Word")</formula>
    </cfRule>
  </conditionalFormatting>
  <conditionalFormatting sqref="R2 R3:T425">
    <cfRule type="expression" dxfId="134" priority="23">
      <formula>AND(AND(LEFT($I2,3)="Sub", RIGHT($I2,4)&lt;&gt;"Form"),$T2="")</formula>
    </cfRule>
    <cfRule type="expression" dxfId="133" priority="24">
      <formula>"&lt;&gt;AND(LEFT($J2,3)=""Sub"", RIGHT($J2,4)&lt;&gt;""Form"")"</formula>
    </cfRule>
  </conditionalFormatting>
  <conditionalFormatting sqref="R3:T425 R2">
    <cfRule type="expression" dxfId="132" priority="22">
      <formula>AND(AND(LEFT($I2,3)="Sub", RIGHT($I2,4)&lt;&gt;"Form"),$T2&lt;&gt;"")</formula>
    </cfRule>
  </conditionalFormatting>
  <conditionalFormatting sqref="S2:T480">
    <cfRule type="expression" dxfId="131" priority="4">
      <formula>AND(AND(LEFT($I2,3)="Sub", RIGHT($I2,4)&lt;&gt;"Form"),$T2&lt;&gt;"")</formula>
    </cfRule>
    <cfRule type="expression" dxfId="130" priority="5">
      <formula>AND(AND(LEFT($I2,3)="Sub", RIGHT($I2,4)&lt;&gt;"Form"),$T2="")</formula>
    </cfRule>
    <cfRule type="expression" dxfId="129" priority="6">
      <formula>"&lt;&gt;AND(LEFT($J2,3)=""Sub"", RIGHT($J2,4)&lt;&gt;""Form"")"</formula>
    </cfRule>
  </conditionalFormatting>
  <conditionalFormatting sqref="U2:U425">
    <cfRule type="expression" dxfId="128" priority="9">
      <formula>AND($W2&lt;&gt;"",OR($AD2="Yes",$AE2&lt;&gt;""))</formula>
    </cfRule>
    <cfRule type="expression" dxfId="127" priority="10">
      <formula>OR($AD2="Yes",$AE2&lt;&gt;"")</formula>
    </cfRule>
    <cfRule type="expression" dxfId="126" priority="11">
      <formula>AND($I2&lt;&gt;"",$I2&lt;&gt;"Unclear due to correction")</formula>
    </cfRule>
    <cfRule type="expression" dxfId="125" priority="14">
      <formula>OR($I2="",$I2="Unclear due to correction")</formula>
    </cfRule>
    <cfRule type="expression" dxfId="124" priority="15">
      <formula>AND($AD2&lt;&gt;"Yes",$AE2="")</formula>
    </cfRule>
  </conditionalFormatting>
  <conditionalFormatting sqref="V2:V425">
    <cfRule type="expression" dxfId="123" priority="8">
      <formula>AND($I2&lt;&gt;"",$I2&lt;&gt;"Unclear due to correction",$X2="")</formula>
    </cfRule>
  </conditionalFormatting>
  <conditionalFormatting sqref="V2:AD425">
    <cfRule type="expression" dxfId="122" priority="30">
      <formula>AND($I2&lt;&gt;"",$I2&lt;&gt;"Unclear due to correction")</formula>
    </cfRule>
    <cfRule type="expression" dxfId="121" priority="31">
      <formula>OR($I2="",$I2="Unclear due to correction")</formula>
    </cfRule>
  </conditionalFormatting>
  <conditionalFormatting sqref="W2:W425">
    <cfRule type="expression" dxfId="120" priority="12">
      <formula>AND($X2="Yes",$Y2="")</formula>
    </cfRule>
    <cfRule type="expression" dxfId="119" priority="13">
      <formula>$X2=""</formula>
    </cfRule>
  </conditionalFormatting>
  <conditionalFormatting sqref="AB2:AB425">
    <cfRule type="expression" dxfId="118" priority="7">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4C97F13-46A1-4C25-ADC9-0701973E8DD7}">
          <x14:formula1>
            <xm:f>'Data Regularization'!$C$2:$C$50</xm:f>
          </x14:formula1>
          <xm:sqref>F2:F425</xm:sqref>
        </x14:dataValidation>
        <x14:dataValidation type="list" allowBlank="1" showInputMessage="1" showErrorMessage="1" xr:uid="{1F75FDEE-112B-4441-AABB-303D52F3D2E1}">
          <x14:formula1>
            <xm:f>'Data Regularization'!$D$2:$D$1048576</xm:f>
          </x14:formula1>
          <xm:sqref>G2:G425</xm:sqref>
        </x14:dataValidation>
        <x14:dataValidation type="list" allowBlank="1" showInputMessage="1" showErrorMessage="1" xr:uid="{491B50E2-AD04-4FA5-8C26-1BEFE7348AD3}">
          <x14:formula1>
            <xm:f>'Data Regularization'!$J$2:$J$1048576</xm:f>
          </x14:formula1>
          <xm:sqref>W2:W425</xm:sqref>
        </x14:dataValidation>
        <x14:dataValidation type="list" allowBlank="1" showInputMessage="1" showErrorMessage="1" xr:uid="{9895E205-459E-4BC9-9555-9B36D21D6A36}">
          <x14:formula1>
            <xm:f>'Data Regularization'!$K$2:$K$1048576</xm:f>
          </x14:formula1>
          <xm:sqref>X2:X425</xm:sqref>
        </x14:dataValidation>
        <x14:dataValidation type="list" allowBlank="1" showInputMessage="1" showErrorMessage="1" xr:uid="{D48509B5-9588-4B77-A7FC-424E966C4278}">
          <x14:formula1>
            <xm:f>'Data Regularization'!$L$2:$L$1048576</xm:f>
          </x14:formula1>
          <xm:sqref>Y2:Y425</xm:sqref>
        </x14:dataValidation>
        <x14:dataValidation type="list" allowBlank="1" showInputMessage="1" showErrorMessage="1" xr:uid="{70FD78F0-278A-475A-838C-13AE4B48937E}">
          <x14:formula1>
            <xm:f>'Data Regularization'!$M$2:$M$1048576</xm:f>
          </x14:formula1>
          <xm:sqref>Z2:Z425</xm:sqref>
        </x14:dataValidation>
        <x14:dataValidation type="list" allowBlank="1" showInputMessage="1" showErrorMessage="1" xr:uid="{A1DA7B15-4586-4D71-ACDD-AA4803246676}">
          <x14:formula1>
            <xm:f>'Data Regularization'!$N$2:$N$1048576</xm:f>
          </x14:formula1>
          <xm:sqref>AB2:AB425</xm:sqref>
        </x14:dataValidation>
        <x14:dataValidation type="list" allowBlank="1" showInputMessage="1" showErrorMessage="1" xr:uid="{8F9BBF75-C050-4423-8D9D-837705B873B5}">
          <x14:formula1>
            <xm:f>'Data Regularization'!$O$2:$O$1048576</xm:f>
          </x14:formula1>
          <xm:sqref>AC2:AC425</xm:sqref>
        </x14:dataValidation>
        <x14:dataValidation type="list" allowBlank="1" showInputMessage="1" showErrorMessage="1" xr:uid="{7597EA30-423E-488E-8C40-F95BB14F63BC}">
          <x14:formula1>
            <xm:f>'Data Regularization'!$P$2:$P$1048576</xm:f>
          </x14:formula1>
          <xm:sqref>AD2:AD425</xm:sqref>
        </x14:dataValidation>
        <x14:dataValidation type="list" allowBlank="1" showInputMessage="1" xr:uid="{97F16EF5-8074-429D-8814-247C101C920B}">
          <x14:formula1>
            <xm:f>'Data Regularization'!$I$2:$I$1048576</xm:f>
          </x14:formula1>
          <xm:sqref>V2:V425</xm:sqref>
        </x14:dataValidation>
        <x14:dataValidation type="list" allowBlank="1" showInputMessage="1" showErrorMessage="1" xr:uid="{6B5FC290-8812-4213-90F9-F618EDAD49D0}">
          <x14:formula1>
            <xm:f>'Data Regularization'!$A$2:$A$1048576</xm:f>
          </x14:formula1>
          <xm:sqref>D2:D425</xm:sqref>
        </x14:dataValidation>
        <x14:dataValidation type="list" allowBlank="1" showInputMessage="1" showErrorMessage="1" xr:uid="{7BB9877A-E067-497C-B86F-B3C6564CDBBE}">
          <x14:formula1>
            <xm:f>'Data Regularization'!$B$2:$B$1048576</xm:f>
          </x14:formula1>
          <xm:sqref>E2:E425</xm:sqref>
        </x14:dataValidation>
        <x14:dataValidation type="list" allowBlank="1" showInputMessage="1" showErrorMessage="1" xr:uid="{0F6A5E47-BD04-40E7-8130-42CA4FD39A35}">
          <x14:formula1>
            <xm:f>'Data Regularization'!$E$2:$E$1048576</xm:f>
          </x14:formula1>
          <xm:sqref>K2:K425</xm:sqref>
        </x14:dataValidation>
        <x14:dataValidation type="list" allowBlank="1" showInputMessage="1" showErrorMessage="1" xr:uid="{B4393CB5-D520-423D-92CF-7EB1F0A45FDE}">
          <x14:formula1>
            <xm:f>'Data Regularization'!$F$2:$F$1048576</xm:f>
          </x14:formula1>
          <xm:sqref>L2:L425</xm:sqref>
        </x14:dataValidation>
        <x14:dataValidation type="list" allowBlank="1" showInputMessage="1" showErrorMessage="1" xr:uid="{368A7FF6-F94C-4BAE-AE88-CB051FDB1A65}">
          <x14:formula1>
            <xm:f>'Data Regularization'!$G$2:$G$1048576</xm:f>
          </x14:formula1>
          <xm:sqref>O2:O425</xm:sqref>
        </x14:dataValidation>
        <x14:dataValidation type="list" allowBlank="1" showInputMessage="1" showErrorMessage="1" xr:uid="{60DF977E-CED9-472A-A8AC-47F4C225D8AF}">
          <x14:formula1>
            <xm:f>'Data Regularization'!$H$2:$H$1048576</xm:f>
          </x14:formula1>
          <xm:sqref>U2:U425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B35C-973F-4DBB-A4D5-06ED935836E3}">
  <dimension ref="A1:AD362"/>
  <sheetViews>
    <sheetView workbookViewId="0">
      <pane xSplit="3" ySplit="1" topLeftCell="D18" activePane="bottomRight" state="frozen"/>
      <selection pane="topRight" activeCell="D1" sqref="D1"/>
      <selection pane="bottomLeft" activeCell="A2" sqref="A2"/>
      <selection pane="bottomRight" activeCell="D2" sqref="D2"/>
    </sheetView>
  </sheetViews>
  <sheetFormatPr defaultRowHeight="14.5"/>
  <sheetData>
    <row r="1" spans="1:30" s="1" customFormat="1" ht="29">
      <c r="A1" s="1" t="s">
        <v>0</v>
      </c>
      <c r="B1" s="2" t="s">
        <v>5</v>
      </c>
      <c r="C1" s="2" t="s">
        <v>6</v>
      </c>
      <c r="D1" s="1" t="s">
        <v>3332</v>
      </c>
      <c r="E1" s="1" t="s">
        <v>3333</v>
      </c>
      <c r="F1" s="1" t="s">
        <v>3334</v>
      </c>
      <c r="G1" s="1" t="s">
        <v>3</v>
      </c>
      <c r="H1" s="1" t="s">
        <v>3335</v>
      </c>
      <c r="I1" s="1" t="s">
        <v>3336</v>
      </c>
      <c r="J1" s="1" t="s">
        <v>3337</v>
      </c>
      <c r="K1" s="1" t="s">
        <v>3338</v>
      </c>
      <c r="L1" s="1" t="s">
        <v>3298</v>
      </c>
      <c r="M1" s="1" t="s">
        <v>3339</v>
      </c>
      <c r="N1" s="7" t="s">
        <v>3340</v>
      </c>
      <c r="O1" s="1" t="s">
        <v>3299</v>
      </c>
      <c r="P1" s="1" t="s">
        <v>3341</v>
      </c>
      <c r="Q1" s="1" t="s">
        <v>3625</v>
      </c>
      <c r="R1" s="1" t="s">
        <v>3342</v>
      </c>
      <c r="S1" s="1" t="s">
        <v>3622</v>
      </c>
      <c r="T1" s="1" t="s">
        <v>3623</v>
      </c>
      <c r="U1" s="1" t="s">
        <v>3345</v>
      </c>
      <c r="V1" s="1" t="s">
        <v>3346</v>
      </c>
      <c r="W1" s="1" t="s">
        <v>3347</v>
      </c>
      <c r="X1" s="1" t="s">
        <v>3300</v>
      </c>
      <c r="Y1" s="1" t="s">
        <v>3301</v>
      </c>
      <c r="Z1" s="1" t="s">
        <v>3302</v>
      </c>
      <c r="AA1" s="1" t="s">
        <v>3343</v>
      </c>
      <c r="AB1" s="1" t="s">
        <v>3349</v>
      </c>
      <c r="AC1" s="1" t="s">
        <v>3303</v>
      </c>
      <c r="AD1" s="1" t="s">
        <v>3344</v>
      </c>
    </row>
    <row r="2" spans="1:30" ht="58">
      <c r="A2" t="s">
        <v>67</v>
      </c>
      <c r="B2" s="3" t="s">
        <v>1335</v>
      </c>
      <c r="C2" s="3" t="s">
        <v>1341</v>
      </c>
      <c r="G2" s="8" t="s">
        <v>24</v>
      </c>
      <c r="H2" s="8"/>
      <c r="I2" s="8">
        <v>1</v>
      </c>
      <c r="J2" s="8">
        <v>3</v>
      </c>
      <c r="K2" s="8" t="s">
        <v>3319</v>
      </c>
      <c r="L2" s="8" t="s">
        <v>3311</v>
      </c>
      <c r="M2" s="8"/>
      <c r="N2" s="9"/>
      <c r="O2" s="8"/>
      <c r="P2" s="8">
        <v>1701</v>
      </c>
      <c r="Q2" s="8">
        <v>836.36542432884255</v>
      </c>
      <c r="R2" s="8"/>
      <c r="S2" s="8" t="s">
        <v>3624</v>
      </c>
      <c r="T2" s="8" t="s">
        <v>3624</v>
      </c>
      <c r="U2" s="8"/>
      <c r="V2" s="8"/>
      <c r="W2" s="8"/>
      <c r="X2" s="8"/>
      <c r="Y2" s="8"/>
      <c r="Z2" s="8"/>
      <c r="AA2" s="8"/>
      <c r="AB2" s="8"/>
      <c r="AC2" s="8"/>
      <c r="AD2" s="8"/>
    </row>
    <row r="3" spans="1:30" ht="29">
      <c r="A3" t="s">
        <v>75</v>
      </c>
      <c r="B3" s="3" t="s">
        <v>1349</v>
      </c>
      <c r="C3" s="3" t="s">
        <v>1348</v>
      </c>
      <c r="G3" s="8" t="s">
        <v>24</v>
      </c>
      <c r="H3" s="8"/>
      <c r="I3" s="8">
        <v>1</v>
      </c>
      <c r="J3" s="8">
        <v>3</v>
      </c>
      <c r="K3" s="8" t="s">
        <v>3310</v>
      </c>
      <c r="L3" s="8" t="s">
        <v>3311</v>
      </c>
      <c r="M3" s="8"/>
      <c r="N3" s="9"/>
      <c r="O3" s="8"/>
      <c r="P3" s="8">
        <v>2475</v>
      </c>
      <c r="Q3" s="8">
        <v>1216.9338184678927</v>
      </c>
      <c r="R3" s="8"/>
      <c r="S3" s="8" t="s">
        <v>3624</v>
      </c>
      <c r="T3" s="8" t="s">
        <v>3624</v>
      </c>
      <c r="U3" s="8"/>
      <c r="V3" s="8"/>
      <c r="W3" s="8"/>
      <c r="X3" s="8"/>
      <c r="Y3" s="8"/>
      <c r="Z3" s="8"/>
      <c r="AA3" s="8"/>
      <c r="AB3" s="8"/>
      <c r="AC3" s="8"/>
      <c r="AD3" s="8"/>
    </row>
    <row r="4" spans="1:30" ht="29">
      <c r="A4" t="s">
        <v>84</v>
      </c>
      <c r="B4" s="3" t="s">
        <v>1357</v>
      </c>
      <c r="C4" s="3" t="s">
        <v>1356</v>
      </c>
      <c r="G4" s="8" t="s">
        <v>24</v>
      </c>
      <c r="H4" s="8"/>
      <c r="I4" s="8">
        <v>1</v>
      </c>
      <c r="J4" s="8">
        <v>1</v>
      </c>
      <c r="K4" s="8" t="s">
        <v>3310</v>
      </c>
      <c r="L4" s="8" t="s">
        <v>3351</v>
      </c>
      <c r="M4" s="8"/>
      <c r="N4" s="9"/>
      <c r="O4" s="8"/>
      <c r="P4" s="8">
        <v>2475</v>
      </c>
      <c r="Q4" s="8">
        <v>1216.9338184678927</v>
      </c>
      <c r="R4" s="8"/>
      <c r="S4" s="8" t="s">
        <v>3624</v>
      </c>
      <c r="T4" s="8" t="s">
        <v>3624</v>
      </c>
      <c r="U4" s="8"/>
      <c r="V4" s="8"/>
      <c r="W4" s="8"/>
      <c r="X4" s="8"/>
      <c r="Y4" s="8"/>
      <c r="Z4" s="8"/>
      <c r="AA4" s="8"/>
      <c r="AB4" s="8"/>
      <c r="AC4" s="8"/>
      <c r="AD4" s="8"/>
    </row>
    <row r="5" spans="1:30" ht="29">
      <c r="A5" t="s">
        <v>114</v>
      </c>
      <c r="B5" s="3" t="s">
        <v>1374</v>
      </c>
      <c r="C5" s="3" t="s">
        <v>1375</v>
      </c>
      <c r="G5" s="8" t="s">
        <v>25</v>
      </c>
      <c r="H5" s="8"/>
      <c r="I5" s="8">
        <v>1</v>
      </c>
      <c r="J5" s="8">
        <v>3</v>
      </c>
      <c r="K5" s="8" t="s">
        <v>3310</v>
      </c>
      <c r="L5" s="8" t="s">
        <v>3311</v>
      </c>
      <c r="M5" s="8"/>
      <c r="N5" s="9"/>
      <c r="O5" s="8"/>
      <c r="P5" s="8">
        <v>2475</v>
      </c>
      <c r="Q5" s="8">
        <v>1216.9338184678927</v>
      </c>
      <c r="R5" s="8"/>
      <c r="S5" s="8" t="s">
        <v>3624</v>
      </c>
      <c r="T5" s="8" t="s">
        <v>3624</v>
      </c>
      <c r="U5" s="8"/>
      <c r="V5" s="8"/>
      <c r="W5" s="8"/>
      <c r="X5" s="8"/>
      <c r="Y5" s="8"/>
      <c r="Z5" s="8"/>
      <c r="AA5" s="8"/>
      <c r="AB5" s="8"/>
      <c r="AC5" s="8"/>
      <c r="AD5" s="8"/>
    </row>
    <row r="6" spans="1:30" ht="29">
      <c r="A6" t="s">
        <v>120</v>
      </c>
      <c r="B6" s="3" t="s">
        <v>1378</v>
      </c>
      <c r="C6" s="3" t="s">
        <v>1379</v>
      </c>
      <c r="F6" t="s">
        <v>19</v>
      </c>
      <c r="G6" s="8" t="s">
        <v>24</v>
      </c>
      <c r="H6" s="8"/>
      <c r="I6" s="8">
        <v>1</v>
      </c>
      <c r="J6" s="8">
        <v>2</v>
      </c>
      <c r="K6" s="8" t="s">
        <v>3310</v>
      </c>
      <c r="L6" s="8" t="s">
        <v>3351</v>
      </c>
      <c r="M6" s="8"/>
      <c r="N6" s="9"/>
      <c r="O6" s="8"/>
      <c r="P6" s="8">
        <v>2475</v>
      </c>
      <c r="Q6" s="8">
        <v>1216.9338184678927</v>
      </c>
      <c r="R6" s="8"/>
      <c r="S6" s="8" t="s">
        <v>3624</v>
      </c>
      <c r="T6" s="8" t="s">
        <v>3624</v>
      </c>
      <c r="U6" s="8"/>
      <c r="V6" s="8"/>
      <c r="W6" s="8"/>
      <c r="X6" s="8"/>
      <c r="Y6" s="8"/>
      <c r="Z6" s="8"/>
      <c r="AA6" s="8"/>
      <c r="AB6" s="8"/>
      <c r="AC6" s="8"/>
      <c r="AD6" s="8"/>
    </row>
    <row r="7" spans="1:30" ht="87">
      <c r="A7" t="s">
        <v>121</v>
      </c>
      <c r="B7" s="3" t="s">
        <v>1380</v>
      </c>
      <c r="C7" s="3" t="s">
        <v>1381</v>
      </c>
      <c r="G7" s="8" t="s">
        <v>24</v>
      </c>
      <c r="H7" s="8"/>
      <c r="I7" s="8">
        <v>1</v>
      </c>
      <c r="J7" s="8">
        <v>2</v>
      </c>
      <c r="K7" s="8" t="s">
        <v>3328</v>
      </c>
      <c r="L7" s="8" t="s">
        <v>3351</v>
      </c>
      <c r="M7" s="8"/>
      <c r="N7" s="9"/>
      <c r="O7" s="8"/>
      <c r="P7" s="8">
        <v>613</v>
      </c>
      <c r="Q7" s="8">
        <v>301.40623463467404</v>
      </c>
      <c r="R7" s="8"/>
      <c r="S7" s="8" t="s">
        <v>3624</v>
      </c>
      <c r="T7" s="8" t="s">
        <v>3624</v>
      </c>
      <c r="U7" s="8"/>
      <c r="V7" s="8"/>
      <c r="W7" s="8"/>
      <c r="X7" s="8"/>
      <c r="Y7" s="8"/>
      <c r="Z7" s="8"/>
      <c r="AA7" s="8"/>
      <c r="AB7" s="8"/>
      <c r="AC7" s="8"/>
      <c r="AD7" s="8"/>
    </row>
    <row r="8" spans="1:30" ht="43.5">
      <c r="A8" t="s">
        <v>141</v>
      </c>
      <c r="B8" s="3" t="s">
        <v>1387</v>
      </c>
      <c r="C8" s="3" t="s">
        <v>1386</v>
      </c>
      <c r="G8" s="8" t="s">
        <v>25</v>
      </c>
      <c r="H8" s="8"/>
      <c r="I8" s="8">
        <v>1</v>
      </c>
      <c r="J8" s="8">
        <v>1</v>
      </c>
      <c r="K8" s="8" t="s">
        <v>3310</v>
      </c>
      <c r="L8" s="8" t="s">
        <v>3351</v>
      </c>
      <c r="M8" s="8"/>
      <c r="N8" s="9"/>
      <c r="O8" s="8"/>
      <c r="P8" s="8">
        <v>2475</v>
      </c>
      <c r="Q8" s="8">
        <v>1216.9338184678927</v>
      </c>
      <c r="R8" s="8"/>
      <c r="S8" s="8" t="s">
        <v>3624</v>
      </c>
      <c r="T8" s="8" t="s">
        <v>3624</v>
      </c>
      <c r="U8" s="8"/>
      <c r="V8" s="8"/>
      <c r="W8" s="8"/>
      <c r="X8" s="8"/>
      <c r="Y8" s="8"/>
      <c r="Z8" s="8"/>
      <c r="AA8" s="8"/>
      <c r="AB8" s="8"/>
      <c r="AC8" s="8"/>
      <c r="AD8" s="8"/>
    </row>
    <row r="9" spans="1:30" ht="43.5">
      <c r="A9" t="s">
        <v>157</v>
      </c>
      <c r="B9" s="3" t="s">
        <v>1405</v>
      </c>
      <c r="C9" s="3" t="s">
        <v>1404</v>
      </c>
      <c r="G9" s="8" t="s">
        <v>25</v>
      </c>
      <c r="H9" s="8"/>
      <c r="I9" s="8">
        <v>1</v>
      </c>
      <c r="J9" s="8">
        <v>3</v>
      </c>
      <c r="K9" s="8" t="s">
        <v>3319</v>
      </c>
      <c r="L9" s="8" t="s">
        <v>3311</v>
      </c>
      <c r="M9" s="8"/>
      <c r="N9" s="9"/>
      <c r="O9" s="8"/>
      <c r="P9" s="8">
        <v>1701</v>
      </c>
      <c r="Q9" s="8">
        <v>836.36542432884255</v>
      </c>
      <c r="R9" s="8"/>
      <c r="S9" s="8" t="s">
        <v>3624</v>
      </c>
      <c r="T9" s="8" t="s">
        <v>3624</v>
      </c>
      <c r="U9" s="8"/>
      <c r="V9" s="8"/>
      <c r="W9" s="8"/>
      <c r="X9" s="8"/>
      <c r="Y9" s="8"/>
      <c r="Z9" s="8"/>
      <c r="AA9" s="8"/>
      <c r="AB9" s="8"/>
      <c r="AC9" s="8"/>
      <c r="AD9" s="8"/>
    </row>
    <row r="10" spans="1:30" ht="58">
      <c r="A10" t="s">
        <v>158</v>
      </c>
      <c r="B10" s="3" t="s">
        <v>1411</v>
      </c>
      <c r="C10" s="3" t="s">
        <v>1410</v>
      </c>
      <c r="G10" s="8" t="s">
        <v>24</v>
      </c>
      <c r="H10" s="8"/>
      <c r="I10" s="8">
        <v>1</v>
      </c>
      <c r="J10" s="8">
        <v>2</v>
      </c>
      <c r="K10" s="8" t="s">
        <v>3328</v>
      </c>
      <c r="L10" s="8" t="s">
        <v>3351</v>
      </c>
      <c r="M10" s="8"/>
      <c r="N10" s="9"/>
      <c r="O10" s="8"/>
      <c r="P10" s="8">
        <v>613</v>
      </c>
      <c r="Q10" s="8">
        <v>301.40623463467404</v>
      </c>
      <c r="R10" s="8"/>
      <c r="S10" s="8" t="s">
        <v>3624</v>
      </c>
      <c r="T10" s="8" t="s">
        <v>3624</v>
      </c>
      <c r="U10" s="8"/>
      <c r="V10" s="8"/>
      <c r="W10" s="8"/>
      <c r="X10" s="8"/>
      <c r="Y10" s="8"/>
      <c r="Z10" s="8"/>
      <c r="AA10" s="8"/>
      <c r="AB10" s="8"/>
      <c r="AC10" s="8"/>
      <c r="AD10" s="8"/>
    </row>
    <row r="11" spans="1:30" ht="29">
      <c r="A11" t="s">
        <v>161</v>
      </c>
      <c r="B11" s="3" t="s">
        <v>1416</v>
      </c>
      <c r="C11" s="3" t="s">
        <v>1417</v>
      </c>
      <c r="G11" s="8" t="s">
        <v>24</v>
      </c>
      <c r="H11" s="8"/>
      <c r="I11" s="8">
        <v>1</v>
      </c>
      <c r="J11" s="8">
        <v>2</v>
      </c>
      <c r="K11" s="8" t="s">
        <v>3310</v>
      </c>
      <c r="L11" s="8" t="s">
        <v>3351</v>
      </c>
      <c r="M11" s="8"/>
      <c r="N11" s="9"/>
      <c r="O11" s="8"/>
      <c r="P11" s="8">
        <v>2475</v>
      </c>
      <c r="Q11" s="8">
        <v>1216.9338184678927</v>
      </c>
      <c r="R11" s="8"/>
      <c r="S11" s="8" t="s">
        <v>3624</v>
      </c>
      <c r="T11" s="8" t="s">
        <v>3624</v>
      </c>
      <c r="U11" s="8"/>
      <c r="V11" s="8"/>
      <c r="W11" s="8"/>
      <c r="X11" s="8"/>
      <c r="Y11" s="8"/>
      <c r="Z11" s="8"/>
      <c r="AA11" s="8"/>
      <c r="AB11" s="8"/>
      <c r="AC11" s="8"/>
      <c r="AD11" s="8"/>
    </row>
    <row r="12" spans="1:30" ht="29">
      <c r="A12" t="s">
        <v>162</v>
      </c>
      <c r="B12" s="3" t="s">
        <v>1420</v>
      </c>
      <c r="C12" s="3" t="s">
        <v>1421</v>
      </c>
      <c r="G12" s="8" t="s">
        <v>25</v>
      </c>
      <c r="H12" s="8"/>
      <c r="I12" s="8">
        <v>1</v>
      </c>
      <c r="J12" s="8">
        <v>3</v>
      </c>
      <c r="K12" s="8" t="s">
        <v>3326</v>
      </c>
      <c r="L12" s="8" t="s">
        <v>3311</v>
      </c>
      <c r="M12" s="8"/>
      <c r="N12" s="9"/>
      <c r="O12" s="8"/>
      <c r="P12" s="8">
        <v>743</v>
      </c>
      <c r="Q12" s="8">
        <v>365.32599075621988</v>
      </c>
      <c r="R12" s="8"/>
      <c r="S12" s="8" t="s">
        <v>3624</v>
      </c>
      <c r="T12" s="8" t="s">
        <v>3624</v>
      </c>
      <c r="U12" s="8"/>
      <c r="V12" s="8"/>
      <c r="W12" s="8"/>
      <c r="X12" s="8"/>
      <c r="Y12" s="8"/>
      <c r="Z12" s="8"/>
      <c r="AA12" s="8"/>
      <c r="AB12" s="8"/>
      <c r="AC12" s="8"/>
      <c r="AD12" s="8"/>
    </row>
    <row r="13" spans="1:30" ht="43.5">
      <c r="A13" t="s">
        <v>167</v>
      </c>
      <c r="B13" s="3" t="s">
        <v>1425</v>
      </c>
      <c r="C13" s="3" t="s">
        <v>1424</v>
      </c>
      <c r="G13" s="8" t="s">
        <v>24</v>
      </c>
      <c r="H13" s="8"/>
      <c r="I13" s="8">
        <v>1</v>
      </c>
      <c r="J13" s="8">
        <v>2</v>
      </c>
      <c r="K13" s="8" t="s">
        <v>3310</v>
      </c>
      <c r="L13" s="8" t="s">
        <v>3351</v>
      </c>
      <c r="M13" s="8"/>
      <c r="N13" s="9"/>
      <c r="O13" s="8"/>
      <c r="P13" s="8">
        <v>2475</v>
      </c>
      <c r="Q13" s="8">
        <v>1216.9338184678927</v>
      </c>
      <c r="R13" s="8"/>
      <c r="S13" s="8" t="s">
        <v>3624</v>
      </c>
      <c r="T13" s="8" t="s">
        <v>3624</v>
      </c>
      <c r="U13" s="8"/>
      <c r="V13" s="8"/>
      <c r="W13" s="8"/>
      <c r="X13" s="8"/>
      <c r="Y13" s="8"/>
      <c r="Z13" s="8"/>
      <c r="AA13" s="8"/>
      <c r="AB13" s="8"/>
      <c r="AC13" s="8"/>
      <c r="AD13" s="8"/>
    </row>
    <row r="14" spans="1:30" ht="29">
      <c r="A14" t="s">
        <v>168</v>
      </c>
      <c r="B14" s="3" t="s">
        <v>1427</v>
      </c>
      <c r="C14" s="3" t="s">
        <v>1426</v>
      </c>
      <c r="G14" s="8" t="s">
        <v>24</v>
      </c>
      <c r="H14" s="8"/>
      <c r="I14" s="8">
        <v>1</v>
      </c>
      <c r="J14" s="8">
        <v>1</v>
      </c>
      <c r="K14" s="8" t="s">
        <v>3310</v>
      </c>
      <c r="L14" s="8" t="s">
        <v>3351</v>
      </c>
      <c r="M14" s="8"/>
      <c r="N14" s="9"/>
      <c r="O14" s="8"/>
      <c r="P14" s="8">
        <v>2475</v>
      </c>
      <c r="Q14" s="8">
        <v>1216.9338184678927</v>
      </c>
      <c r="R14" s="8"/>
      <c r="S14" s="8" t="s">
        <v>3624</v>
      </c>
      <c r="T14" s="8" t="s">
        <v>3624</v>
      </c>
      <c r="U14" s="8"/>
      <c r="V14" s="8"/>
      <c r="W14" s="8"/>
      <c r="X14" s="8"/>
      <c r="Y14" s="8"/>
      <c r="Z14" s="8"/>
      <c r="AA14" s="8"/>
      <c r="AB14" s="8"/>
      <c r="AC14" s="8"/>
      <c r="AD14" s="8"/>
    </row>
    <row r="15" spans="1:30" ht="87">
      <c r="A15" t="s">
        <v>172</v>
      </c>
      <c r="B15" s="3" t="s">
        <v>1431</v>
      </c>
      <c r="C15" s="3" t="s">
        <v>1430</v>
      </c>
      <c r="G15" s="8" t="s">
        <v>25</v>
      </c>
      <c r="H15" s="8"/>
      <c r="I15" s="8">
        <v>1</v>
      </c>
      <c r="J15" s="8">
        <v>5</v>
      </c>
      <c r="K15" s="8" t="s">
        <v>3326</v>
      </c>
      <c r="L15" s="8" t="s">
        <v>3311</v>
      </c>
      <c r="M15" s="8"/>
      <c r="N15" s="9"/>
      <c r="O15" s="8"/>
      <c r="P15" s="8">
        <v>830</v>
      </c>
      <c r="Q15" s="8">
        <v>408.10305831448517</v>
      </c>
      <c r="R15" s="8"/>
      <c r="S15" s="8" t="s">
        <v>3624</v>
      </c>
      <c r="T15" s="8" t="s">
        <v>3624</v>
      </c>
      <c r="U15" s="8"/>
      <c r="V15" s="8"/>
      <c r="W15" s="8"/>
      <c r="X15" s="8"/>
      <c r="Y15" s="8"/>
      <c r="Z15" s="8"/>
      <c r="AA15" s="8"/>
      <c r="AB15" s="8"/>
      <c r="AC15" s="8"/>
      <c r="AD15" s="8"/>
    </row>
    <row r="16" spans="1:30" ht="43.5">
      <c r="A16" t="s">
        <v>182</v>
      </c>
      <c r="B16" s="3" t="s">
        <v>1436</v>
      </c>
      <c r="C16" s="3" t="s">
        <v>3397</v>
      </c>
      <c r="G16" s="8" t="s">
        <v>25</v>
      </c>
      <c r="H16" s="8"/>
      <c r="I16" s="8">
        <v>1</v>
      </c>
      <c r="J16" s="8">
        <v>3</v>
      </c>
      <c r="K16" s="8" t="s">
        <v>3319</v>
      </c>
      <c r="L16" s="8" t="s">
        <v>3311</v>
      </c>
      <c r="M16" s="8"/>
      <c r="N16" s="9"/>
      <c r="O16" s="8"/>
      <c r="P16" s="8">
        <v>1701</v>
      </c>
      <c r="Q16" s="8">
        <v>836.36542432884255</v>
      </c>
      <c r="R16" s="8"/>
      <c r="S16" s="8" t="s">
        <v>3624</v>
      </c>
      <c r="T16" s="8" t="s">
        <v>3624</v>
      </c>
      <c r="U16" s="8"/>
      <c r="V16" s="8"/>
      <c r="W16" s="8"/>
      <c r="X16" s="8"/>
      <c r="Y16" s="8"/>
      <c r="Z16" s="8"/>
      <c r="AA16" s="8"/>
      <c r="AB16" s="8"/>
      <c r="AC16" s="8"/>
      <c r="AD16" s="8"/>
    </row>
    <row r="17" spans="1:30" ht="43.5">
      <c r="A17" t="s">
        <v>203</v>
      </c>
      <c r="B17" s="3" t="s">
        <v>1447</v>
      </c>
      <c r="C17" s="3" t="s">
        <v>1446</v>
      </c>
      <c r="G17" s="8" t="s">
        <v>24</v>
      </c>
      <c r="H17" s="8"/>
      <c r="I17" s="8">
        <v>1</v>
      </c>
      <c r="J17" s="8">
        <v>3</v>
      </c>
      <c r="K17" s="8" t="s">
        <v>3319</v>
      </c>
      <c r="L17" s="8" t="s">
        <v>3311</v>
      </c>
      <c r="M17" s="8"/>
      <c r="N17" s="9"/>
      <c r="O17" s="8"/>
      <c r="P17" s="8">
        <v>1701</v>
      </c>
      <c r="Q17" s="8">
        <v>836.36542432884255</v>
      </c>
      <c r="R17" s="8"/>
      <c r="S17" s="8" t="s">
        <v>3624</v>
      </c>
      <c r="T17" s="8" t="s">
        <v>3624</v>
      </c>
      <c r="U17" s="8"/>
      <c r="V17" s="8"/>
      <c r="W17" s="8"/>
      <c r="X17" s="8"/>
      <c r="Y17" s="8"/>
      <c r="Z17" s="8"/>
      <c r="AA17" s="8"/>
      <c r="AB17" s="8"/>
      <c r="AC17" s="8"/>
      <c r="AD17" s="8"/>
    </row>
    <row r="18" spans="1:30" ht="43.5">
      <c r="A18" t="s">
        <v>204</v>
      </c>
      <c r="B18" s="3" t="s">
        <v>1448</v>
      </c>
      <c r="C18" s="3" t="s">
        <v>1449</v>
      </c>
      <c r="G18" s="8" t="s">
        <v>25</v>
      </c>
      <c r="H18" s="8"/>
      <c r="I18" s="8">
        <v>1</v>
      </c>
      <c r="J18" s="8">
        <v>2</v>
      </c>
      <c r="K18" s="8" t="s">
        <v>3328</v>
      </c>
      <c r="L18" s="8" t="s">
        <v>3351</v>
      </c>
      <c r="M18" s="8"/>
      <c r="N18" s="9"/>
      <c r="O18" s="8"/>
      <c r="P18" s="8">
        <v>613</v>
      </c>
      <c r="Q18" s="8">
        <v>301.40623463467404</v>
      </c>
      <c r="R18" s="8"/>
      <c r="S18" s="8" t="s">
        <v>3624</v>
      </c>
      <c r="T18" s="8" t="s">
        <v>3624</v>
      </c>
      <c r="U18" s="8"/>
      <c r="V18" s="8"/>
      <c r="W18" s="8"/>
      <c r="X18" s="8"/>
      <c r="Y18" s="8"/>
      <c r="Z18" s="8"/>
      <c r="AA18" s="8"/>
      <c r="AB18" s="8"/>
      <c r="AC18" s="8"/>
      <c r="AD18" s="8"/>
    </row>
    <row r="19" spans="1:30" ht="29">
      <c r="A19" t="s">
        <v>204</v>
      </c>
      <c r="B19" s="3" t="s">
        <v>1451</v>
      </c>
      <c r="C19" s="3" t="s">
        <v>1450</v>
      </c>
      <c r="G19" s="8" t="s">
        <v>25</v>
      </c>
      <c r="H19" s="8"/>
      <c r="I19" s="8">
        <v>1</v>
      </c>
      <c r="J19" s="8">
        <v>3</v>
      </c>
      <c r="K19" s="8" t="s">
        <v>3310</v>
      </c>
      <c r="L19" s="8" t="s">
        <v>3305</v>
      </c>
      <c r="M19" s="8" t="s">
        <v>3403</v>
      </c>
      <c r="N19" s="9" t="s">
        <v>3404</v>
      </c>
      <c r="O19" s="8"/>
      <c r="P19" s="8">
        <v>2475</v>
      </c>
      <c r="Q19" s="8">
        <v>1216.9338184678927</v>
      </c>
      <c r="R19" s="8"/>
      <c r="S19" s="8" t="s">
        <v>3624</v>
      </c>
      <c r="T19" s="8" t="s">
        <v>3624</v>
      </c>
      <c r="U19" s="8"/>
      <c r="V19" s="8"/>
      <c r="W19" s="8"/>
      <c r="X19" s="8"/>
      <c r="Y19" s="8"/>
      <c r="Z19" s="8"/>
      <c r="AA19" s="8"/>
      <c r="AB19" s="8"/>
      <c r="AC19" s="8"/>
      <c r="AD19" s="8"/>
    </row>
    <row r="20" spans="1:30" ht="29">
      <c r="A20" t="s">
        <v>205</v>
      </c>
      <c r="B20" s="3" t="s">
        <v>1453</v>
      </c>
      <c r="C20" s="3" t="s">
        <v>1452</v>
      </c>
      <c r="G20" s="8" t="s">
        <v>25</v>
      </c>
      <c r="H20" s="8"/>
      <c r="I20" s="8">
        <v>1</v>
      </c>
      <c r="J20" s="8">
        <v>2</v>
      </c>
      <c r="K20" s="8" t="s">
        <v>3310</v>
      </c>
      <c r="L20" s="8" t="s">
        <v>3351</v>
      </c>
      <c r="M20" s="8"/>
      <c r="N20" s="9"/>
      <c r="O20" s="8"/>
      <c r="P20" s="8">
        <v>2475</v>
      </c>
      <c r="Q20" s="8">
        <v>1216.9338184678927</v>
      </c>
      <c r="R20" s="8"/>
      <c r="S20" s="8" t="s">
        <v>3624</v>
      </c>
      <c r="T20" s="8" t="s">
        <v>3624</v>
      </c>
      <c r="U20" s="8"/>
      <c r="V20" s="8"/>
      <c r="W20" s="8"/>
      <c r="X20" s="8"/>
      <c r="Y20" s="8"/>
      <c r="Z20" s="8"/>
      <c r="AA20" s="8"/>
      <c r="AB20" s="8"/>
      <c r="AC20" s="8"/>
      <c r="AD20" s="8"/>
    </row>
    <row r="21" spans="1:30" ht="43.5">
      <c r="A21" t="s">
        <v>210</v>
      </c>
      <c r="B21" s="3" t="s">
        <v>1456</v>
      </c>
      <c r="C21" s="3" t="s">
        <v>1455</v>
      </c>
      <c r="G21" s="8" t="s">
        <v>24</v>
      </c>
      <c r="H21" s="8"/>
      <c r="I21" s="8">
        <v>1</v>
      </c>
      <c r="J21" s="8">
        <v>1</v>
      </c>
      <c r="K21" s="8" t="s">
        <v>3310</v>
      </c>
      <c r="L21" s="8" t="s">
        <v>3351</v>
      </c>
      <c r="M21" s="8"/>
      <c r="N21" s="9"/>
      <c r="O21" s="8"/>
      <c r="P21" s="8">
        <v>2475</v>
      </c>
      <c r="Q21" s="8">
        <v>1216.9338184678927</v>
      </c>
      <c r="R21" s="8"/>
      <c r="S21" s="8" t="s">
        <v>3624</v>
      </c>
      <c r="T21" s="8" t="s">
        <v>3624</v>
      </c>
      <c r="U21" s="8"/>
      <c r="V21" s="8"/>
      <c r="W21" s="8"/>
      <c r="X21" s="8"/>
      <c r="Y21" s="8"/>
      <c r="Z21" s="8"/>
      <c r="AA21" s="8"/>
      <c r="AB21" s="8"/>
      <c r="AC21" s="8"/>
      <c r="AD21" s="8"/>
    </row>
    <row r="22" spans="1:30" ht="43.5">
      <c r="A22" t="s">
        <v>211</v>
      </c>
      <c r="B22" s="3" t="s">
        <v>1462</v>
      </c>
      <c r="C22" s="3" t="s">
        <v>1461</v>
      </c>
      <c r="G22" s="8" t="s">
        <v>24</v>
      </c>
      <c r="H22" s="8"/>
      <c r="I22" s="8">
        <v>1</v>
      </c>
      <c r="J22" s="8">
        <v>3</v>
      </c>
      <c r="K22" s="8" t="s">
        <v>3319</v>
      </c>
      <c r="L22" s="8" t="s">
        <v>3311</v>
      </c>
      <c r="M22" s="8"/>
      <c r="N22" s="9"/>
      <c r="O22" s="8"/>
      <c r="P22" s="8">
        <v>1701</v>
      </c>
      <c r="Q22" s="8">
        <v>836.36542432884255</v>
      </c>
      <c r="R22" s="8"/>
      <c r="S22" s="8" t="s">
        <v>3624</v>
      </c>
      <c r="T22" s="8" t="s">
        <v>3624</v>
      </c>
      <c r="U22" s="8"/>
      <c r="V22" s="8"/>
      <c r="W22" s="8"/>
      <c r="X22" s="8"/>
      <c r="Y22" s="8"/>
      <c r="Z22" s="8"/>
      <c r="AA22" s="8"/>
      <c r="AB22" s="8"/>
      <c r="AC22" s="8"/>
      <c r="AD22" s="8"/>
    </row>
    <row r="23" spans="1:30" ht="58">
      <c r="A23" t="s">
        <v>211</v>
      </c>
      <c r="B23" s="3" t="s">
        <v>1466</v>
      </c>
      <c r="C23" s="3" t="s">
        <v>1463</v>
      </c>
      <c r="G23" s="8" t="s">
        <v>25</v>
      </c>
      <c r="H23" s="8"/>
      <c r="I23" s="8">
        <v>1</v>
      </c>
      <c r="J23" s="8">
        <v>2</v>
      </c>
      <c r="K23" s="8" t="s">
        <v>3328</v>
      </c>
      <c r="L23" s="8" t="s">
        <v>3351</v>
      </c>
      <c r="M23" s="8"/>
      <c r="N23" s="9"/>
      <c r="O23" s="8"/>
      <c r="P23" s="8">
        <v>613</v>
      </c>
      <c r="Q23" s="8">
        <v>301.40623463467404</v>
      </c>
      <c r="R23" s="8"/>
      <c r="S23" s="8" t="s">
        <v>3624</v>
      </c>
      <c r="T23" s="8" t="s">
        <v>3624</v>
      </c>
      <c r="U23" s="8"/>
      <c r="V23" s="8"/>
      <c r="W23" s="8"/>
      <c r="X23" s="8"/>
      <c r="Y23" s="8"/>
      <c r="Z23" s="8"/>
      <c r="AA23" s="8"/>
      <c r="AB23" s="8"/>
      <c r="AC23" s="8"/>
      <c r="AD23" s="8"/>
    </row>
    <row r="24" spans="1:30" ht="43.5">
      <c r="A24" t="s">
        <v>223</v>
      </c>
      <c r="B24" s="3" t="s">
        <v>1479</v>
      </c>
      <c r="C24" s="3" t="s">
        <v>1478</v>
      </c>
      <c r="G24" s="8" t="s">
        <v>24</v>
      </c>
      <c r="H24" s="8"/>
      <c r="I24" s="8">
        <v>1</v>
      </c>
      <c r="J24" s="8">
        <v>2</v>
      </c>
      <c r="K24" s="8" t="s">
        <v>3328</v>
      </c>
      <c r="L24" s="8" t="s">
        <v>3351</v>
      </c>
      <c r="M24" s="8"/>
      <c r="N24" s="9"/>
      <c r="O24" s="8"/>
      <c r="P24" s="8">
        <v>613</v>
      </c>
      <c r="Q24" s="8">
        <v>301.40623463467404</v>
      </c>
      <c r="R24" s="8"/>
      <c r="S24" s="8" t="s">
        <v>3624</v>
      </c>
      <c r="T24" s="8" t="s">
        <v>3624</v>
      </c>
      <c r="U24" s="8"/>
      <c r="V24" s="8"/>
      <c r="W24" s="8"/>
      <c r="X24" s="8"/>
      <c r="Y24" s="8"/>
      <c r="Z24" s="8"/>
      <c r="AA24" s="8"/>
      <c r="AB24" s="8"/>
      <c r="AC24" s="8"/>
      <c r="AD24" s="8"/>
    </row>
    <row r="25" spans="1:30" ht="72.5">
      <c r="A25" t="s">
        <v>256</v>
      </c>
      <c r="B25" s="3" t="s">
        <v>1502</v>
      </c>
      <c r="C25" s="3" t="s">
        <v>1505</v>
      </c>
      <c r="G25" s="8" t="s">
        <v>24</v>
      </c>
      <c r="H25" s="8"/>
      <c r="I25" s="8">
        <v>1</v>
      </c>
      <c r="J25" s="8">
        <v>3</v>
      </c>
      <c r="K25" s="8" t="s">
        <v>3319</v>
      </c>
      <c r="L25" s="8" t="s">
        <v>3311</v>
      </c>
      <c r="M25" s="8"/>
      <c r="N25" s="9"/>
      <c r="O25" s="8"/>
      <c r="P25" s="8">
        <v>1701</v>
      </c>
      <c r="Q25" s="8">
        <v>836.36542432884255</v>
      </c>
      <c r="R25" s="8"/>
      <c r="S25" s="8" t="s">
        <v>3624</v>
      </c>
      <c r="T25" s="8" t="s">
        <v>3624</v>
      </c>
      <c r="U25" s="8"/>
      <c r="V25" s="8"/>
      <c r="W25" s="8"/>
      <c r="X25" s="8"/>
      <c r="Y25" s="8"/>
      <c r="Z25" s="8"/>
      <c r="AA25" s="8"/>
      <c r="AB25" s="8"/>
      <c r="AC25" s="8"/>
      <c r="AD25" s="8"/>
    </row>
    <row r="26" spans="1:30" ht="101.5">
      <c r="A26" t="s">
        <v>257</v>
      </c>
      <c r="B26" s="3" t="s">
        <v>1507</v>
      </c>
      <c r="C26" s="3" t="s">
        <v>1509</v>
      </c>
      <c r="G26" s="8" t="s">
        <v>25</v>
      </c>
      <c r="H26" s="8"/>
      <c r="I26" s="8">
        <v>1</v>
      </c>
      <c r="J26" s="8">
        <v>3</v>
      </c>
      <c r="K26" s="8" t="s">
        <v>3319</v>
      </c>
      <c r="L26" s="8" t="s">
        <v>3305</v>
      </c>
      <c r="M26" s="8" t="s">
        <v>3403</v>
      </c>
      <c r="N26" s="9" t="s">
        <v>3404</v>
      </c>
      <c r="O26" s="8"/>
      <c r="P26" s="8">
        <v>1701</v>
      </c>
      <c r="Q26" s="8">
        <v>836.36542432884255</v>
      </c>
      <c r="R26" s="8"/>
      <c r="S26" s="8" t="s">
        <v>3624</v>
      </c>
      <c r="T26" s="8" t="s">
        <v>3624</v>
      </c>
      <c r="U26" s="8"/>
      <c r="V26" s="8"/>
      <c r="W26" s="8"/>
      <c r="X26" s="8"/>
      <c r="Y26" s="8"/>
      <c r="Z26" s="8"/>
      <c r="AA26" s="8"/>
      <c r="AB26" s="8"/>
      <c r="AC26" s="8"/>
      <c r="AD26" s="8"/>
    </row>
    <row r="27" spans="1:30" ht="101.5">
      <c r="A27" t="s">
        <v>257</v>
      </c>
      <c r="B27" s="3" t="s">
        <v>1510</v>
      </c>
      <c r="C27" s="3" t="s">
        <v>1509</v>
      </c>
      <c r="G27" s="8" t="s">
        <v>25</v>
      </c>
      <c r="H27" s="8"/>
      <c r="I27" s="8">
        <v>1</v>
      </c>
      <c r="J27" s="8">
        <v>3</v>
      </c>
      <c r="K27" s="8" t="s">
        <v>3319</v>
      </c>
      <c r="L27" s="8" t="s">
        <v>3305</v>
      </c>
      <c r="M27" s="8" t="s">
        <v>3359</v>
      </c>
      <c r="N27" s="9" t="s">
        <v>3404</v>
      </c>
      <c r="O27" s="8"/>
      <c r="P27" s="8">
        <v>1701</v>
      </c>
      <c r="Q27" s="8">
        <v>836.36542432884255</v>
      </c>
      <c r="R27" s="8"/>
      <c r="S27" s="8" t="s">
        <v>3624</v>
      </c>
      <c r="T27" s="8" t="s">
        <v>3624</v>
      </c>
      <c r="U27" s="8"/>
      <c r="V27" s="8"/>
      <c r="W27" s="8"/>
      <c r="X27" s="8"/>
      <c r="Y27" s="8"/>
      <c r="Z27" s="8"/>
      <c r="AA27" s="8"/>
      <c r="AB27" s="8"/>
      <c r="AC27" s="8"/>
      <c r="AD27" s="8"/>
    </row>
    <row r="28" spans="1:30" ht="72.5">
      <c r="A28" t="s">
        <v>261</v>
      </c>
      <c r="B28" s="3" t="s">
        <v>3408</v>
      </c>
      <c r="C28" s="3" t="s">
        <v>3407</v>
      </c>
      <c r="G28" s="8" t="s">
        <v>25</v>
      </c>
      <c r="H28" s="8"/>
      <c r="I28" s="8">
        <v>1</v>
      </c>
      <c r="J28" s="8">
        <v>3</v>
      </c>
      <c r="K28" s="8" t="s">
        <v>3319</v>
      </c>
      <c r="L28" s="8" t="s">
        <v>3311</v>
      </c>
      <c r="M28" s="8"/>
      <c r="N28" s="9"/>
      <c r="O28" s="8"/>
      <c r="P28" s="8">
        <v>1701</v>
      </c>
      <c r="Q28" s="8">
        <v>836.36542432884255</v>
      </c>
      <c r="R28" s="8"/>
      <c r="S28" s="8" t="s">
        <v>3624</v>
      </c>
      <c r="T28" s="8" t="s">
        <v>3624</v>
      </c>
      <c r="U28" s="8"/>
      <c r="V28" s="8"/>
      <c r="W28" s="8"/>
      <c r="X28" s="8"/>
      <c r="Y28" s="8"/>
      <c r="Z28" s="8"/>
      <c r="AA28" s="8"/>
      <c r="AB28" s="8"/>
      <c r="AC28" s="8"/>
      <c r="AD28" s="8"/>
    </row>
    <row r="29" spans="1:30" ht="29">
      <c r="A29" t="s">
        <v>267</v>
      </c>
      <c r="B29" s="3" t="s">
        <v>1516</v>
      </c>
      <c r="C29" s="3" t="s">
        <v>1515</v>
      </c>
      <c r="G29" s="8" t="s">
        <v>25</v>
      </c>
      <c r="H29" s="8"/>
      <c r="I29" s="8">
        <v>1</v>
      </c>
      <c r="J29" s="8">
        <v>3</v>
      </c>
      <c r="K29" s="8" t="s">
        <v>3326</v>
      </c>
      <c r="L29" s="8" t="s">
        <v>3311</v>
      </c>
      <c r="M29" s="8"/>
      <c r="N29" s="9"/>
      <c r="O29" s="8"/>
      <c r="P29" s="8">
        <v>743</v>
      </c>
      <c r="Q29" s="8">
        <v>365.32599075621988</v>
      </c>
      <c r="R29" s="8"/>
      <c r="S29" s="8" t="s">
        <v>3624</v>
      </c>
      <c r="T29" s="8" t="s">
        <v>3624</v>
      </c>
      <c r="U29" s="8"/>
      <c r="V29" s="8"/>
      <c r="W29" s="8"/>
      <c r="X29" s="8"/>
      <c r="Y29" s="8"/>
      <c r="Z29" s="8"/>
      <c r="AA29" s="8"/>
      <c r="AB29" s="8"/>
      <c r="AC29" s="8"/>
      <c r="AD29" s="8"/>
    </row>
    <row r="30" spans="1:30" ht="43.5">
      <c r="A30" t="s">
        <v>267</v>
      </c>
      <c r="B30" s="3" t="s">
        <v>1517</v>
      </c>
      <c r="C30" s="3" t="s">
        <v>1518</v>
      </c>
      <c r="G30" s="8" t="s">
        <v>25</v>
      </c>
      <c r="H30" s="8"/>
      <c r="I30" s="8">
        <v>1</v>
      </c>
      <c r="J30" s="8">
        <v>3</v>
      </c>
      <c r="K30" s="8" t="s">
        <v>3310</v>
      </c>
      <c r="L30" s="8" t="s">
        <v>3311</v>
      </c>
      <c r="M30" s="8"/>
      <c r="N30" s="9"/>
      <c r="O30" s="8"/>
      <c r="P30" s="8">
        <v>2475</v>
      </c>
      <c r="Q30" s="8">
        <v>1216.9338184678927</v>
      </c>
      <c r="R30" s="8"/>
      <c r="S30" s="8" t="s">
        <v>3624</v>
      </c>
      <c r="T30" s="8" t="s">
        <v>3624</v>
      </c>
      <c r="U30" s="8"/>
      <c r="V30" s="8"/>
      <c r="W30" s="8"/>
      <c r="X30" s="8"/>
      <c r="Y30" s="8"/>
      <c r="Z30" s="8"/>
      <c r="AA30" s="8"/>
      <c r="AB30" s="8"/>
      <c r="AC30" s="8"/>
      <c r="AD30" s="8"/>
    </row>
    <row r="31" spans="1:30" ht="29">
      <c r="A31" t="s">
        <v>272</v>
      </c>
      <c r="B31" s="3" t="s">
        <v>1523</v>
      </c>
      <c r="C31" s="3" t="s">
        <v>1526</v>
      </c>
      <c r="G31" s="8" t="s">
        <v>24</v>
      </c>
      <c r="H31" s="8"/>
      <c r="I31" s="8">
        <v>1</v>
      </c>
      <c r="J31" s="8">
        <v>2</v>
      </c>
      <c r="K31" s="8" t="s">
        <v>3310</v>
      </c>
      <c r="L31" s="8" t="s">
        <v>3351</v>
      </c>
      <c r="M31" s="8"/>
      <c r="N31" s="9"/>
      <c r="O31" s="8"/>
      <c r="P31" s="8">
        <v>2475</v>
      </c>
      <c r="Q31" s="8">
        <v>1216.9338184678927</v>
      </c>
      <c r="R31" s="8"/>
      <c r="S31" s="8" t="s">
        <v>3624</v>
      </c>
      <c r="T31" s="8" t="s">
        <v>3624</v>
      </c>
      <c r="U31" s="8"/>
      <c r="V31" s="8"/>
      <c r="W31" s="8"/>
      <c r="X31" s="8"/>
      <c r="Y31" s="8"/>
      <c r="Z31" s="8"/>
      <c r="AA31" s="8"/>
      <c r="AB31" s="8"/>
      <c r="AC31" s="8"/>
      <c r="AD31" s="8"/>
    </row>
    <row r="32" spans="1:30" ht="29">
      <c r="A32" t="s">
        <v>273</v>
      </c>
      <c r="B32" s="3" t="s">
        <v>1528</v>
      </c>
      <c r="C32" s="3" t="s">
        <v>1527</v>
      </c>
      <c r="G32" s="8" t="s">
        <v>24</v>
      </c>
      <c r="H32" s="8"/>
      <c r="I32" s="8">
        <v>1</v>
      </c>
      <c r="J32" s="8">
        <v>2</v>
      </c>
      <c r="K32" s="8" t="s">
        <v>3310</v>
      </c>
      <c r="L32" s="8" t="s">
        <v>3351</v>
      </c>
      <c r="M32" s="8"/>
      <c r="N32" s="9"/>
      <c r="O32" s="8"/>
      <c r="P32" s="8">
        <v>2475</v>
      </c>
      <c r="Q32" s="8">
        <v>1216.9338184678927</v>
      </c>
      <c r="R32" s="8"/>
      <c r="S32" s="8" t="s">
        <v>3624</v>
      </c>
      <c r="T32" s="8" t="s">
        <v>3624</v>
      </c>
      <c r="U32" s="8"/>
      <c r="V32" s="8"/>
      <c r="W32" s="8"/>
      <c r="X32" s="8"/>
      <c r="Y32" s="8"/>
      <c r="Z32" s="8"/>
      <c r="AA32" s="8"/>
      <c r="AB32" s="8"/>
      <c r="AC32" s="8"/>
      <c r="AD32" s="8"/>
    </row>
    <row r="33" spans="1:30" ht="58">
      <c r="A33" t="s">
        <v>274</v>
      </c>
      <c r="B33" s="3" t="s">
        <v>1529</v>
      </c>
      <c r="C33" s="3" t="s">
        <v>1530</v>
      </c>
      <c r="G33" s="8" t="s">
        <v>24</v>
      </c>
      <c r="H33" s="8"/>
      <c r="I33" s="8">
        <v>1</v>
      </c>
      <c r="J33" s="8">
        <v>3</v>
      </c>
      <c r="K33" s="8" t="s">
        <v>3326</v>
      </c>
      <c r="L33" s="8" t="s">
        <v>3311</v>
      </c>
      <c r="M33" s="8"/>
      <c r="N33" s="9"/>
      <c r="O33" s="8"/>
      <c r="P33" s="8">
        <v>312</v>
      </c>
      <c r="Q33" s="8">
        <v>153.4074146917101</v>
      </c>
      <c r="R33" s="8"/>
      <c r="S33" s="8" t="s">
        <v>3624</v>
      </c>
      <c r="T33" s="8" t="s">
        <v>3624</v>
      </c>
      <c r="U33" s="8"/>
      <c r="V33" s="8"/>
      <c r="W33" s="8"/>
      <c r="X33" s="8"/>
      <c r="Y33" s="8"/>
      <c r="Z33" s="8"/>
      <c r="AA33" s="8"/>
      <c r="AB33" s="8"/>
      <c r="AC33" s="8"/>
      <c r="AD33" s="8"/>
    </row>
    <row r="34" spans="1:30" ht="43.5">
      <c r="A34" t="s">
        <v>275</v>
      </c>
      <c r="B34" s="3" t="s">
        <v>1320</v>
      </c>
      <c r="C34" s="3" t="s">
        <v>1535</v>
      </c>
      <c r="G34" s="8" t="s">
        <v>24</v>
      </c>
      <c r="H34" s="8"/>
      <c r="I34" s="8">
        <v>1</v>
      </c>
      <c r="J34" s="8">
        <v>3</v>
      </c>
      <c r="K34" s="8" t="s">
        <v>3326</v>
      </c>
      <c r="L34" s="8" t="s">
        <v>3311</v>
      </c>
      <c r="M34" s="8"/>
      <c r="N34" s="9"/>
      <c r="O34" s="8"/>
      <c r="P34" s="8">
        <v>743</v>
      </c>
      <c r="Q34" s="8">
        <v>365.32599075621988</v>
      </c>
      <c r="R34" s="8"/>
      <c r="S34" s="8" t="s">
        <v>3624</v>
      </c>
      <c r="T34" s="8" t="s">
        <v>3624</v>
      </c>
      <c r="U34" s="8"/>
      <c r="V34" s="8"/>
      <c r="W34" s="8"/>
      <c r="X34" s="8"/>
      <c r="Y34" s="8"/>
      <c r="Z34" s="8"/>
      <c r="AA34" s="8"/>
      <c r="AB34" s="8"/>
      <c r="AC34" s="8"/>
      <c r="AD34" s="8"/>
    </row>
    <row r="35" spans="1:30" ht="58">
      <c r="A35" t="s">
        <v>279</v>
      </c>
      <c r="B35" s="3" t="s">
        <v>1541</v>
      </c>
      <c r="C35" s="3" t="s">
        <v>1538</v>
      </c>
      <c r="G35" s="8" t="s">
        <v>25</v>
      </c>
      <c r="H35" s="8"/>
      <c r="I35" s="8">
        <v>1</v>
      </c>
      <c r="J35" s="8">
        <v>3</v>
      </c>
      <c r="K35" s="8" t="s">
        <v>3310</v>
      </c>
      <c r="L35" s="8" t="s">
        <v>3311</v>
      </c>
      <c r="M35" s="8"/>
      <c r="N35" s="9"/>
      <c r="O35" s="8"/>
      <c r="P35" s="8">
        <v>2475</v>
      </c>
      <c r="Q35" s="8">
        <v>1216.9338184678927</v>
      </c>
      <c r="R35" s="8"/>
      <c r="S35" s="8" t="s">
        <v>3624</v>
      </c>
      <c r="T35" s="8" t="s">
        <v>3624</v>
      </c>
      <c r="U35" s="8"/>
      <c r="V35" s="8"/>
      <c r="W35" s="8"/>
      <c r="X35" s="8"/>
      <c r="Y35" s="8"/>
      <c r="Z35" s="8"/>
      <c r="AA35" s="8"/>
      <c r="AB35" s="8"/>
      <c r="AC35" s="8"/>
      <c r="AD35" s="8"/>
    </row>
    <row r="36" spans="1:30" ht="29">
      <c r="A36" t="s">
        <v>280</v>
      </c>
      <c r="B36" s="3" t="s">
        <v>1543</v>
      </c>
      <c r="C36" s="3" t="s">
        <v>1542</v>
      </c>
      <c r="G36" s="8" t="s">
        <v>25</v>
      </c>
      <c r="H36" s="8"/>
      <c r="I36" s="8">
        <v>1</v>
      </c>
      <c r="J36" s="8">
        <v>3</v>
      </c>
      <c r="K36" s="8" t="s">
        <v>3328</v>
      </c>
      <c r="L36" s="8" t="s">
        <v>3311</v>
      </c>
      <c r="M36" s="8"/>
      <c r="N36" s="9"/>
      <c r="O36" s="8"/>
      <c r="P36" s="8">
        <v>210</v>
      </c>
      <c r="Q36" s="8">
        <v>103.25499065788181</v>
      </c>
      <c r="R36" s="8"/>
      <c r="S36" s="8" t="s">
        <v>3624</v>
      </c>
      <c r="T36" s="8" t="s">
        <v>3624</v>
      </c>
      <c r="U36" s="8"/>
      <c r="V36" s="8"/>
      <c r="W36" s="8"/>
      <c r="X36" s="8"/>
      <c r="Y36" s="8"/>
      <c r="Z36" s="8"/>
      <c r="AA36" s="8"/>
      <c r="AB36" s="8"/>
      <c r="AC36" s="8"/>
      <c r="AD36" s="8"/>
    </row>
    <row r="37" spans="1:30" ht="29">
      <c r="A37" t="s">
        <v>288</v>
      </c>
      <c r="B37" s="3" t="s">
        <v>1550</v>
      </c>
      <c r="C37" s="3" t="s">
        <v>1553</v>
      </c>
      <c r="G37" s="8" t="s">
        <v>24</v>
      </c>
      <c r="H37" s="8"/>
      <c r="I37" s="8">
        <v>1</v>
      </c>
      <c r="J37" s="8">
        <v>1</v>
      </c>
      <c r="K37" s="8" t="s">
        <v>3310</v>
      </c>
      <c r="L37" s="8" t="s">
        <v>3351</v>
      </c>
      <c r="M37" s="8"/>
      <c r="N37" s="9"/>
      <c r="O37" s="8"/>
      <c r="P37" s="8">
        <v>2475</v>
      </c>
      <c r="Q37" s="8">
        <v>1216.9338184678927</v>
      </c>
      <c r="R37" s="8"/>
      <c r="S37" s="8" t="s">
        <v>3624</v>
      </c>
      <c r="T37" s="8" t="s">
        <v>3624</v>
      </c>
      <c r="U37" s="8"/>
      <c r="V37" s="8"/>
      <c r="W37" s="8"/>
      <c r="X37" s="8"/>
      <c r="Y37" s="8"/>
      <c r="Z37" s="8"/>
      <c r="AA37" s="8"/>
      <c r="AB37" s="8"/>
      <c r="AC37" s="8"/>
      <c r="AD37" s="8"/>
    </row>
    <row r="38" spans="1:30" ht="29">
      <c r="A38" t="s">
        <v>288</v>
      </c>
      <c r="B38" s="3" t="s">
        <v>1555</v>
      </c>
      <c r="C38" s="3" t="s">
        <v>1554</v>
      </c>
      <c r="G38" s="8" t="s">
        <v>25</v>
      </c>
      <c r="H38" s="8"/>
      <c r="I38" s="8">
        <v>1</v>
      </c>
      <c r="J38" s="8">
        <v>3</v>
      </c>
      <c r="K38" s="8" t="s">
        <v>3310</v>
      </c>
      <c r="L38" s="8" t="s">
        <v>3311</v>
      </c>
      <c r="M38" s="8"/>
      <c r="N38" s="9"/>
      <c r="O38" s="8"/>
      <c r="P38" s="8">
        <v>2475</v>
      </c>
      <c r="Q38" s="8">
        <v>1216.9338184678927</v>
      </c>
      <c r="R38" s="8"/>
      <c r="S38" s="8" t="s">
        <v>3624</v>
      </c>
      <c r="T38" s="8" t="s">
        <v>3624</v>
      </c>
      <c r="U38" s="8"/>
      <c r="V38" s="8"/>
      <c r="W38" s="8"/>
      <c r="X38" s="8"/>
      <c r="Y38" s="8"/>
      <c r="Z38" s="8"/>
      <c r="AA38" s="8"/>
      <c r="AB38" s="8"/>
      <c r="AC38" s="8"/>
      <c r="AD38" s="8"/>
    </row>
    <row r="39" spans="1:30" ht="130.5">
      <c r="A39" t="s">
        <v>301</v>
      </c>
      <c r="B39" s="3" t="s">
        <v>1563</v>
      </c>
      <c r="C39" s="3" t="s">
        <v>1560</v>
      </c>
      <c r="G39" s="8" t="s">
        <v>25</v>
      </c>
      <c r="H39" s="8"/>
      <c r="I39" s="8">
        <v>1</v>
      </c>
      <c r="J39" s="8">
        <v>1</v>
      </c>
      <c r="K39" s="8" t="s">
        <v>3310</v>
      </c>
      <c r="L39" s="8" t="s">
        <v>3351</v>
      </c>
      <c r="M39" s="8"/>
      <c r="N39" s="9"/>
      <c r="O39" s="8"/>
      <c r="P39" s="8">
        <v>2475</v>
      </c>
      <c r="Q39" s="8">
        <v>1216.9338184678927</v>
      </c>
      <c r="R39" s="8"/>
      <c r="S39" s="8" t="s">
        <v>3624</v>
      </c>
      <c r="T39" s="8" t="s">
        <v>3624</v>
      </c>
      <c r="U39" s="8"/>
      <c r="V39" s="8"/>
      <c r="W39" s="8"/>
      <c r="X39" s="8"/>
      <c r="Y39" s="8"/>
      <c r="Z39" s="8"/>
      <c r="AA39" s="8"/>
      <c r="AB39" s="8"/>
      <c r="AC39" s="8"/>
      <c r="AD39" s="8"/>
    </row>
    <row r="40" spans="1:30" ht="58">
      <c r="A40" t="s">
        <v>302</v>
      </c>
      <c r="B40" s="3" t="s">
        <v>1582</v>
      </c>
      <c r="C40" s="3" t="s">
        <v>1583</v>
      </c>
      <c r="G40" s="8" t="s">
        <v>24</v>
      </c>
      <c r="H40" s="8"/>
      <c r="I40" s="8">
        <v>1</v>
      </c>
      <c r="J40" s="8">
        <v>3</v>
      </c>
      <c r="K40" s="8" t="s">
        <v>3319</v>
      </c>
      <c r="L40" s="8" t="s">
        <v>3311</v>
      </c>
      <c r="M40" s="8"/>
      <c r="N40" s="9"/>
      <c r="O40" s="8"/>
      <c r="P40" s="8">
        <v>1701</v>
      </c>
      <c r="Q40" s="8">
        <v>836.36542432884255</v>
      </c>
      <c r="R40" s="8"/>
      <c r="S40" s="8" t="s">
        <v>3624</v>
      </c>
      <c r="T40" s="8" t="s">
        <v>3624</v>
      </c>
      <c r="U40" s="8"/>
      <c r="V40" s="8"/>
      <c r="W40" s="8"/>
      <c r="X40" s="8"/>
      <c r="Y40" s="8"/>
      <c r="Z40" s="8"/>
      <c r="AA40" s="8"/>
      <c r="AB40" s="8"/>
      <c r="AC40" s="8"/>
      <c r="AD40" s="8"/>
    </row>
    <row r="41" spans="1:30" ht="58">
      <c r="A41" t="s">
        <v>304</v>
      </c>
      <c r="B41" s="3" t="s">
        <v>1586</v>
      </c>
      <c r="C41" s="3" t="s">
        <v>1589</v>
      </c>
      <c r="G41" s="8" t="s">
        <v>24</v>
      </c>
      <c r="H41" s="8"/>
      <c r="I41" s="8">
        <v>1</v>
      </c>
      <c r="J41" s="8">
        <v>3</v>
      </c>
      <c r="K41" s="8" t="s">
        <v>3326</v>
      </c>
      <c r="L41" s="8" t="s">
        <v>3311</v>
      </c>
      <c r="M41" s="8"/>
      <c r="N41" s="9"/>
      <c r="O41" s="8"/>
      <c r="P41" s="8">
        <v>743</v>
      </c>
      <c r="Q41" s="8">
        <v>365.32599075621988</v>
      </c>
      <c r="R41" s="8"/>
      <c r="S41" s="8" t="s">
        <v>3624</v>
      </c>
      <c r="T41" s="8" t="s">
        <v>3624</v>
      </c>
      <c r="U41" s="8"/>
      <c r="V41" s="8"/>
      <c r="W41" s="8"/>
      <c r="X41" s="8"/>
      <c r="Y41" s="8"/>
      <c r="Z41" s="8"/>
      <c r="AA41" s="8"/>
      <c r="AB41" s="8"/>
      <c r="AC41" s="8"/>
      <c r="AD41" s="8"/>
    </row>
    <row r="42" spans="1:30" ht="87">
      <c r="A42" t="s">
        <v>305</v>
      </c>
      <c r="B42" s="3" t="s">
        <v>1592</v>
      </c>
      <c r="C42" s="3" t="s">
        <v>1590</v>
      </c>
      <c r="G42" s="8" t="s">
        <v>25</v>
      </c>
      <c r="H42" s="8"/>
      <c r="I42" s="8">
        <v>1</v>
      </c>
      <c r="J42" s="8">
        <v>3</v>
      </c>
      <c r="K42" s="8" t="s">
        <v>3319</v>
      </c>
      <c r="L42" s="8" t="s">
        <v>3311</v>
      </c>
      <c r="M42" s="8"/>
      <c r="N42" s="9"/>
      <c r="O42" s="8"/>
      <c r="P42" s="8">
        <v>60</v>
      </c>
      <c r="Q42" s="8">
        <v>29.501425902251942</v>
      </c>
      <c r="R42" s="8"/>
      <c r="S42" s="8" t="s">
        <v>3624</v>
      </c>
      <c r="T42" s="8" t="s">
        <v>3624</v>
      </c>
      <c r="U42" s="8"/>
      <c r="V42" s="8"/>
      <c r="W42" s="8"/>
      <c r="X42" s="8"/>
      <c r="Y42" s="8"/>
      <c r="Z42" s="8"/>
      <c r="AA42" s="8"/>
      <c r="AB42" s="8"/>
      <c r="AC42" s="8"/>
      <c r="AD42" s="8"/>
    </row>
    <row r="43" spans="1:30" ht="87">
      <c r="A43" t="s">
        <v>305</v>
      </c>
      <c r="B43" s="3" t="s">
        <v>3416</v>
      </c>
      <c r="C43" s="3" t="s">
        <v>1590</v>
      </c>
      <c r="G43" s="8" t="s">
        <v>25</v>
      </c>
      <c r="H43" s="8"/>
      <c r="I43" s="8">
        <v>1</v>
      </c>
      <c r="J43" s="8">
        <v>3</v>
      </c>
      <c r="K43" s="8" t="s">
        <v>3310</v>
      </c>
      <c r="L43" s="8" t="s">
        <v>3311</v>
      </c>
      <c r="M43" s="8"/>
      <c r="N43" s="9"/>
      <c r="O43" s="8"/>
      <c r="P43" s="8">
        <v>2475</v>
      </c>
      <c r="Q43" s="8">
        <v>1216.9338184678927</v>
      </c>
      <c r="R43" s="8"/>
      <c r="S43" s="8" t="s">
        <v>3624</v>
      </c>
      <c r="T43" s="8" t="s">
        <v>3624</v>
      </c>
      <c r="U43" s="8"/>
      <c r="V43" s="8"/>
      <c r="W43" s="8"/>
      <c r="X43" s="8"/>
      <c r="Y43" s="8"/>
      <c r="Z43" s="8"/>
      <c r="AA43" s="8"/>
      <c r="AB43" s="8"/>
      <c r="AC43" s="8"/>
      <c r="AD43" s="8"/>
    </row>
    <row r="44" spans="1:30" ht="29">
      <c r="A44" t="s">
        <v>305</v>
      </c>
      <c r="B44" s="3" t="s">
        <v>1594</v>
      </c>
      <c r="C44" s="3" t="s">
        <v>1593</v>
      </c>
      <c r="G44" s="8" t="s">
        <v>24</v>
      </c>
      <c r="H44" s="8"/>
      <c r="I44" s="8">
        <v>1</v>
      </c>
      <c r="J44" s="8">
        <v>3</v>
      </c>
      <c r="K44" s="8" t="s">
        <v>3310</v>
      </c>
      <c r="L44" s="8" t="s">
        <v>3311</v>
      </c>
      <c r="M44" s="8"/>
      <c r="N44" s="9"/>
      <c r="O44" s="8"/>
      <c r="P44" s="8">
        <v>2475</v>
      </c>
      <c r="Q44" s="8">
        <v>1216.9338184678927</v>
      </c>
      <c r="R44" s="8"/>
      <c r="S44" s="8" t="s">
        <v>3624</v>
      </c>
      <c r="T44" s="8" t="s">
        <v>3624</v>
      </c>
      <c r="U44" s="8"/>
      <c r="V44" s="8"/>
      <c r="W44" s="8"/>
      <c r="X44" s="8"/>
      <c r="Y44" s="8"/>
      <c r="Z44" s="8"/>
      <c r="AA44" s="8"/>
      <c r="AB44" s="8"/>
      <c r="AC44" s="8"/>
      <c r="AD44" s="8"/>
    </row>
    <row r="45" spans="1:30" ht="43.5">
      <c r="A45" t="s">
        <v>320</v>
      </c>
      <c r="B45" s="3" t="s">
        <v>1604</v>
      </c>
      <c r="C45" s="3" t="s">
        <v>1603</v>
      </c>
      <c r="G45" s="8" t="s">
        <v>24</v>
      </c>
      <c r="H45" s="8"/>
      <c r="I45" s="8">
        <v>1</v>
      </c>
      <c r="J45" s="8">
        <v>2</v>
      </c>
      <c r="K45" s="8" t="s">
        <v>3326</v>
      </c>
      <c r="L45" s="8" t="s">
        <v>3351</v>
      </c>
      <c r="M45" s="8"/>
      <c r="N45" s="9"/>
      <c r="O45" s="8" t="s">
        <v>3306</v>
      </c>
      <c r="P45" s="8">
        <v>99</v>
      </c>
      <c r="Q45" s="8">
        <v>48.677352738715705</v>
      </c>
      <c r="R45" s="8"/>
      <c r="S45" s="8" t="s">
        <v>3624</v>
      </c>
      <c r="T45" s="8" t="s">
        <v>3624</v>
      </c>
      <c r="U45" s="8"/>
      <c r="V45" s="8"/>
      <c r="W45" s="8"/>
      <c r="X45" s="8"/>
      <c r="Y45" s="8"/>
      <c r="Z45" s="8"/>
      <c r="AA45" s="8"/>
      <c r="AB45" s="8"/>
      <c r="AC45" s="8"/>
      <c r="AD45" s="8"/>
    </row>
    <row r="46" spans="1:30" ht="87">
      <c r="A46" t="s">
        <v>335</v>
      </c>
      <c r="B46" s="3" t="s">
        <v>1618</v>
      </c>
      <c r="C46" s="3" t="s">
        <v>1617</v>
      </c>
      <c r="G46" s="8" t="s">
        <v>24</v>
      </c>
      <c r="H46" s="8"/>
      <c r="I46" s="8">
        <v>1</v>
      </c>
      <c r="J46" s="8">
        <v>3</v>
      </c>
      <c r="K46" s="8" t="s">
        <v>3319</v>
      </c>
      <c r="L46" s="8" t="s">
        <v>3311</v>
      </c>
      <c r="M46" s="8"/>
      <c r="N46" s="9"/>
      <c r="O46" s="8"/>
      <c r="P46" s="8">
        <v>1701</v>
      </c>
      <c r="Q46" s="8">
        <v>836.36542432884255</v>
      </c>
      <c r="R46" s="8"/>
      <c r="S46" s="8" t="s">
        <v>3624</v>
      </c>
      <c r="T46" s="8" t="s">
        <v>3624</v>
      </c>
      <c r="U46" s="8"/>
      <c r="V46" s="8"/>
      <c r="W46" s="8"/>
      <c r="X46" s="8"/>
      <c r="Y46" s="8"/>
      <c r="Z46" s="8"/>
      <c r="AA46" s="8"/>
      <c r="AB46" s="8"/>
      <c r="AC46" s="8"/>
      <c r="AD46" s="8"/>
    </row>
    <row r="47" spans="1:30" ht="29">
      <c r="A47" t="s">
        <v>335</v>
      </c>
      <c r="B47" s="3" t="s">
        <v>1619</v>
      </c>
      <c r="C47" s="3" t="s">
        <v>3419</v>
      </c>
      <c r="G47" s="8" t="s">
        <v>25</v>
      </c>
      <c r="H47" s="8"/>
      <c r="I47" s="8">
        <v>1</v>
      </c>
      <c r="J47" s="8">
        <v>3</v>
      </c>
      <c r="K47" s="8" t="s">
        <v>3310</v>
      </c>
      <c r="L47" s="8" t="s">
        <v>3311</v>
      </c>
      <c r="M47" s="8"/>
      <c r="N47" s="9"/>
      <c r="O47" s="8"/>
      <c r="P47" s="8">
        <v>2475</v>
      </c>
      <c r="Q47" s="8">
        <v>1216.9338184678927</v>
      </c>
      <c r="R47" s="8"/>
      <c r="S47" s="8" t="s">
        <v>3624</v>
      </c>
      <c r="T47" s="8" t="s">
        <v>3624</v>
      </c>
      <c r="U47" s="8"/>
      <c r="V47" s="8"/>
      <c r="W47" s="8"/>
      <c r="X47" s="8"/>
      <c r="Y47" s="8"/>
      <c r="Z47" s="8"/>
      <c r="AA47" s="8"/>
      <c r="AB47" s="8"/>
      <c r="AC47" s="8"/>
      <c r="AD47" s="8"/>
    </row>
    <row r="48" spans="1:30" ht="43.5">
      <c r="A48" t="s">
        <v>344</v>
      </c>
      <c r="B48" s="3" t="s">
        <v>1628</v>
      </c>
      <c r="C48" s="3" t="s">
        <v>1627</v>
      </c>
      <c r="G48" s="8" t="s">
        <v>25</v>
      </c>
      <c r="H48" s="8"/>
      <c r="I48" s="8">
        <v>1</v>
      </c>
      <c r="J48" s="8">
        <v>3</v>
      </c>
      <c r="K48" s="8" t="s">
        <v>3310</v>
      </c>
      <c r="L48" s="8" t="s">
        <v>3311</v>
      </c>
      <c r="M48" s="8"/>
      <c r="N48" s="9"/>
      <c r="O48" s="8"/>
      <c r="P48" s="8">
        <v>2475</v>
      </c>
      <c r="Q48" s="8">
        <v>1216.9338184678927</v>
      </c>
      <c r="R48" s="8"/>
      <c r="S48" s="8" t="s">
        <v>3624</v>
      </c>
      <c r="T48" s="8" t="s">
        <v>3624</v>
      </c>
      <c r="U48" s="8"/>
      <c r="V48" s="8"/>
      <c r="W48" s="8"/>
      <c r="X48" s="8"/>
      <c r="Y48" s="8"/>
      <c r="Z48" s="8"/>
      <c r="AA48" s="8"/>
      <c r="AB48" s="8"/>
      <c r="AC48" s="8"/>
      <c r="AD48" s="8"/>
    </row>
    <row r="49" spans="1:30" ht="58">
      <c r="A49" t="s">
        <v>362</v>
      </c>
      <c r="B49" s="3" t="s">
        <v>1642</v>
      </c>
      <c r="C49" s="3" t="s">
        <v>1641</v>
      </c>
      <c r="G49" s="8" t="s">
        <v>24</v>
      </c>
      <c r="H49" s="8"/>
      <c r="I49" s="8">
        <v>1</v>
      </c>
      <c r="J49" s="8">
        <v>3</v>
      </c>
      <c r="K49" s="8" t="s">
        <v>3310</v>
      </c>
      <c r="L49" s="8" t="s">
        <v>3311</v>
      </c>
      <c r="M49" s="8"/>
      <c r="N49" s="9"/>
      <c r="O49" s="8"/>
      <c r="P49" s="8">
        <v>2475</v>
      </c>
      <c r="Q49" s="8">
        <v>1216.9338184678927</v>
      </c>
      <c r="R49" s="8"/>
      <c r="S49" s="8" t="s">
        <v>3624</v>
      </c>
      <c r="T49" s="8" t="s">
        <v>3624</v>
      </c>
      <c r="U49" s="8"/>
      <c r="V49" s="8"/>
      <c r="W49" s="8"/>
      <c r="X49" s="8"/>
      <c r="Y49" s="8"/>
      <c r="Z49" s="8"/>
      <c r="AA49" s="8"/>
      <c r="AB49" s="8"/>
      <c r="AC49" s="8"/>
      <c r="AD49" s="8"/>
    </row>
    <row r="50" spans="1:30" ht="72.5">
      <c r="A50" t="s">
        <v>365</v>
      </c>
      <c r="B50" s="3" t="s">
        <v>1643</v>
      </c>
      <c r="C50" s="3" t="s">
        <v>1646</v>
      </c>
      <c r="G50" s="8" t="s">
        <v>24</v>
      </c>
      <c r="H50" s="8"/>
      <c r="I50" s="8">
        <v>1</v>
      </c>
      <c r="J50" s="8">
        <v>3</v>
      </c>
      <c r="K50" s="8" t="s">
        <v>3319</v>
      </c>
      <c r="L50" s="8" t="s">
        <v>3311</v>
      </c>
      <c r="M50" s="8"/>
      <c r="N50" s="9"/>
      <c r="O50" s="8"/>
      <c r="P50" s="8">
        <v>1701</v>
      </c>
      <c r="Q50" s="8">
        <v>836.36542432884255</v>
      </c>
      <c r="R50" s="8"/>
      <c r="S50" s="8" t="s">
        <v>3624</v>
      </c>
      <c r="T50" s="8" t="s">
        <v>3624</v>
      </c>
      <c r="U50" s="8"/>
      <c r="V50" s="8"/>
      <c r="W50" s="8"/>
      <c r="X50" s="8"/>
      <c r="Y50" s="8"/>
      <c r="Z50" s="8"/>
      <c r="AA50" s="8"/>
      <c r="AB50" s="8"/>
      <c r="AC50" s="8"/>
      <c r="AD50" s="8"/>
    </row>
    <row r="51" spans="1:30" ht="43.5">
      <c r="A51" t="s">
        <v>371</v>
      </c>
      <c r="B51" s="3" t="s">
        <v>1652</v>
      </c>
      <c r="C51" s="3" t="s">
        <v>1651</v>
      </c>
      <c r="G51" s="8" t="s">
        <v>25</v>
      </c>
      <c r="H51" s="8"/>
      <c r="I51" s="8">
        <v>1</v>
      </c>
      <c r="J51" s="8">
        <v>3</v>
      </c>
      <c r="K51" s="8" t="s">
        <v>3319</v>
      </c>
      <c r="L51" s="8" t="s">
        <v>3311</v>
      </c>
      <c r="M51" s="8"/>
      <c r="N51" s="9"/>
      <c r="O51" s="8"/>
      <c r="P51" s="8">
        <v>1701</v>
      </c>
      <c r="Q51" s="8">
        <v>836.36542432884255</v>
      </c>
      <c r="R51" s="8"/>
      <c r="S51" s="8" t="s">
        <v>3624</v>
      </c>
      <c r="T51" s="8" t="s">
        <v>3624</v>
      </c>
      <c r="U51" s="8"/>
      <c r="V51" s="8"/>
      <c r="W51" s="8"/>
      <c r="X51" s="8"/>
      <c r="Y51" s="8"/>
      <c r="Z51" s="8"/>
      <c r="AA51" s="8"/>
      <c r="AB51" s="8"/>
      <c r="AC51" s="8"/>
      <c r="AD51" s="8"/>
    </row>
    <row r="52" spans="1:30" ht="58">
      <c r="A52" t="s">
        <v>372</v>
      </c>
      <c r="B52" s="3" t="s">
        <v>1654</v>
      </c>
      <c r="C52" s="3" t="s">
        <v>1653</v>
      </c>
      <c r="G52" s="8" t="s">
        <v>24</v>
      </c>
      <c r="H52" s="8"/>
      <c r="I52" s="8">
        <v>1</v>
      </c>
      <c r="J52" s="8">
        <v>3</v>
      </c>
      <c r="K52" s="8" t="s">
        <v>3319</v>
      </c>
      <c r="L52" s="8" t="s">
        <v>3311</v>
      </c>
      <c r="M52" s="8"/>
      <c r="N52" s="9"/>
      <c r="O52" s="8"/>
      <c r="P52" s="8">
        <v>1701</v>
      </c>
      <c r="Q52" s="8">
        <v>836.36542432884255</v>
      </c>
      <c r="R52" s="8"/>
      <c r="S52" s="8" t="s">
        <v>3624</v>
      </c>
      <c r="T52" s="8" t="s">
        <v>3624</v>
      </c>
      <c r="U52" s="8"/>
      <c r="V52" s="8"/>
      <c r="W52" s="8"/>
      <c r="X52" s="8"/>
      <c r="Y52" s="8"/>
      <c r="Z52" s="8"/>
      <c r="AA52" s="8"/>
      <c r="AB52" s="8"/>
      <c r="AC52" s="8"/>
      <c r="AD52" s="8"/>
    </row>
    <row r="53" spans="1:30" ht="29">
      <c r="A53" t="s">
        <v>373</v>
      </c>
      <c r="B53" s="3" t="s">
        <v>1657</v>
      </c>
      <c r="C53" s="3" t="s">
        <v>1658</v>
      </c>
      <c r="G53" s="8" t="s">
        <v>24</v>
      </c>
      <c r="H53" s="8"/>
      <c r="I53" s="8">
        <v>1</v>
      </c>
      <c r="J53" s="8">
        <v>2</v>
      </c>
      <c r="K53" s="8" t="s">
        <v>3319</v>
      </c>
      <c r="L53" s="8" t="s">
        <v>3351</v>
      </c>
      <c r="M53" s="8"/>
      <c r="N53" s="9"/>
      <c r="O53" s="8"/>
      <c r="P53" s="8">
        <v>171</v>
      </c>
      <c r="Q53" s="8">
        <v>84.079063821418046</v>
      </c>
      <c r="R53" s="8"/>
      <c r="S53" s="8" t="s">
        <v>3624</v>
      </c>
      <c r="T53" s="8" t="s">
        <v>3624</v>
      </c>
      <c r="U53" s="8"/>
      <c r="V53" s="8"/>
      <c r="W53" s="8"/>
      <c r="X53" s="8"/>
      <c r="Y53" s="8"/>
      <c r="Z53" s="8"/>
      <c r="AA53" s="8"/>
      <c r="AB53" s="8"/>
      <c r="AC53" s="8"/>
      <c r="AD53" s="8"/>
    </row>
    <row r="54" spans="1:30" ht="58">
      <c r="A54" t="s">
        <v>373</v>
      </c>
      <c r="B54" s="3" t="s">
        <v>1660</v>
      </c>
      <c r="C54" s="3" t="s">
        <v>1659</v>
      </c>
      <c r="G54" s="8" t="s">
        <v>25</v>
      </c>
      <c r="H54" s="8"/>
      <c r="I54" s="8">
        <v>1</v>
      </c>
      <c r="J54" s="8">
        <v>1</v>
      </c>
      <c r="K54" s="8" t="s">
        <v>3310</v>
      </c>
      <c r="L54" s="8" t="s">
        <v>3351</v>
      </c>
      <c r="M54" s="8"/>
      <c r="N54" s="9"/>
      <c r="O54" s="8"/>
      <c r="P54" s="8">
        <v>2475</v>
      </c>
      <c r="Q54" s="8">
        <v>1216.9338184678927</v>
      </c>
      <c r="R54" s="8"/>
      <c r="S54" s="8" t="s">
        <v>3624</v>
      </c>
      <c r="T54" s="8" t="s">
        <v>3624</v>
      </c>
      <c r="U54" s="8"/>
      <c r="V54" s="8"/>
      <c r="W54" s="8"/>
      <c r="X54" s="8"/>
      <c r="Y54" s="8"/>
      <c r="Z54" s="8"/>
      <c r="AA54" s="8"/>
      <c r="AB54" s="8"/>
      <c r="AC54" s="8"/>
      <c r="AD54" s="8"/>
    </row>
    <row r="55" spans="1:30" ht="29">
      <c r="A55" t="s">
        <v>374</v>
      </c>
      <c r="B55" s="3" t="s">
        <v>1662</v>
      </c>
      <c r="C55" s="3" t="s">
        <v>1661</v>
      </c>
      <c r="G55" s="8" t="s">
        <v>25</v>
      </c>
      <c r="H55" s="8"/>
      <c r="I55" s="8">
        <v>1</v>
      </c>
      <c r="J55" s="8">
        <v>2</v>
      </c>
      <c r="K55" s="8" t="s">
        <v>3328</v>
      </c>
      <c r="L55" s="8" t="s">
        <v>3351</v>
      </c>
      <c r="M55" s="8"/>
      <c r="N55" s="9"/>
      <c r="O55" s="8"/>
      <c r="P55" s="8">
        <v>613</v>
      </c>
      <c r="Q55" s="8">
        <v>301.40623463467404</v>
      </c>
      <c r="R55" s="8"/>
      <c r="S55" s="8" t="s">
        <v>3624</v>
      </c>
      <c r="T55" s="8" t="s">
        <v>3624</v>
      </c>
      <c r="U55" s="8"/>
      <c r="V55" s="8"/>
      <c r="W55" s="8"/>
      <c r="X55" s="8"/>
      <c r="Y55" s="8"/>
      <c r="Z55" s="8"/>
      <c r="AA55" s="8"/>
      <c r="AB55" s="8"/>
      <c r="AC55" s="8"/>
      <c r="AD55" s="8"/>
    </row>
    <row r="56" spans="1:30" ht="29">
      <c r="A56" t="s">
        <v>378</v>
      </c>
      <c r="B56" s="3" t="s">
        <v>1675</v>
      </c>
      <c r="C56" s="3" t="s">
        <v>1674</v>
      </c>
      <c r="G56" s="8" t="s">
        <v>25</v>
      </c>
      <c r="H56" s="8"/>
      <c r="I56" s="8">
        <v>1</v>
      </c>
      <c r="J56" s="8">
        <v>2</v>
      </c>
      <c r="K56" s="8" t="s">
        <v>3310</v>
      </c>
      <c r="L56" s="8" t="s">
        <v>3351</v>
      </c>
      <c r="M56" s="8"/>
      <c r="N56" s="9"/>
      <c r="O56" s="8"/>
      <c r="P56" s="8">
        <v>2475</v>
      </c>
      <c r="Q56" s="8">
        <v>1216.9338184678927</v>
      </c>
      <c r="R56" s="8"/>
      <c r="S56" s="8" t="s">
        <v>3624</v>
      </c>
      <c r="T56" s="8" t="s">
        <v>3624</v>
      </c>
      <c r="U56" s="8"/>
      <c r="V56" s="8"/>
      <c r="W56" s="8"/>
      <c r="X56" s="8"/>
      <c r="Y56" s="8"/>
      <c r="Z56" s="8"/>
      <c r="AA56" s="8"/>
      <c r="AB56" s="8"/>
      <c r="AC56" s="8"/>
      <c r="AD56" s="8"/>
    </row>
    <row r="57" spans="1:30" ht="58">
      <c r="A57" t="s">
        <v>378</v>
      </c>
      <c r="B57" s="3" t="s">
        <v>1676</v>
      </c>
      <c r="C57" s="3" t="s">
        <v>1677</v>
      </c>
      <c r="G57" s="8" t="s">
        <v>25</v>
      </c>
      <c r="H57" s="8"/>
      <c r="I57" s="8">
        <v>1</v>
      </c>
      <c r="J57" s="8">
        <v>3</v>
      </c>
      <c r="K57" s="8" t="s">
        <v>3319</v>
      </c>
      <c r="L57" s="8" t="s">
        <v>3311</v>
      </c>
      <c r="M57" s="8"/>
      <c r="N57" s="9"/>
      <c r="O57" s="8"/>
      <c r="P57" s="8">
        <v>1701</v>
      </c>
      <c r="Q57" s="8">
        <v>836.36542432884255</v>
      </c>
      <c r="R57" s="8"/>
      <c r="S57" s="8" t="s">
        <v>3624</v>
      </c>
      <c r="T57" s="8" t="s">
        <v>3624</v>
      </c>
      <c r="U57" s="8"/>
      <c r="V57" s="8"/>
      <c r="W57" s="8"/>
      <c r="X57" s="8"/>
      <c r="Y57" s="8"/>
      <c r="Z57" s="8"/>
      <c r="AA57" s="8"/>
      <c r="AB57" s="8"/>
      <c r="AC57" s="8"/>
      <c r="AD57" s="8"/>
    </row>
    <row r="58" spans="1:30" ht="29">
      <c r="A58" t="s">
        <v>382</v>
      </c>
      <c r="B58" s="3" t="s">
        <v>1679</v>
      </c>
      <c r="C58" s="3" t="s">
        <v>1678</v>
      </c>
      <c r="G58" s="8" t="s">
        <v>25</v>
      </c>
      <c r="H58" s="8"/>
      <c r="I58" s="8">
        <v>1</v>
      </c>
      <c r="J58" s="8">
        <v>2</v>
      </c>
      <c r="K58" s="8" t="s">
        <v>3328</v>
      </c>
      <c r="L58" s="8" t="s">
        <v>3351</v>
      </c>
      <c r="M58" s="8"/>
      <c r="N58" s="9"/>
      <c r="O58" s="8"/>
      <c r="P58" s="8">
        <v>613</v>
      </c>
      <c r="Q58" s="8">
        <v>301.40623463467404</v>
      </c>
      <c r="R58" s="8"/>
      <c r="S58" s="8" t="s">
        <v>3624</v>
      </c>
      <c r="T58" s="8" t="s">
        <v>3624</v>
      </c>
      <c r="U58" s="8"/>
      <c r="V58" s="8"/>
      <c r="W58" s="8"/>
      <c r="X58" s="8"/>
      <c r="Y58" s="8"/>
      <c r="Z58" s="8"/>
      <c r="AA58" s="8"/>
      <c r="AB58" s="8"/>
      <c r="AC58" s="8"/>
      <c r="AD58" s="8"/>
    </row>
    <row r="59" spans="1:30" ht="58">
      <c r="A59" t="s">
        <v>383</v>
      </c>
      <c r="B59" s="3" t="s">
        <v>1689</v>
      </c>
      <c r="C59" s="3" t="s">
        <v>1688</v>
      </c>
      <c r="G59" s="8" t="s">
        <v>24</v>
      </c>
      <c r="H59" s="8"/>
      <c r="I59" s="8">
        <v>1</v>
      </c>
      <c r="J59" s="8">
        <v>3</v>
      </c>
      <c r="K59" s="8" t="s">
        <v>3319</v>
      </c>
      <c r="L59" s="8" t="s">
        <v>3311</v>
      </c>
      <c r="M59" s="8"/>
      <c r="N59" s="9"/>
      <c r="O59" s="8"/>
      <c r="P59" s="8">
        <v>1701</v>
      </c>
      <c r="Q59" s="8">
        <v>836.36542432884255</v>
      </c>
      <c r="R59" s="8"/>
      <c r="S59" s="8" t="s">
        <v>3624</v>
      </c>
      <c r="T59" s="8" t="s">
        <v>3624</v>
      </c>
      <c r="U59" s="8"/>
      <c r="V59" s="8"/>
      <c r="W59" s="8"/>
      <c r="X59" s="8"/>
      <c r="Y59" s="8"/>
      <c r="Z59" s="8"/>
      <c r="AA59" s="8"/>
      <c r="AB59" s="8"/>
      <c r="AC59" s="8"/>
      <c r="AD59" s="8"/>
    </row>
    <row r="60" spans="1:30" ht="29">
      <c r="A60" t="s">
        <v>388</v>
      </c>
      <c r="B60" s="3" t="s">
        <v>1691</v>
      </c>
      <c r="C60" s="3" t="s">
        <v>1690</v>
      </c>
      <c r="G60" s="8" t="s">
        <v>25</v>
      </c>
      <c r="H60" s="8"/>
      <c r="I60" s="8">
        <v>1</v>
      </c>
      <c r="J60" s="8">
        <v>3</v>
      </c>
      <c r="K60" s="8" t="s">
        <v>3310</v>
      </c>
      <c r="L60" s="8" t="s">
        <v>3311</v>
      </c>
      <c r="M60" s="8"/>
      <c r="N60" s="9"/>
      <c r="O60" s="8"/>
      <c r="P60" s="8">
        <v>2475</v>
      </c>
      <c r="Q60" s="8">
        <v>1216.9338184678927</v>
      </c>
      <c r="R60" s="8"/>
      <c r="S60" s="8" t="s">
        <v>3624</v>
      </c>
      <c r="T60" s="8" t="s">
        <v>3624</v>
      </c>
      <c r="U60" s="8"/>
      <c r="V60" s="8"/>
      <c r="W60" s="8"/>
      <c r="X60" s="8"/>
      <c r="Y60" s="8"/>
      <c r="Z60" s="8"/>
      <c r="AA60" s="8"/>
      <c r="AB60" s="8"/>
      <c r="AC60" s="8"/>
      <c r="AD60" s="8"/>
    </row>
    <row r="61" spans="1:30" ht="130.5">
      <c r="A61" t="s">
        <v>390</v>
      </c>
      <c r="B61" s="3" t="s">
        <v>1694</v>
      </c>
      <c r="C61" s="3" t="s">
        <v>1695</v>
      </c>
      <c r="F61" t="s">
        <v>19</v>
      </c>
      <c r="G61" s="8" t="s">
        <v>24</v>
      </c>
      <c r="H61" s="8"/>
      <c r="I61" s="8">
        <v>1</v>
      </c>
      <c r="J61" s="8">
        <v>3</v>
      </c>
      <c r="K61" s="8" t="s">
        <v>3319</v>
      </c>
      <c r="L61" s="8" t="s">
        <v>3311</v>
      </c>
      <c r="M61" s="8"/>
      <c r="N61" s="9"/>
      <c r="O61" s="8"/>
      <c r="P61" s="8">
        <v>186</v>
      </c>
      <c r="Q61" s="8">
        <v>91.454420296981013</v>
      </c>
      <c r="R61" s="8"/>
      <c r="S61" s="8" t="s">
        <v>3624</v>
      </c>
      <c r="T61" s="8" t="s">
        <v>3624</v>
      </c>
      <c r="U61" s="8"/>
      <c r="V61" s="8"/>
      <c r="W61" s="8"/>
      <c r="X61" s="8"/>
      <c r="Y61" s="8"/>
      <c r="Z61" s="8"/>
      <c r="AA61" s="8"/>
      <c r="AB61" s="8"/>
      <c r="AC61" s="8"/>
      <c r="AD61" s="8"/>
    </row>
    <row r="62" spans="1:30" ht="43.5">
      <c r="A62" t="s">
        <v>391</v>
      </c>
      <c r="B62" s="3" t="s">
        <v>1697</v>
      </c>
      <c r="C62" s="3" t="s">
        <v>1696</v>
      </c>
      <c r="G62" s="8" t="s">
        <v>25</v>
      </c>
      <c r="H62" s="8"/>
      <c r="I62" s="8">
        <v>1</v>
      </c>
      <c r="J62" s="8">
        <v>3</v>
      </c>
      <c r="K62" s="8" t="s">
        <v>3310</v>
      </c>
      <c r="L62" s="8" t="s">
        <v>3305</v>
      </c>
      <c r="M62" s="8" t="s">
        <v>3359</v>
      </c>
      <c r="N62" s="9" t="s">
        <v>3404</v>
      </c>
      <c r="O62" s="8"/>
      <c r="P62" s="8">
        <v>2475</v>
      </c>
      <c r="Q62" s="8">
        <v>1216.9338184678927</v>
      </c>
      <c r="R62" s="8"/>
      <c r="S62" s="8" t="s">
        <v>3624</v>
      </c>
      <c r="T62" s="8" t="s">
        <v>3624</v>
      </c>
      <c r="U62" s="8"/>
      <c r="V62" s="8"/>
      <c r="W62" s="8"/>
      <c r="X62" s="8"/>
      <c r="Y62" s="8"/>
      <c r="Z62" s="8"/>
      <c r="AA62" s="8"/>
      <c r="AB62" s="8"/>
      <c r="AC62" s="8"/>
      <c r="AD62" s="8"/>
    </row>
    <row r="63" spans="1:30" ht="58">
      <c r="A63" t="s">
        <v>392</v>
      </c>
      <c r="B63" s="3" t="s">
        <v>1698</v>
      </c>
      <c r="C63" s="3" t="s">
        <v>1699</v>
      </c>
      <c r="G63" s="8" t="s">
        <v>24</v>
      </c>
      <c r="H63" s="8"/>
      <c r="I63" s="8">
        <v>1</v>
      </c>
      <c r="J63" s="8">
        <v>3</v>
      </c>
      <c r="K63" s="8" t="s">
        <v>3310</v>
      </c>
      <c r="L63" s="8" t="s">
        <v>3311</v>
      </c>
      <c r="M63" s="8"/>
      <c r="N63" s="9"/>
      <c r="O63" s="8"/>
      <c r="P63" s="8">
        <v>2475</v>
      </c>
      <c r="Q63" s="8">
        <v>1216.9338184678927</v>
      </c>
      <c r="R63" s="8"/>
      <c r="S63" s="8" t="s">
        <v>3624</v>
      </c>
      <c r="T63" s="8" t="s">
        <v>3624</v>
      </c>
      <c r="U63" s="8"/>
      <c r="V63" s="8"/>
      <c r="W63" s="8"/>
      <c r="X63" s="8"/>
      <c r="Y63" s="8"/>
      <c r="Z63" s="8"/>
      <c r="AA63" s="8"/>
      <c r="AB63" s="8"/>
      <c r="AC63" s="8"/>
      <c r="AD63" s="8"/>
    </row>
    <row r="64" spans="1:30" ht="58">
      <c r="A64" t="s">
        <v>392</v>
      </c>
      <c r="B64" s="3" t="s">
        <v>1698</v>
      </c>
      <c r="C64" s="3" t="s">
        <v>1700</v>
      </c>
      <c r="G64" s="8" t="s">
        <v>24</v>
      </c>
      <c r="H64" s="8"/>
      <c r="I64" s="8">
        <v>1</v>
      </c>
      <c r="J64" s="8">
        <v>3</v>
      </c>
      <c r="K64" s="8" t="s">
        <v>3310</v>
      </c>
      <c r="L64" s="8" t="s">
        <v>3311</v>
      </c>
      <c r="M64" s="8"/>
      <c r="N64" s="9"/>
      <c r="O64" s="8"/>
      <c r="P64" s="8">
        <v>2475</v>
      </c>
      <c r="Q64" s="8">
        <v>1216.9338184678927</v>
      </c>
      <c r="R64" s="8"/>
      <c r="S64" s="8" t="s">
        <v>3624</v>
      </c>
      <c r="T64" s="8" t="s">
        <v>3624</v>
      </c>
      <c r="U64" s="8"/>
      <c r="V64" s="8"/>
      <c r="W64" s="8"/>
      <c r="X64" s="8"/>
      <c r="Y64" s="8"/>
      <c r="Z64" s="8"/>
      <c r="AA64" s="8"/>
      <c r="AB64" s="8"/>
      <c r="AC64" s="8"/>
      <c r="AD64" s="8"/>
    </row>
    <row r="65" spans="1:30" ht="29">
      <c r="A65" t="s">
        <v>392</v>
      </c>
      <c r="B65" s="3" t="s">
        <v>1701</v>
      </c>
      <c r="C65" s="3" t="s">
        <v>1702</v>
      </c>
      <c r="G65" s="8" t="s">
        <v>24</v>
      </c>
      <c r="H65" s="8"/>
      <c r="I65" s="8">
        <v>1</v>
      </c>
      <c r="J65" s="8">
        <v>3</v>
      </c>
      <c r="K65" s="8" t="s">
        <v>3310</v>
      </c>
      <c r="L65" s="8" t="s">
        <v>3311</v>
      </c>
      <c r="M65" s="8"/>
      <c r="N65" s="9"/>
      <c r="O65" s="8"/>
      <c r="P65" s="8">
        <v>2475</v>
      </c>
      <c r="Q65" s="8">
        <v>1216.9338184678927</v>
      </c>
      <c r="R65" s="8"/>
      <c r="S65" s="8" t="s">
        <v>3624</v>
      </c>
      <c r="T65" s="8" t="s">
        <v>3624</v>
      </c>
      <c r="U65" s="8"/>
      <c r="V65" s="8"/>
      <c r="W65" s="8"/>
      <c r="X65" s="8"/>
      <c r="Y65" s="8"/>
      <c r="Z65" s="8"/>
      <c r="AA65" s="8"/>
      <c r="AB65" s="8"/>
      <c r="AC65" s="8"/>
      <c r="AD65" s="8"/>
    </row>
    <row r="66" spans="1:30" ht="43.5">
      <c r="A66" t="s">
        <v>407</v>
      </c>
      <c r="B66" s="3" t="s">
        <v>3679</v>
      </c>
      <c r="C66" s="3" t="s">
        <v>1706</v>
      </c>
      <c r="G66" s="8" t="s">
        <v>24</v>
      </c>
      <c r="H66" s="8"/>
      <c r="I66" s="8">
        <v>1</v>
      </c>
      <c r="J66" s="8">
        <v>3</v>
      </c>
      <c r="K66" s="8" t="s">
        <v>3326</v>
      </c>
      <c r="L66" s="8" t="s">
        <v>3311</v>
      </c>
      <c r="M66" s="8"/>
      <c r="N66" s="9"/>
      <c r="O66" s="8"/>
      <c r="P66" s="8">
        <v>743</v>
      </c>
      <c r="Q66" s="8">
        <v>365.32599075621988</v>
      </c>
      <c r="R66" s="8"/>
      <c r="S66" s="8" t="s">
        <v>3624</v>
      </c>
      <c r="T66" s="8" t="s">
        <v>3624</v>
      </c>
      <c r="U66" s="8"/>
      <c r="V66" s="8"/>
      <c r="W66" s="8"/>
      <c r="X66" s="8"/>
      <c r="Y66" s="8"/>
      <c r="Z66" s="8"/>
      <c r="AA66" s="8"/>
      <c r="AB66" s="8"/>
      <c r="AC66" s="8"/>
      <c r="AD66" s="8"/>
    </row>
    <row r="67" spans="1:30" ht="29">
      <c r="A67" t="s">
        <v>407</v>
      </c>
      <c r="B67" s="3" t="s">
        <v>3680</v>
      </c>
      <c r="C67" s="3" t="s">
        <v>1707</v>
      </c>
      <c r="G67" s="8" t="s">
        <v>25</v>
      </c>
      <c r="H67" s="8"/>
      <c r="I67" s="8">
        <v>1</v>
      </c>
      <c r="J67" s="8">
        <v>1</v>
      </c>
      <c r="K67" s="8" t="s">
        <v>3310</v>
      </c>
      <c r="L67" s="8" t="s">
        <v>3351</v>
      </c>
      <c r="M67" s="8"/>
      <c r="N67" s="9"/>
      <c r="O67" s="8"/>
      <c r="P67" s="8">
        <v>2475</v>
      </c>
      <c r="Q67" s="8">
        <v>1216.9338184678927</v>
      </c>
      <c r="R67" s="8"/>
      <c r="S67" s="8" t="s">
        <v>3624</v>
      </c>
      <c r="T67" s="8" t="s">
        <v>3624</v>
      </c>
      <c r="U67" s="8"/>
      <c r="V67" s="8"/>
      <c r="W67" s="8"/>
      <c r="X67" s="8"/>
      <c r="Y67" s="8"/>
      <c r="Z67" s="8"/>
      <c r="AA67" s="8"/>
      <c r="AB67" s="8"/>
      <c r="AC67" s="8"/>
      <c r="AD67" s="8"/>
    </row>
    <row r="68" spans="1:30" ht="43.5">
      <c r="A68" t="s">
        <v>407</v>
      </c>
      <c r="B68" s="3" t="s">
        <v>1711</v>
      </c>
      <c r="C68" s="3" t="s">
        <v>1710</v>
      </c>
      <c r="G68" s="8" t="s">
        <v>25</v>
      </c>
      <c r="H68" s="8"/>
      <c r="I68" s="8">
        <v>1</v>
      </c>
      <c r="J68" s="8">
        <v>2</v>
      </c>
      <c r="K68" s="8" t="s">
        <v>3310</v>
      </c>
      <c r="L68" s="8" t="s">
        <v>3351</v>
      </c>
      <c r="M68" s="8"/>
      <c r="N68" s="9"/>
      <c r="O68" s="8"/>
      <c r="P68" s="8">
        <v>2475</v>
      </c>
      <c r="Q68" s="8">
        <v>1216.9338184678927</v>
      </c>
      <c r="R68" s="8"/>
      <c r="S68" s="8" t="s">
        <v>3624</v>
      </c>
      <c r="T68" s="8" t="s">
        <v>3624</v>
      </c>
      <c r="U68" s="8"/>
      <c r="V68" s="8"/>
      <c r="W68" s="8"/>
      <c r="X68" s="8"/>
      <c r="Y68" s="8"/>
      <c r="Z68" s="8"/>
      <c r="AA68" s="8"/>
      <c r="AB68" s="8"/>
      <c r="AC68" s="8"/>
      <c r="AD68" s="8"/>
    </row>
    <row r="69" spans="1:30" ht="58">
      <c r="A69" t="s">
        <v>408</v>
      </c>
      <c r="B69" s="3" t="s">
        <v>1713</v>
      </c>
      <c r="C69" s="3" t="s">
        <v>1712</v>
      </c>
      <c r="G69" s="8" t="s">
        <v>24</v>
      </c>
      <c r="H69" s="8"/>
      <c r="I69" s="8">
        <v>1</v>
      </c>
      <c r="J69" s="8">
        <v>2</v>
      </c>
      <c r="K69" s="8" t="s">
        <v>3319</v>
      </c>
      <c r="L69" s="8" t="s">
        <v>3351</v>
      </c>
      <c r="M69" s="8"/>
      <c r="N69" s="9"/>
      <c r="O69" s="8"/>
      <c r="P69" s="8">
        <v>171</v>
      </c>
      <c r="Q69" s="8">
        <v>84.079063821418046</v>
      </c>
      <c r="R69" s="8"/>
      <c r="S69" s="8" t="s">
        <v>3624</v>
      </c>
      <c r="T69" s="8" t="s">
        <v>3624</v>
      </c>
      <c r="U69" s="8"/>
      <c r="V69" s="8"/>
      <c r="W69" s="8"/>
      <c r="X69" s="8"/>
      <c r="Y69" s="8"/>
      <c r="Z69" s="8"/>
      <c r="AA69" s="8"/>
      <c r="AB69" s="8"/>
      <c r="AC69" s="8"/>
      <c r="AD69" s="8"/>
    </row>
    <row r="70" spans="1:30" ht="29">
      <c r="A70" t="s">
        <v>408</v>
      </c>
      <c r="B70" s="3" t="s">
        <v>1715</v>
      </c>
      <c r="C70" s="3" t="s">
        <v>1714</v>
      </c>
      <c r="G70" s="8" t="s">
        <v>25</v>
      </c>
      <c r="H70" s="8"/>
      <c r="I70" s="8">
        <v>1</v>
      </c>
      <c r="J70" s="8">
        <v>3</v>
      </c>
      <c r="K70" s="8" t="s">
        <v>3326</v>
      </c>
      <c r="L70" s="8" t="s">
        <v>3311</v>
      </c>
      <c r="M70" s="8"/>
      <c r="N70" s="9"/>
      <c r="O70" s="8"/>
      <c r="P70" s="8">
        <v>743</v>
      </c>
      <c r="Q70" s="8">
        <v>365.32599075621988</v>
      </c>
      <c r="R70" s="8"/>
      <c r="S70" s="8" t="s">
        <v>3624</v>
      </c>
      <c r="T70" s="8" t="s">
        <v>3624</v>
      </c>
      <c r="U70" s="8"/>
      <c r="V70" s="8"/>
      <c r="W70" s="8"/>
      <c r="X70" s="8"/>
      <c r="Y70" s="8"/>
      <c r="Z70" s="8"/>
      <c r="AA70" s="8"/>
      <c r="AB70" s="8"/>
      <c r="AC70" s="8"/>
      <c r="AD70" s="8"/>
    </row>
    <row r="71" spans="1:30" ht="29">
      <c r="A71" t="s">
        <v>409</v>
      </c>
      <c r="B71" s="3" t="s">
        <v>1716</v>
      </c>
      <c r="C71" s="3" t="s">
        <v>1717</v>
      </c>
      <c r="G71" s="8" t="s">
        <v>25</v>
      </c>
      <c r="H71" s="8"/>
      <c r="I71" s="8">
        <v>1</v>
      </c>
      <c r="J71" s="8">
        <v>3</v>
      </c>
      <c r="K71" s="8" t="s">
        <v>3326</v>
      </c>
      <c r="L71" s="8" t="s">
        <v>3311</v>
      </c>
      <c r="M71" s="8"/>
      <c r="N71" s="9"/>
      <c r="O71" s="8"/>
      <c r="P71" s="8">
        <v>743</v>
      </c>
      <c r="Q71" s="8">
        <v>365.32599075621988</v>
      </c>
      <c r="R71" s="8"/>
      <c r="S71" s="8" t="s">
        <v>3624</v>
      </c>
      <c r="T71" s="8" t="s">
        <v>3624</v>
      </c>
      <c r="U71" s="8"/>
      <c r="V71" s="8"/>
      <c r="W71" s="8"/>
      <c r="X71" s="8"/>
      <c r="Y71" s="8"/>
      <c r="Z71" s="8"/>
      <c r="AA71" s="8"/>
      <c r="AB71" s="8"/>
      <c r="AC71" s="8"/>
      <c r="AD71" s="8"/>
    </row>
    <row r="72" spans="1:30" ht="43.5">
      <c r="A72" t="s">
        <v>410</v>
      </c>
      <c r="B72" s="3" t="s">
        <v>1721</v>
      </c>
      <c r="C72" s="3" t="s">
        <v>1718</v>
      </c>
      <c r="G72" s="8" t="s">
        <v>25</v>
      </c>
      <c r="H72" s="8"/>
      <c r="I72" s="8">
        <v>1</v>
      </c>
      <c r="J72" s="8">
        <v>3</v>
      </c>
      <c r="K72" s="8" t="s">
        <v>3319</v>
      </c>
      <c r="L72" s="8" t="s">
        <v>3311</v>
      </c>
      <c r="M72" s="8"/>
      <c r="N72" s="9"/>
      <c r="O72" s="8"/>
      <c r="P72" s="8">
        <v>1701</v>
      </c>
      <c r="Q72" s="8">
        <v>836.36542432884255</v>
      </c>
      <c r="R72" s="8"/>
      <c r="S72" s="8" t="s">
        <v>3624</v>
      </c>
      <c r="T72" s="8" t="s">
        <v>3624</v>
      </c>
      <c r="U72" s="8"/>
      <c r="V72" s="8"/>
      <c r="W72" s="8"/>
      <c r="X72" s="8"/>
      <c r="Y72" s="8"/>
      <c r="Z72" s="8"/>
      <c r="AA72" s="8"/>
      <c r="AB72" s="8"/>
      <c r="AC72" s="8"/>
      <c r="AD72" s="8"/>
    </row>
    <row r="73" spans="1:30" ht="29">
      <c r="A73" t="s">
        <v>412</v>
      </c>
      <c r="B73" s="3" t="s">
        <v>1724</v>
      </c>
      <c r="C73" s="3" t="s">
        <v>1723</v>
      </c>
      <c r="G73" s="8" t="s">
        <v>24</v>
      </c>
      <c r="H73" s="8"/>
      <c r="I73" s="8">
        <v>1</v>
      </c>
      <c r="J73" s="8">
        <v>2</v>
      </c>
      <c r="K73" s="8" t="s">
        <v>3310</v>
      </c>
      <c r="L73" s="8" t="s">
        <v>3351</v>
      </c>
      <c r="M73" s="8"/>
      <c r="N73" s="9"/>
      <c r="O73" s="8"/>
      <c r="P73" s="8">
        <v>2475</v>
      </c>
      <c r="Q73" s="8">
        <v>1216.9338184678927</v>
      </c>
      <c r="R73" s="8"/>
      <c r="S73" s="8" t="s">
        <v>3624</v>
      </c>
      <c r="T73" s="8" t="s">
        <v>3624</v>
      </c>
      <c r="U73" s="8"/>
      <c r="V73" s="8"/>
      <c r="W73" s="8"/>
      <c r="X73" s="8"/>
      <c r="Y73" s="8"/>
      <c r="Z73" s="8"/>
      <c r="AA73" s="8"/>
      <c r="AB73" s="8"/>
      <c r="AC73" s="8"/>
      <c r="AD73" s="8"/>
    </row>
    <row r="74" spans="1:30" ht="43.5">
      <c r="A74" t="s">
        <v>415</v>
      </c>
      <c r="B74" s="3" t="s">
        <v>1731</v>
      </c>
      <c r="C74" s="3" t="s">
        <v>1734</v>
      </c>
      <c r="G74" s="8" t="s">
        <v>24</v>
      </c>
      <c r="H74" s="8"/>
      <c r="I74" s="8">
        <v>1</v>
      </c>
      <c r="J74" s="8">
        <v>3</v>
      </c>
      <c r="K74" s="8" t="s">
        <v>3310</v>
      </c>
      <c r="L74" s="8" t="s">
        <v>3311</v>
      </c>
      <c r="M74" s="8"/>
      <c r="N74" s="9"/>
      <c r="O74" s="8"/>
      <c r="P74" s="8">
        <v>2475</v>
      </c>
      <c r="Q74" s="8">
        <v>1216.9338184678927</v>
      </c>
      <c r="R74" s="8"/>
      <c r="S74" s="8" t="s">
        <v>3624</v>
      </c>
      <c r="T74" s="8" t="s">
        <v>3624</v>
      </c>
      <c r="U74" s="8"/>
      <c r="V74" s="8"/>
      <c r="W74" s="8"/>
      <c r="X74" s="8"/>
      <c r="Y74" s="8"/>
      <c r="Z74" s="8"/>
      <c r="AA74" s="8"/>
      <c r="AB74" s="8"/>
      <c r="AC74" s="8"/>
      <c r="AD74" s="8"/>
    </row>
    <row r="75" spans="1:30" ht="87">
      <c r="A75" t="s">
        <v>420</v>
      </c>
      <c r="B75" s="3" t="s">
        <v>1748</v>
      </c>
      <c r="C75" s="3" t="s">
        <v>1745</v>
      </c>
      <c r="G75" s="8" t="s">
        <v>25</v>
      </c>
      <c r="H75" s="8"/>
      <c r="I75" s="8">
        <v>1</v>
      </c>
      <c r="J75" s="8">
        <v>2</v>
      </c>
      <c r="K75" s="8" t="s">
        <v>3310</v>
      </c>
      <c r="L75" s="8" t="s">
        <v>3351</v>
      </c>
      <c r="M75" s="8"/>
      <c r="N75" s="9"/>
      <c r="O75" s="8"/>
      <c r="P75" s="8">
        <v>2475</v>
      </c>
      <c r="Q75" s="8">
        <v>1216.9338184678927</v>
      </c>
      <c r="R75" s="8"/>
      <c r="S75" s="8" t="s">
        <v>3624</v>
      </c>
      <c r="T75" s="8" t="s">
        <v>3624</v>
      </c>
      <c r="U75" s="8"/>
      <c r="V75" s="8"/>
      <c r="W75" s="8"/>
      <c r="X75" s="8"/>
      <c r="Y75" s="8"/>
      <c r="Z75" s="8"/>
      <c r="AA75" s="8"/>
      <c r="AB75" s="8"/>
      <c r="AC75" s="8"/>
      <c r="AD75" s="8"/>
    </row>
    <row r="76" spans="1:30" ht="101.5">
      <c r="A76" t="s">
        <v>420</v>
      </c>
      <c r="B76" s="3" t="s">
        <v>1749</v>
      </c>
      <c r="C76" s="3" t="s">
        <v>1745</v>
      </c>
      <c r="G76" s="8" t="s">
        <v>25</v>
      </c>
      <c r="H76" s="8"/>
      <c r="I76" s="8">
        <v>1</v>
      </c>
      <c r="J76" s="8">
        <v>2</v>
      </c>
      <c r="K76" s="8" t="s">
        <v>3310</v>
      </c>
      <c r="L76" s="8" t="s">
        <v>3351</v>
      </c>
      <c r="M76" s="8"/>
      <c r="N76" s="9"/>
      <c r="O76" s="8"/>
      <c r="P76" s="8">
        <v>2475</v>
      </c>
      <c r="Q76" s="8">
        <v>1216.9338184678927</v>
      </c>
      <c r="R76" s="8"/>
      <c r="S76" s="8" t="s">
        <v>3624</v>
      </c>
      <c r="T76" s="8" t="s">
        <v>3624</v>
      </c>
      <c r="U76" s="8"/>
      <c r="V76" s="8"/>
      <c r="W76" s="8"/>
      <c r="X76" s="8"/>
      <c r="Y76" s="8"/>
      <c r="Z76" s="8"/>
      <c r="AA76" s="8"/>
      <c r="AB76" s="8"/>
      <c r="AC76" s="8"/>
      <c r="AD76" s="8"/>
    </row>
    <row r="77" spans="1:30" ht="29">
      <c r="A77" t="s">
        <v>424</v>
      </c>
      <c r="B77" s="3" t="s">
        <v>1751</v>
      </c>
      <c r="C77" s="3" t="s">
        <v>1750</v>
      </c>
      <c r="G77" s="8" t="s">
        <v>24</v>
      </c>
      <c r="H77" s="8"/>
      <c r="I77" s="8">
        <v>1</v>
      </c>
      <c r="J77" s="8">
        <v>2</v>
      </c>
      <c r="K77" s="8" t="s">
        <v>3328</v>
      </c>
      <c r="L77" s="8" t="s">
        <v>3351</v>
      </c>
      <c r="M77" s="8"/>
      <c r="N77" s="9"/>
      <c r="O77" s="8"/>
      <c r="P77" s="8">
        <v>613</v>
      </c>
      <c r="Q77" s="8">
        <v>301.40623463467404</v>
      </c>
      <c r="R77" s="8"/>
      <c r="S77" s="8" t="s">
        <v>3624</v>
      </c>
      <c r="T77" s="8" t="s">
        <v>3624</v>
      </c>
      <c r="U77" s="8"/>
      <c r="V77" s="8"/>
      <c r="W77" s="8"/>
      <c r="X77" s="8"/>
      <c r="Y77" s="8"/>
      <c r="Z77" s="8"/>
      <c r="AA77" s="8"/>
      <c r="AB77" s="8"/>
      <c r="AC77" s="8"/>
      <c r="AD77" s="8"/>
    </row>
    <row r="78" spans="1:30" ht="43.5">
      <c r="A78" t="s">
        <v>424</v>
      </c>
      <c r="B78" s="3" t="s">
        <v>1753</v>
      </c>
      <c r="C78" s="3" t="s">
        <v>1752</v>
      </c>
      <c r="G78" s="8" t="s">
        <v>25</v>
      </c>
      <c r="H78" s="8"/>
      <c r="I78" s="8">
        <v>1</v>
      </c>
      <c r="J78" s="8">
        <v>2</v>
      </c>
      <c r="K78" s="8" t="s">
        <v>3328</v>
      </c>
      <c r="L78" s="8" t="s">
        <v>3351</v>
      </c>
      <c r="M78" s="8"/>
      <c r="N78" s="9"/>
      <c r="O78" s="8"/>
      <c r="P78" s="8">
        <v>79</v>
      </c>
      <c r="Q78" s="8">
        <v>38.843544104631725</v>
      </c>
      <c r="R78" s="8"/>
      <c r="S78" s="8" t="s">
        <v>3624</v>
      </c>
      <c r="T78" s="8" t="s">
        <v>3624</v>
      </c>
      <c r="U78" s="8"/>
      <c r="V78" s="8"/>
      <c r="W78" s="8"/>
      <c r="X78" s="8"/>
      <c r="Y78" s="8"/>
      <c r="Z78" s="8"/>
      <c r="AA78" s="8"/>
      <c r="AB78" s="8"/>
      <c r="AC78" s="8"/>
      <c r="AD78" s="8"/>
    </row>
    <row r="79" spans="1:30" ht="130.5">
      <c r="A79" t="s">
        <v>433</v>
      </c>
      <c r="B79" s="3" t="s">
        <v>1773</v>
      </c>
      <c r="C79" s="3" t="s">
        <v>1776</v>
      </c>
      <c r="G79" s="8" t="s">
        <v>24</v>
      </c>
      <c r="H79" s="8"/>
      <c r="I79" s="8">
        <v>1</v>
      </c>
      <c r="J79" s="8">
        <v>3</v>
      </c>
      <c r="K79" s="8" t="s">
        <v>3319</v>
      </c>
      <c r="L79" s="8" t="s">
        <v>3311</v>
      </c>
      <c r="M79" s="8"/>
      <c r="N79" s="9"/>
      <c r="O79" s="8"/>
      <c r="P79" s="8">
        <v>2475</v>
      </c>
      <c r="Q79" s="8">
        <v>1216.9338184678927</v>
      </c>
      <c r="R79" s="8"/>
      <c r="S79" s="8" t="s">
        <v>3624</v>
      </c>
      <c r="T79" s="8" t="s">
        <v>3624</v>
      </c>
      <c r="U79" s="8"/>
      <c r="V79" s="8"/>
      <c r="W79" s="8"/>
      <c r="X79" s="8"/>
      <c r="Y79" s="8"/>
      <c r="Z79" s="8"/>
      <c r="AA79" s="8"/>
      <c r="AB79" s="8"/>
      <c r="AC79" s="8"/>
      <c r="AD79" s="8"/>
    </row>
    <row r="80" spans="1:30" ht="29">
      <c r="A80" t="s">
        <v>443</v>
      </c>
      <c r="B80" s="3" t="s">
        <v>1784</v>
      </c>
      <c r="C80" s="3" t="s">
        <v>1783</v>
      </c>
      <c r="G80" s="8" t="s">
        <v>25</v>
      </c>
      <c r="H80" s="8"/>
      <c r="I80" s="8">
        <v>1</v>
      </c>
      <c r="J80" s="8">
        <v>3</v>
      </c>
      <c r="K80" s="8" t="s">
        <v>3326</v>
      </c>
      <c r="L80" s="8" t="s">
        <v>3311</v>
      </c>
      <c r="M80" s="8"/>
      <c r="N80" s="9"/>
      <c r="O80" s="8"/>
      <c r="P80" s="8">
        <v>743</v>
      </c>
      <c r="Q80" s="8">
        <v>365.32599075621988</v>
      </c>
      <c r="R80" s="8"/>
      <c r="S80" s="8" t="s">
        <v>3624</v>
      </c>
      <c r="T80" s="8" t="s">
        <v>3624</v>
      </c>
      <c r="U80" s="8"/>
      <c r="V80" s="8"/>
      <c r="W80" s="8"/>
      <c r="X80" s="8"/>
      <c r="Y80" s="8"/>
      <c r="Z80" s="8"/>
      <c r="AA80" s="8"/>
      <c r="AB80" s="8"/>
      <c r="AC80" s="8"/>
      <c r="AD80" s="8"/>
    </row>
    <row r="81" spans="1:30" ht="58">
      <c r="A81" t="s">
        <v>448</v>
      </c>
      <c r="B81" s="3" t="s">
        <v>1795</v>
      </c>
      <c r="C81" s="3" t="s">
        <v>1796</v>
      </c>
      <c r="G81" s="8" t="s">
        <v>24</v>
      </c>
      <c r="H81" s="8"/>
      <c r="I81" s="8">
        <v>1</v>
      </c>
      <c r="J81" s="8">
        <v>3</v>
      </c>
      <c r="K81" s="8" t="s">
        <v>3319</v>
      </c>
      <c r="L81" s="8" t="s">
        <v>3311</v>
      </c>
      <c r="M81" s="8"/>
      <c r="N81" s="9"/>
      <c r="O81" s="8"/>
      <c r="P81" s="8">
        <v>1701</v>
      </c>
      <c r="Q81" s="8">
        <v>836.36542432884255</v>
      </c>
      <c r="R81" s="8"/>
      <c r="S81" s="8" t="s">
        <v>3624</v>
      </c>
      <c r="T81" s="8" t="s">
        <v>3624</v>
      </c>
      <c r="U81" s="8"/>
      <c r="V81" s="8"/>
      <c r="W81" s="8"/>
      <c r="X81" s="8"/>
      <c r="Y81" s="8"/>
      <c r="Z81" s="8"/>
      <c r="AA81" s="8"/>
      <c r="AB81" s="8"/>
      <c r="AC81" s="8"/>
      <c r="AD81" s="8"/>
    </row>
    <row r="82" spans="1:30" ht="29">
      <c r="A82" t="s">
        <v>452</v>
      </c>
      <c r="B82" s="3" t="s">
        <v>1812</v>
      </c>
      <c r="C82" s="3" t="s">
        <v>1811</v>
      </c>
      <c r="G82" s="8" t="s">
        <v>24</v>
      </c>
      <c r="H82" s="8"/>
      <c r="I82" s="8">
        <v>1</v>
      </c>
      <c r="J82" s="8">
        <v>3</v>
      </c>
      <c r="K82" s="8" t="s">
        <v>3326</v>
      </c>
      <c r="L82" s="8" t="s">
        <v>3311</v>
      </c>
      <c r="M82" s="8"/>
      <c r="N82" s="9"/>
      <c r="O82" s="8"/>
      <c r="P82" s="8">
        <v>743</v>
      </c>
      <c r="Q82" s="8">
        <v>365.32599075621988</v>
      </c>
      <c r="R82" s="8"/>
      <c r="S82" s="8" t="s">
        <v>3624</v>
      </c>
      <c r="T82" s="8" t="s">
        <v>3624</v>
      </c>
      <c r="U82" s="8"/>
      <c r="V82" s="8"/>
      <c r="W82" s="8"/>
      <c r="X82" s="8"/>
      <c r="Y82" s="8"/>
      <c r="Z82" s="8"/>
      <c r="AA82" s="8"/>
      <c r="AB82" s="8"/>
      <c r="AC82" s="8"/>
      <c r="AD82" s="8"/>
    </row>
    <row r="83" spans="1:30" ht="43.5">
      <c r="A83" t="s">
        <v>456</v>
      </c>
      <c r="B83" s="3" t="s">
        <v>1816</v>
      </c>
      <c r="C83" s="3" t="s">
        <v>1815</v>
      </c>
      <c r="G83" s="8" t="s">
        <v>25</v>
      </c>
      <c r="H83" s="8"/>
      <c r="I83" s="8">
        <v>1</v>
      </c>
      <c r="J83" s="8">
        <v>3</v>
      </c>
      <c r="K83" s="8" t="s">
        <v>3328</v>
      </c>
      <c r="L83" s="8" t="s">
        <v>3311</v>
      </c>
      <c r="M83" s="8"/>
      <c r="N83" s="9"/>
      <c r="O83" s="8"/>
      <c r="P83" s="8">
        <v>10</v>
      </c>
      <c r="Q83" s="8">
        <v>4.9169043170419897</v>
      </c>
      <c r="R83" s="8"/>
      <c r="S83" s="8" t="s">
        <v>3624</v>
      </c>
      <c r="T83" s="8" t="s">
        <v>3624</v>
      </c>
      <c r="U83" s="8"/>
      <c r="V83" s="8"/>
      <c r="W83" s="8"/>
      <c r="X83" s="8"/>
      <c r="Y83" s="8"/>
      <c r="Z83" s="8"/>
      <c r="AA83" s="8"/>
      <c r="AB83" s="8"/>
      <c r="AC83" s="8"/>
      <c r="AD83" s="8"/>
    </row>
    <row r="84" spans="1:30" ht="43.5">
      <c r="A84" t="s">
        <v>457</v>
      </c>
      <c r="B84" s="3" t="s">
        <v>1817</v>
      </c>
      <c r="C84" s="3" t="s">
        <v>1820</v>
      </c>
      <c r="G84" s="8" t="s">
        <v>24</v>
      </c>
      <c r="H84" s="8"/>
      <c r="I84" s="8">
        <v>1</v>
      </c>
      <c r="J84" s="8">
        <v>3</v>
      </c>
      <c r="K84" s="8" t="s">
        <v>3319</v>
      </c>
      <c r="L84" s="8" t="s">
        <v>3311</v>
      </c>
      <c r="M84" s="8"/>
      <c r="N84" s="9"/>
      <c r="O84" s="8"/>
      <c r="P84" s="8">
        <v>1701</v>
      </c>
      <c r="Q84" s="8">
        <v>836.36542432884255</v>
      </c>
      <c r="R84" s="8"/>
      <c r="S84" s="8" t="s">
        <v>3624</v>
      </c>
      <c r="T84" s="8" t="s">
        <v>3624</v>
      </c>
      <c r="U84" s="8"/>
      <c r="V84" s="8"/>
      <c r="W84" s="8"/>
      <c r="X84" s="8"/>
      <c r="Y84" s="8"/>
      <c r="Z84" s="8"/>
      <c r="AA84" s="8"/>
      <c r="AB84" s="8"/>
      <c r="AC84" s="8"/>
      <c r="AD84" s="8"/>
    </row>
    <row r="85" spans="1:30" ht="43.5">
      <c r="A85" t="s">
        <v>460</v>
      </c>
      <c r="B85" s="3" t="s">
        <v>1829</v>
      </c>
      <c r="C85" s="3" t="s">
        <v>1830</v>
      </c>
      <c r="G85" s="8" t="s">
        <v>24</v>
      </c>
      <c r="H85" s="8"/>
      <c r="I85" s="8">
        <v>1</v>
      </c>
      <c r="J85" s="8">
        <v>2</v>
      </c>
      <c r="K85" s="8" t="s">
        <v>3310</v>
      </c>
      <c r="L85" s="8" t="s">
        <v>3351</v>
      </c>
      <c r="M85" s="8"/>
      <c r="N85" s="9"/>
      <c r="O85" s="8"/>
      <c r="P85" s="8">
        <v>2475</v>
      </c>
      <c r="Q85" s="8">
        <v>1216.9338184678927</v>
      </c>
      <c r="R85" s="8"/>
      <c r="S85" s="8" t="s">
        <v>3624</v>
      </c>
      <c r="T85" s="8" t="s">
        <v>3624</v>
      </c>
      <c r="U85" s="8"/>
      <c r="V85" s="8"/>
      <c r="W85" s="8"/>
      <c r="X85" s="8"/>
      <c r="Y85" s="8"/>
      <c r="Z85" s="8"/>
      <c r="AA85" s="8"/>
      <c r="AB85" s="8"/>
      <c r="AC85" s="8"/>
      <c r="AD85" s="8"/>
    </row>
    <row r="86" spans="1:30" ht="72.5">
      <c r="A86" t="s">
        <v>485</v>
      </c>
      <c r="B86" s="3" t="s">
        <v>1843</v>
      </c>
      <c r="C86" s="3" t="s">
        <v>1846</v>
      </c>
      <c r="G86" s="8" t="s">
        <v>24</v>
      </c>
      <c r="H86" s="8"/>
      <c r="I86" s="8">
        <v>1</v>
      </c>
      <c r="J86" s="8">
        <v>3</v>
      </c>
      <c r="K86" s="8" t="s">
        <v>3310</v>
      </c>
      <c r="L86" s="8" t="s">
        <v>3311</v>
      </c>
      <c r="M86" s="8"/>
      <c r="N86" s="9"/>
      <c r="O86" s="8"/>
      <c r="P86" s="8">
        <v>2475</v>
      </c>
      <c r="Q86" s="8">
        <v>1216.9338184678927</v>
      </c>
      <c r="R86" s="8"/>
      <c r="S86" s="8" t="s">
        <v>3624</v>
      </c>
      <c r="T86" s="8" t="s">
        <v>3624</v>
      </c>
      <c r="U86" s="8"/>
      <c r="V86" s="8"/>
      <c r="W86" s="8"/>
      <c r="X86" s="8"/>
      <c r="Y86" s="8"/>
      <c r="Z86" s="8"/>
      <c r="AA86" s="8"/>
      <c r="AB86" s="8"/>
      <c r="AC86" s="8"/>
      <c r="AD86" s="8"/>
    </row>
    <row r="87" spans="1:30" ht="43.5">
      <c r="A87" t="s">
        <v>491</v>
      </c>
      <c r="B87" s="3" t="s">
        <v>1856</v>
      </c>
      <c r="C87" s="3" t="s">
        <v>1855</v>
      </c>
      <c r="G87" s="8" t="s">
        <v>24</v>
      </c>
      <c r="H87" s="8"/>
      <c r="I87" s="8">
        <v>1</v>
      </c>
      <c r="J87" s="8">
        <v>2</v>
      </c>
      <c r="K87" s="8" t="s">
        <v>3310</v>
      </c>
      <c r="L87" s="8" t="s">
        <v>3351</v>
      </c>
      <c r="M87" s="8"/>
      <c r="N87" s="9"/>
      <c r="O87" s="8"/>
      <c r="P87" s="8">
        <v>2475</v>
      </c>
      <c r="Q87" s="8">
        <v>1216.9338184678927</v>
      </c>
      <c r="R87" s="8"/>
      <c r="S87" s="8" t="s">
        <v>3624</v>
      </c>
      <c r="T87" s="8" t="s">
        <v>3624</v>
      </c>
      <c r="U87" s="8"/>
      <c r="V87" s="8"/>
      <c r="W87" s="8"/>
      <c r="X87" s="8"/>
      <c r="Y87" s="8"/>
      <c r="Z87" s="8"/>
      <c r="AA87" s="8"/>
      <c r="AB87" s="8"/>
      <c r="AC87" s="8"/>
      <c r="AD87" s="8"/>
    </row>
    <row r="88" spans="1:30" ht="29">
      <c r="A88" t="s">
        <v>491</v>
      </c>
      <c r="B88" s="3" t="s">
        <v>1858</v>
      </c>
      <c r="C88" s="3" t="s">
        <v>1857</v>
      </c>
      <c r="G88" s="8" t="s">
        <v>24</v>
      </c>
      <c r="H88" s="8"/>
      <c r="I88" s="8">
        <v>1</v>
      </c>
      <c r="J88" s="8">
        <v>3</v>
      </c>
      <c r="K88" s="8" t="s">
        <v>3310</v>
      </c>
      <c r="L88" s="8" t="s">
        <v>3311</v>
      </c>
      <c r="M88" s="8"/>
      <c r="N88" s="9"/>
      <c r="O88" s="8"/>
      <c r="P88" s="8">
        <v>2475</v>
      </c>
      <c r="Q88" s="8">
        <v>1216.9338184678927</v>
      </c>
      <c r="R88" s="8"/>
      <c r="S88" s="8" t="s">
        <v>3624</v>
      </c>
      <c r="T88" s="8" t="s">
        <v>3624</v>
      </c>
      <c r="U88" s="8"/>
      <c r="V88" s="8"/>
      <c r="W88" s="8"/>
      <c r="X88" s="8"/>
      <c r="Y88" s="8"/>
      <c r="Z88" s="8"/>
      <c r="AA88" s="8"/>
      <c r="AB88" s="8"/>
      <c r="AC88" s="8"/>
      <c r="AD88" s="8"/>
    </row>
    <row r="89" spans="1:30" ht="29">
      <c r="A89" t="s">
        <v>496</v>
      </c>
      <c r="B89" s="3" t="s">
        <v>1882</v>
      </c>
      <c r="C89" s="3" t="s">
        <v>1881</v>
      </c>
      <c r="G89" s="8" t="s">
        <v>24</v>
      </c>
      <c r="H89" s="8"/>
      <c r="I89" s="8">
        <v>1</v>
      </c>
      <c r="J89" s="8">
        <v>2</v>
      </c>
      <c r="K89" s="8" t="s">
        <v>3319</v>
      </c>
      <c r="L89" s="8" t="s">
        <v>3351</v>
      </c>
      <c r="M89" s="8"/>
      <c r="N89" s="9"/>
      <c r="O89" s="8"/>
      <c r="P89" s="8">
        <v>171</v>
      </c>
      <c r="Q89" s="8">
        <v>84.079063821418046</v>
      </c>
      <c r="R89" s="8"/>
      <c r="S89" s="8" t="s">
        <v>3624</v>
      </c>
      <c r="T89" s="8" t="s">
        <v>3624</v>
      </c>
      <c r="U89" s="8"/>
      <c r="V89" s="8"/>
      <c r="W89" s="8"/>
      <c r="X89" s="8"/>
      <c r="Y89" s="8"/>
      <c r="Z89" s="8"/>
      <c r="AA89" s="8"/>
      <c r="AB89" s="8"/>
      <c r="AC89" s="8"/>
      <c r="AD89" s="8"/>
    </row>
    <row r="90" spans="1:30" ht="29">
      <c r="A90" t="s">
        <v>508</v>
      </c>
      <c r="B90" s="3" t="s">
        <v>1886</v>
      </c>
      <c r="C90" s="3" t="s">
        <v>1887</v>
      </c>
      <c r="G90" s="8" t="s">
        <v>24</v>
      </c>
      <c r="H90" s="8"/>
      <c r="I90" s="8">
        <v>1</v>
      </c>
      <c r="J90" s="8">
        <v>2</v>
      </c>
      <c r="K90" s="8" t="s">
        <v>3310</v>
      </c>
      <c r="L90" s="8" t="s">
        <v>3351</v>
      </c>
      <c r="M90" s="8"/>
      <c r="N90" s="9"/>
      <c r="O90" s="8"/>
      <c r="P90" s="8">
        <v>2475</v>
      </c>
      <c r="Q90" s="8">
        <v>1216.9338184678927</v>
      </c>
      <c r="R90" s="8"/>
      <c r="S90" s="8" t="s">
        <v>3624</v>
      </c>
      <c r="T90" s="8" t="s">
        <v>3624</v>
      </c>
      <c r="U90" s="8"/>
      <c r="V90" s="8"/>
      <c r="W90" s="8"/>
      <c r="X90" s="8"/>
      <c r="Y90" s="8"/>
      <c r="Z90" s="8"/>
      <c r="AA90" s="8"/>
      <c r="AB90" s="8"/>
      <c r="AC90" s="8"/>
      <c r="AD90" s="8"/>
    </row>
    <row r="91" spans="1:30" ht="29">
      <c r="A91" t="s">
        <v>511</v>
      </c>
      <c r="B91" s="3" t="s">
        <v>1895</v>
      </c>
      <c r="C91" s="3" t="s">
        <v>1894</v>
      </c>
      <c r="G91" s="8" t="s">
        <v>25</v>
      </c>
      <c r="H91" s="8"/>
      <c r="I91" s="8">
        <v>1</v>
      </c>
      <c r="J91" s="8">
        <v>3</v>
      </c>
      <c r="K91" s="8" t="s">
        <v>3326</v>
      </c>
      <c r="L91" s="8" t="s">
        <v>3311</v>
      </c>
      <c r="M91" s="8"/>
      <c r="N91" s="9"/>
      <c r="O91" s="8"/>
      <c r="P91" s="8">
        <v>743</v>
      </c>
      <c r="Q91" s="8">
        <v>365.32599075621988</v>
      </c>
      <c r="R91" s="8"/>
      <c r="S91" s="8" t="s">
        <v>3624</v>
      </c>
      <c r="T91" s="8" t="s">
        <v>3624</v>
      </c>
      <c r="U91" s="8"/>
      <c r="V91" s="8"/>
      <c r="W91" s="8"/>
      <c r="X91" s="8"/>
      <c r="Y91" s="8"/>
      <c r="Z91" s="8"/>
      <c r="AA91" s="8"/>
      <c r="AB91" s="8"/>
      <c r="AC91" s="8"/>
      <c r="AD91" s="8"/>
    </row>
    <row r="92" spans="1:30" ht="29">
      <c r="A92" t="s">
        <v>520</v>
      </c>
      <c r="B92" s="3" t="s">
        <v>1903</v>
      </c>
      <c r="C92" s="3" t="s">
        <v>1902</v>
      </c>
      <c r="G92" s="8" t="s">
        <v>24</v>
      </c>
      <c r="H92" s="8"/>
      <c r="I92" s="8">
        <v>1</v>
      </c>
      <c r="J92" s="8">
        <v>2</v>
      </c>
      <c r="K92" s="8" t="s">
        <v>3310</v>
      </c>
      <c r="L92" s="8" t="s">
        <v>3351</v>
      </c>
      <c r="M92" s="8"/>
      <c r="N92" s="9"/>
      <c r="O92" s="8"/>
      <c r="P92" s="8">
        <v>2475</v>
      </c>
      <c r="Q92" s="8">
        <v>1216.9338184678927</v>
      </c>
      <c r="R92" s="8"/>
      <c r="S92" s="8" t="s">
        <v>3624</v>
      </c>
      <c r="T92" s="8" t="s">
        <v>3624</v>
      </c>
      <c r="U92" s="8"/>
      <c r="V92" s="8"/>
      <c r="W92" s="8"/>
      <c r="X92" s="8"/>
      <c r="Y92" s="8"/>
      <c r="Z92" s="8"/>
      <c r="AA92" s="8"/>
      <c r="AB92" s="8"/>
      <c r="AC92" s="8"/>
      <c r="AD92" s="8"/>
    </row>
    <row r="93" spans="1:30" ht="58">
      <c r="A93" t="s">
        <v>527</v>
      </c>
      <c r="B93" s="3" t="s">
        <v>1925</v>
      </c>
      <c r="C93" s="3" t="s">
        <v>1924</v>
      </c>
      <c r="G93" s="8" t="s">
        <v>24</v>
      </c>
      <c r="H93" s="8"/>
      <c r="I93" s="8">
        <v>1</v>
      </c>
      <c r="J93" s="8">
        <v>3</v>
      </c>
      <c r="K93" s="8" t="s">
        <v>3319</v>
      </c>
      <c r="L93" s="8" t="s">
        <v>3311</v>
      </c>
      <c r="M93" s="8"/>
      <c r="N93" s="9"/>
      <c r="O93" s="8"/>
      <c r="P93" s="8">
        <v>1701</v>
      </c>
      <c r="Q93" s="8">
        <v>836.36542432884255</v>
      </c>
      <c r="R93" s="8"/>
      <c r="S93" s="8" t="s">
        <v>3624</v>
      </c>
      <c r="T93" s="8" t="s">
        <v>3624</v>
      </c>
      <c r="U93" s="8"/>
      <c r="V93" s="8"/>
      <c r="W93" s="8"/>
      <c r="X93" s="8"/>
      <c r="Y93" s="8"/>
      <c r="Z93" s="8"/>
      <c r="AA93" s="8"/>
      <c r="AB93" s="8"/>
      <c r="AC93" s="8"/>
      <c r="AD93" s="8"/>
    </row>
    <row r="94" spans="1:30" ht="72.5">
      <c r="A94" t="s">
        <v>533</v>
      </c>
      <c r="B94" s="3" t="s">
        <v>1928</v>
      </c>
      <c r="C94" s="3" t="s">
        <v>1931</v>
      </c>
      <c r="G94" s="8" t="s">
        <v>24</v>
      </c>
      <c r="H94" s="8"/>
      <c r="I94" s="8">
        <v>1</v>
      </c>
      <c r="J94" s="8">
        <v>1</v>
      </c>
      <c r="K94" s="8" t="s">
        <v>3310</v>
      </c>
      <c r="L94" s="8" t="s">
        <v>3351</v>
      </c>
      <c r="M94" s="8"/>
      <c r="N94" s="9"/>
      <c r="O94" s="8" t="s">
        <v>3306</v>
      </c>
      <c r="P94" s="8">
        <v>2475</v>
      </c>
      <c r="Q94" s="8">
        <v>1216.9338184678927</v>
      </c>
      <c r="R94" s="8"/>
      <c r="S94" s="8" t="s">
        <v>3624</v>
      </c>
      <c r="T94" s="8" t="s">
        <v>3624</v>
      </c>
      <c r="U94" s="8"/>
      <c r="V94" s="8"/>
      <c r="W94" s="8"/>
      <c r="X94" s="8"/>
      <c r="Y94" s="8"/>
      <c r="Z94" s="8"/>
      <c r="AA94" s="8"/>
      <c r="AB94" s="8"/>
      <c r="AC94" s="8"/>
      <c r="AD94" s="8"/>
    </row>
    <row r="95" spans="1:30" ht="29">
      <c r="A95" t="s">
        <v>535</v>
      </c>
      <c r="B95" s="3" t="s">
        <v>1936</v>
      </c>
      <c r="C95" s="3" t="s">
        <v>1937</v>
      </c>
      <c r="G95" s="8" t="s">
        <v>25</v>
      </c>
      <c r="H95" s="8"/>
      <c r="I95" s="8">
        <v>1</v>
      </c>
      <c r="J95" s="8">
        <v>1</v>
      </c>
      <c r="K95" s="8" t="s">
        <v>3310</v>
      </c>
      <c r="L95" s="8" t="s">
        <v>3351</v>
      </c>
      <c r="M95" s="8"/>
      <c r="N95" s="9"/>
      <c r="O95" s="8" t="s">
        <v>3306</v>
      </c>
      <c r="P95" s="8">
        <v>2475</v>
      </c>
      <c r="Q95" s="8">
        <v>1216.9338184678927</v>
      </c>
      <c r="R95" s="8"/>
      <c r="S95" s="8" t="s">
        <v>3624</v>
      </c>
      <c r="T95" s="8" t="s">
        <v>3624</v>
      </c>
      <c r="U95" s="8"/>
      <c r="V95" s="8"/>
      <c r="W95" s="8"/>
      <c r="X95" s="8"/>
      <c r="Y95" s="8"/>
      <c r="Z95" s="8"/>
      <c r="AA95" s="8"/>
      <c r="AB95" s="8"/>
      <c r="AC95" s="8"/>
      <c r="AD95" s="8"/>
    </row>
    <row r="96" spans="1:30" ht="58">
      <c r="A96" t="s">
        <v>539</v>
      </c>
      <c r="B96" s="3" t="s">
        <v>1944</v>
      </c>
      <c r="C96" s="3" t="s">
        <v>1947</v>
      </c>
      <c r="G96" s="8" t="s">
        <v>24</v>
      </c>
      <c r="H96" s="8"/>
      <c r="I96" s="8">
        <v>1</v>
      </c>
      <c r="J96" s="8">
        <v>3</v>
      </c>
      <c r="K96" s="8" t="s">
        <v>3310</v>
      </c>
      <c r="L96" s="8" t="s">
        <v>3311</v>
      </c>
      <c r="M96" s="8"/>
      <c r="N96" s="9"/>
      <c r="O96" s="8"/>
      <c r="P96" s="8">
        <v>2475</v>
      </c>
      <c r="Q96" s="8">
        <v>1216.9338184678927</v>
      </c>
      <c r="R96" s="8"/>
      <c r="S96" s="8" t="s">
        <v>3624</v>
      </c>
      <c r="T96" s="8" t="s">
        <v>3624</v>
      </c>
      <c r="U96" s="8"/>
      <c r="V96" s="8"/>
      <c r="W96" s="8"/>
      <c r="X96" s="8"/>
      <c r="Y96" s="8"/>
      <c r="Z96" s="8"/>
      <c r="AA96" s="8"/>
      <c r="AB96" s="8"/>
      <c r="AC96" s="8"/>
      <c r="AD96" s="8"/>
    </row>
    <row r="97" spans="1:30" ht="72.5">
      <c r="A97" t="s">
        <v>543</v>
      </c>
      <c r="B97" s="3" t="s">
        <v>3579</v>
      </c>
      <c r="C97" s="3" t="s">
        <v>1954</v>
      </c>
      <c r="G97" s="8" t="s">
        <v>25</v>
      </c>
      <c r="H97" s="8"/>
      <c r="I97" s="8">
        <v>1</v>
      </c>
      <c r="J97" s="8">
        <v>3</v>
      </c>
      <c r="K97" s="8" t="s">
        <v>3319</v>
      </c>
      <c r="L97" s="8" t="s">
        <v>3305</v>
      </c>
      <c r="M97" s="8" t="s">
        <v>3403</v>
      </c>
      <c r="N97" s="9" t="s">
        <v>3404</v>
      </c>
      <c r="O97" s="8"/>
      <c r="P97" s="8">
        <v>1701</v>
      </c>
      <c r="Q97" s="8">
        <v>836.36542432884255</v>
      </c>
      <c r="R97" s="8"/>
      <c r="S97" s="8" t="s">
        <v>3624</v>
      </c>
      <c r="T97" s="8" t="s">
        <v>3624</v>
      </c>
      <c r="U97" s="8"/>
      <c r="V97" s="8"/>
      <c r="W97" s="8"/>
      <c r="X97" s="8"/>
      <c r="Y97" s="8"/>
      <c r="Z97" s="8"/>
      <c r="AA97" s="8"/>
      <c r="AB97" s="8"/>
      <c r="AC97" s="8"/>
      <c r="AD97" s="8"/>
    </row>
    <row r="98" spans="1:30" ht="72.5">
      <c r="A98" t="s">
        <v>546</v>
      </c>
      <c r="B98" s="3" t="s">
        <v>1960</v>
      </c>
      <c r="C98" s="3" t="s">
        <v>1959</v>
      </c>
      <c r="G98" s="8" t="s">
        <v>25</v>
      </c>
      <c r="H98" s="8"/>
      <c r="I98" s="8">
        <v>1</v>
      </c>
      <c r="J98" s="8">
        <v>3</v>
      </c>
      <c r="K98" s="8" t="s">
        <v>3319</v>
      </c>
      <c r="L98" s="8" t="s">
        <v>3305</v>
      </c>
      <c r="M98" s="8" t="s">
        <v>3359</v>
      </c>
      <c r="N98" s="9" t="s">
        <v>3404</v>
      </c>
      <c r="O98" s="8"/>
      <c r="P98" s="8">
        <v>1701</v>
      </c>
      <c r="Q98" s="8">
        <v>836.36542432884255</v>
      </c>
      <c r="R98" s="8"/>
      <c r="S98" s="8" t="s">
        <v>3624</v>
      </c>
      <c r="T98" s="8" t="s">
        <v>3624</v>
      </c>
      <c r="U98" s="8"/>
      <c r="V98" s="8"/>
      <c r="W98" s="8"/>
      <c r="X98" s="8"/>
      <c r="Y98" s="8"/>
      <c r="Z98" s="8"/>
      <c r="AA98" s="8"/>
      <c r="AB98" s="8"/>
      <c r="AC98" s="8"/>
      <c r="AD98" s="8" t="s">
        <v>19</v>
      </c>
    </row>
    <row r="99" spans="1:30" ht="43.5">
      <c r="A99" t="s">
        <v>546</v>
      </c>
      <c r="B99" s="3" t="s">
        <v>1961</v>
      </c>
      <c r="C99" s="3" t="s">
        <v>1962</v>
      </c>
      <c r="G99" s="8" t="s">
        <v>25</v>
      </c>
      <c r="H99" s="8"/>
      <c r="I99" s="8">
        <v>1</v>
      </c>
      <c r="J99" s="8">
        <v>2</v>
      </c>
      <c r="K99" s="8" t="s">
        <v>3310</v>
      </c>
      <c r="L99" s="8" t="s">
        <v>3351</v>
      </c>
      <c r="M99" s="8"/>
      <c r="N99" s="9"/>
      <c r="O99" s="8"/>
      <c r="P99" s="8">
        <v>2475</v>
      </c>
      <c r="Q99" s="8">
        <v>1216.9338184678927</v>
      </c>
      <c r="R99" s="8"/>
      <c r="S99" s="8" t="s">
        <v>3624</v>
      </c>
      <c r="T99" s="8" t="s">
        <v>3624</v>
      </c>
      <c r="U99" s="8"/>
      <c r="V99" s="8"/>
      <c r="W99" s="8"/>
      <c r="X99" s="8"/>
      <c r="Y99" s="8"/>
      <c r="Z99" s="8"/>
      <c r="AA99" s="8"/>
      <c r="AB99" s="8"/>
      <c r="AC99" s="8"/>
      <c r="AD99" s="8"/>
    </row>
    <row r="100" spans="1:30" ht="72.5">
      <c r="A100" t="s">
        <v>549</v>
      </c>
      <c r="B100" s="3" t="s">
        <v>1963</v>
      </c>
      <c r="C100" s="3" t="s">
        <v>1964</v>
      </c>
      <c r="G100" s="8" t="s">
        <v>24</v>
      </c>
      <c r="H100" s="8"/>
      <c r="I100" s="8">
        <v>1</v>
      </c>
      <c r="J100" s="8">
        <v>3</v>
      </c>
      <c r="K100" s="8" t="s">
        <v>3310</v>
      </c>
      <c r="L100" s="8" t="s">
        <v>3311</v>
      </c>
      <c r="M100" s="8"/>
      <c r="N100" s="9"/>
      <c r="O100" s="8"/>
      <c r="P100" s="8">
        <v>2475</v>
      </c>
      <c r="Q100" s="8">
        <v>1216.9338184678927</v>
      </c>
      <c r="R100" s="8"/>
      <c r="S100" s="8" t="s">
        <v>3624</v>
      </c>
      <c r="T100" s="8" t="s">
        <v>3624</v>
      </c>
      <c r="U100" s="8"/>
      <c r="V100" s="8"/>
      <c r="W100" s="8"/>
      <c r="X100" s="8"/>
      <c r="Y100" s="8"/>
      <c r="Z100" s="8"/>
      <c r="AA100" s="8"/>
      <c r="AB100" s="8"/>
      <c r="AC100" s="8"/>
      <c r="AD100" s="8"/>
    </row>
    <row r="101" spans="1:30" ht="72.5">
      <c r="A101" t="s">
        <v>549</v>
      </c>
      <c r="B101" s="3" t="s">
        <v>1963</v>
      </c>
      <c r="C101" s="3" t="s">
        <v>1965</v>
      </c>
      <c r="G101" s="8" t="s">
        <v>24</v>
      </c>
      <c r="H101" s="8"/>
      <c r="I101" s="8">
        <v>1</v>
      </c>
      <c r="J101" s="8">
        <v>3</v>
      </c>
      <c r="K101" s="8" t="s">
        <v>3310</v>
      </c>
      <c r="L101" s="8" t="s">
        <v>3311</v>
      </c>
      <c r="M101" s="8"/>
      <c r="N101" s="9"/>
      <c r="O101" s="8"/>
      <c r="P101" s="8">
        <v>2475</v>
      </c>
      <c r="Q101" s="8">
        <v>1216.9338184678927</v>
      </c>
      <c r="R101" s="8"/>
      <c r="S101" s="8" t="s">
        <v>3624</v>
      </c>
      <c r="T101" s="8" t="s">
        <v>3624</v>
      </c>
      <c r="U101" s="8"/>
      <c r="V101" s="8"/>
      <c r="W101" s="8"/>
      <c r="X101" s="8"/>
      <c r="Y101" s="8"/>
      <c r="Z101" s="8"/>
      <c r="AA101" s="8"/>
      <c r="AB101" s="8"/>
      <c r="AC101" s="8"/>
      <c r="AD101" s="8"/>
    </row>
    <row r="102" spans="1:30" ht="29">
      <c r="A102" t="s">
        <v>557</v>
      </c>
      <c r="B102" s="3" t="s">
        <v>1966</v>
      </c>
      <c r="C102" s="3" t="s">
        <v>1967</v>
      </c>
      <c r="G102" s="8" t="s">
        <v>25</v>
      </c>
      <c r="H102" s="8"/>
      <c r="I102" s="8">
        <v>1</v>
      </c>
      <c r="J102" s="8">
        <v>2</v>
      </c>
      <c r="K102" s="8" t="s">
        <v>3319</v>
      </c>
      <c r="L102" s="8" t="s">
        <v>3351</v>
      </c>
      <c r="M102" s="8"/>
      <c r="N102" s="9"/>
      <c r="O102" s="8"/>
      <c r="P102" s="8">
        <v>171</v>
      </c>
      <c r="Q102" s="8">
        <v>84.079063821418046</v>
      </c>
      <c r="R102" s="8"/>
      <c r="S102" s="8" t="s">
        <v>3624</v>
      </c>
      <c r="T102" s="8" t="s">
        <v>3624</v>
      </c>
      <c r="U102" s="8"/>
      <c r="V102" s="8"/>
      <c r="W102" s="8"/>
      <c r="X102" s="8"/>
      <c r="Y102" s="8"/>
      <c r="Z102" s="8"/>
      <c r="AA102" s="8"/>
      <c r="AB102" s="8"/>
      <c r="AC102" s="8"/>
      <c r="AD102" s="8"/>
    </row>
    <row r="103" spans="1:30" ht="43.5">
      <c r="A103" t="s">
        <v>560</v>
      </c>
      <c r="B103" s="3" t="s">
        <v>1971</v>
      </c>
      <c r="C103" s="3" t="s">
        <v>1970</v>
      </c>
      <c r="G103" s="8" t="s">
        <v>25</v>
      </c>
      <c r="H103" s="8"/>
      <c r="I103" s="8">
        <v>1</v>
      </c>
      <c r="J103" s="8">
        <v>3</v>
      </c>
      <c r="K103" s="8" t="s">
        <v>3319</v>
      </c>
      <c r="L103" s="8" t="s">
        <v>3311</v>
      </c>
      <c r="M103" s="8"/>
      <c r="N103" s="9"/>
      <c r="O103" s="8"/>
      <c r="P103" s="8">
        <v>86</v>
      </c>
      <c r="Q103" s="8">
        <v>42.285377126561116</v>
      </c>
      <c r="R103" s="8"/>
      <c r="S103" s="8" t="s">
        <v>3624</v>
      </c>
      <c r="T103" s="8" t="s">
        <v>3624</v>
      </c>
      <c r="U103" s="8"/>
      <c r="V103" s="8"/>
      <c r="W103" s="8"/>
      <c r="X103" s="8"/>
      <c r="Y103" s="8"/>
      <c r="Z103" s="8"/>
      <c r="AA103" s="8"/>
      <c r="AB103" s="8"/>
      <c r="AC103" s="8"/>
      <c r="AD103" s="8"/>
    </row>
    <row r="104" spans="1:30" ht="43.5">
      <c r="A104" t="s">
        <v>560</v>
      </c>
      <c r="B104" s="3" t="s">
        <v>1973</v>
      </c>
      <c r="C104" s="3" t="s">
        <v>1972</v>
      </c>
      <c r="G104" s="8" t="s">
        <v>24</v>
      </c>
      <c r="H104" s="8"/>
      <c r="I104" s="8">
        <v>1</v>
      </c>
      <c r="J104" s="8">
        <v>2</v>
      </c>
      <c r="K104" s="8" t="s">
        <v>3328</v>
      </c>
      <c r="L104" s="8" t="s">
        <v>3351</v>
      </c>
      <c r="M104" s="8"/>
      <c r="N104" s="9"/>
      <c r="O104" s="8"/>
      <c r="P104" s="8">
        <v>112</v>
      </c>
      <c r="Q104" s="8">
        <v>55.069328350870293</v>
      </c>
      <c r="R104" s="8"/>
      <c r="S104" s="8" t="s">
        <v>3624</v>
      </c>
      <c r="T104" s="8" t="s">
        <v>3624</v>
      </c>
      <c r="U104" s="8"/>
      <c r="V104" s="8"/>
      <c r="W104" s="8"/>
      <c r="X104" s="8"/>
      <c r="Y104" s="8"/>
      <c r="Z104" s="8"/>
      <c r="AA104" s="8"/>
      <c r="AB104" s="8"/>
      <c r="AC104" s="8"/>
      <c r="AD104" s="8"/>
    </row>
    <row r="105" spans="1:30" ht="116">
      <c r="A105" t="s">
        <v>565</v>
      </c>
      <c r="B105" s="3" t="s">
        <v>1976</v>
      </c>
      <c r="C105" s="3" t="s">
        <v>1977</v>
      </c>
      <c r="G105" s="8" t="s">
        <v>25</v>
      </c>
      <c r="H105" s="8"/>
      <c r="I105" s="8">
        <v>1</v>
      </c>
      <c r="J105" s="8">
        <v>3</v>
      </c>
      <c r="K105" s="8" t="s">
        <v>3319</v>
      </c>
      <c r="L105" s="8" t="s">
        <v>3311</v>
      </c>
      <c r="M105" s="8"/>
      <c r="N105" s="9"/>
      <c r="O105" s="8"/>
      <c r="P105" s="8">
        <v>280</v>
      </c>
      <c r="Q105" s="8">
        <v>137.67332087717574</v>
      </c>
      <c r="R105" s="8"/>
      <c r="S105" s="8" t="s">
        <v>3624</v>
      </c>
      <c r="T105" s="8" t="s">
        <v>3624</v>
      </c>
      <c r="U105" s="8"/>
      <c r="V105" s="8"/>
      <c r="W105" s="8"/>
      <c r="X105" s="8"/>
      <c r="Y105" s="8"/>
      <c r="Z105" s="8"/>
      <c r="AA105" s="8"/>
      <c r="AB105" s="8"/>
      <c r="AC105" s="8"/>
      <c r="AD105" s="8"/>
    </row>
    <row r="106" spans="1:30" ht="72.5">
      <c r="A106" t="s">
        <v>569</v>
      </c>
      <c r="B106" s="3" t="s">
        <v>1991</v>
      </c>
      <c r="C106" s="3" t="s">
        <v>1990</v>
      </c>
      <c r="G106" s="8" t="s">
        <v>25</v>
      </c>
      <c r="H106" s="8"/>
      <c r="I106" s="8">
        <v>1</v>
      </c>
      <c r="J106" s="8">
        <v>3</v>
      </c>
      <c r="K106" s="8" t="s">
        <v>3319</v>
      </c>
      <c r="L106" s="8" t="s">
        <v>3311</v>
      </c>
      <c r="M106" s="8"/>
      <c r="N106" s="9"/>
      <c r="O106" s="8"/>
      <c r="P106" s="8">
        <v>1701</v>
      </c>
      <c r="Q106" s="8">
        <v>836.36542432884255</v>
      </c>
      <c r="R106" s="8"/>
      <c r="S106" s="8" t="s">
        <v>3624</v>
      </c>
      <c r="T106" s="8" t="s">
        <v>3624</v>
      </c>
      <c r="U106" s="8"/>
      <c r="V106" s="8"/>
      <c r="W106" s="8"/>
      <c r="X106" s="8"/>
      <c r="Y106" s="8"/>
      <c r="Z106" s="8"/>
      <c r="AA106" s="8"/>
      <c r="AB106" s="8"/>
      <c r="AC106" s="8"/>
      <c r="AD106" s="8"/>
    </row>
    <row r="107" spans="1:30" ht="43.5">
      <c r="A107" t="s">
        <v>576</v>
      </c>
      <c r="B107" s="3" t="s">
        <v>2004</v>
      </c>
      <c r="C107" s="3" t="s">
        <v>2000</v>
      </c>
      <c r="G107" s="8" t="s">
        <v>24</v>
      </c>
      <c r="H107" s="8"/>
      <c r="I107" s="8">
        <v>1</v>
      </c>
      <c r="J107" s="8">
        <v>3</v>
      </c>
      <c r="K107" s="8" t="s">
        <v>3310</v>
      </c>
      <c r="L107" s="8" t="s">
        <v>3311</v>
      </c>
      <c r="M107" s="8"/>
      <c r="N107" s="9"/>
      <c r="O107" s="8"/>
      <c r="P107" s="8">
        <v>2475</v>
      </c>
      <c r="Q107" s="8">
        <v>1216.9338184678927</v>
      </c>
      <c r="R107" s="8"/>
      <c r="S107" s="8" t="s">
        <v>3624</v>
      </c>
      <c r="T107" s="8" t="s">
        <v>3624</v>
      </c>
      <c r="U107" s="8"/>
      <c r="V107" s="8"/>
      <c r="W107" s="8"/>
      <c r="X107" s="8"/>
      <c r="Y107" s="8"/>
      <c r="Z107" s="8"/>
      <c r="AA107" s="8"/>
      <c r="AB107" s="8"/>
      <c r="AC107" s="8"/>
      <c r="AD107" s="8"/>
    </row>
    <row r="108" spans="1:30" ht="43.5">
      <c r="A108" t="s">
        <v>576</v>
      </c>
      <c r="B108" s="3" t="s">
        <v>2005</v>
      </c>
      <c r="C108" s="3" t="s">
        <v>2001</v>
      </c>
      <c r="G108" s="8" t="s">
        <v>24</v>
      </c>
      <c r="H108" s="8"/>
      <c r="I108" s="8">
        <v>1</v>
      </c>
      <c r="J108" s="8">
        <v>3</v>
      </c>
      <c r="K108" s="8" t="s">
        <v>3310</v>
      </c>
      <c r="L108" s="8" t="s">
        <v>3311</v>
      </c>
      <c r="M108" s="8"/>
      <c r="N108" s="9"/>
      <c r="O108" s="8"/>
      <c r="P108" s="8">
        <v>2475</v>
      </c>
      <c r="Q108" s="8">
        <v>1216.9338184678927</v>
      </c>
      <c r="R108" s="8"/>
      <c r="S108" s="8" t="s">
        <v>3624</v>
      </c>
      <c r="T108" s="8" t="s">
        <v>3624</v>
      </c>
      <c r="U108" s="8"/>
      <c r="V108" s="8"/>
      <c r="W108" s="8"/>
      <c r="X108" s="8"/>
      <c r="Y108" s="8"/>
      <c r="Z108" s="8"/>
      <c r="AA108" s="8"/>
      <c r="AB108" s="8"/>
      <c r="AC108" s="8"/>
      <c r="AD108" s="8"/>
    </row>
    <row r="109" spans="1:30" ht="29">
      <c r="A109" t="s">
        <v>576</v>
      </c>
      <c r="B109" s="3" t="s">
        <v>2002</v>
      </c>
      <c r="C109" s="3" t="s">
        <v>2003</v>
      </c>
      <c r="G109" s="8" t="s">
        <v>25</v>
      </c>
      <c r="H109" s="8"/>
      <c r="I109" s="8">
        <v>1</v>
      </c>
      <c r="J109" s="8">
        <v>2</v>
      </c>
      <c r="K109" s="8" t="s">
        <v>3310</v>
      </c>
      <c r="L109" s="8" t="s">
        <v>3351</v>
      </c>
      <c r="M109" s="8"/>
      <c r="N109" s="9"/>
      <c r="O109" s="8"/>
      <c r="P109" s="8">
        <v>2475</v>
      </c>
      <c r="Q109" s="8">
        <v>1216.9338184678927</v>
      </c>
      <c r="R109" s="8"/>
      <c r="S109" s="8" t="s">
        <v>3624</v>
      </c>
      <c r="T109" s="8" t="s">
        <v>3624</v>
      </c>
      <c r="U109" s="8"/>
      <c r="V109" s="8"/>
      <c r="W109" s="8"/>
      <c r="X109" s="8"/>
      <c r="Y109" s="8"/>
      <c r="Z109" s="8"/>
      <c r="AA109" s="8"/>
      <c r="AB109" s="8"/>
      <c r="AC109" s="8"/>
      <c r="AD109" s="8"/>
    </row>
    <row r="110" spans="1:30" ht="58">
      <c r="A110" t="s">
        <v>577</v>
      </c>
      <c r="B110" s="3" t="s">
        <v>2007</v>
      </c>
      <c r="C110" s="3" t="s">
        <v>2006</v>
      </c>
      <c r="G110" s="8" t="s">
        <v>25</v>
      </c>
      <c r="H110" s="8"/>
      <c r="I110" s="8">
        <v>1</v>
      </c>
      <c r="J110" s="8">
        <v>1</v>
      </c>
      <c r="K110" s="8" t="s">
        <v>3310</v>
      </c>
      <c r="L110" s="8" t="s">
        <v>3351</v>
      </c>
      <c r="M110" s="8"/>
      <c r="N110" s="9"/>
      <c r="O110" s="8" t="s">
        <v>3306</v>
      </c>
      <c r="P110" s="8">
        <v>2475</v>
      </c>
      <c r="Q110" s="8">
        <v>1216.9338184678927</v>
      </c>
      <c r="R110" s="8"/>
      <c r="S110" s="8" t="s">
        <v>3624</v>
      </c>
      <c r="T110" s="8" t="s">
        <v>3624</v>
      </c>
      <c r="U110" s="8"/>
      <c r="V110" s="8"/>
      <c r="W110" s="8"/>
      <c r="X110" s="8"/>
      <c r="Y110" s="8"/>
      <c r="Z110" s="8"/>
      <c r="AA110" s="8"/>
      <c r="AB110" s="8"/>
      <c r="AC110" s="8"/>
      <c r="AD110" s="8"/>
    </row>
    <row r="111" spans="1:30" ht="29">
      <c r="A111" t="s">
        <v>578</v>
      </c>
      <c r="B111" s="3" t="s">
        <v>2009</v>
      </c>
      <c r="C111" s="3" t="s">
        <v>2008</v>
      </c>
      <c r="G111" s="8" t="s">
        <v>25</v>
      </c>
      <c r="H111" s="8"/>
      <c r="I111" s="8">
        <v>1</v>
      </c>
      <c r="J111" s="8">
        <v>3</v>
      </c>
      <c r="K111" s="8" t="s">
        <v>3319</v>
      </c>
      <c r="L111" s="8" t="s">
        <v>3311</v>
      </c>
      <c r="M111" s="8"/>
      <c r="N111" s="9"/>
      <c r="O111" s="8"/>
      <c r="P111" s="8">
        <v>186</v>
      </c>
      <c r="Q111" s="8">
        <v>91.454420296981013</v>
      </c>
      <c r="R111" s="8"/>
      <c r="S111" s="8" t="s">
        <v>3624</v>
      </c>
      <c r="T111" s="8" t="s">
        <v>3624</v>
      </c>
      <c r="U111" s="8"/>
      <c r="V111" s="8"/>
      <c r="W111" s="8"/>
      <c r="X111" s="8"/>
      <c r="Y111" s="8"/>
      <c r="Z111" s="8"/>
      <c r="AA111" s="8"/>
      <c r="AB111" s="8"/>
      <c r="AC111" s="8"/>
      <c r="AD111" s="8"/>
    </row>
    <row r="112" spans="1:30" ht="58">
      <c r="A112" t="s">
        <v>580</v>
      </c>
      <c r="B112" s="3" t="s">
        <v>2017</v>
      </c>
      <c r="C112" s="3" t="s">
        <v>2016</v>
      </c>
      <c r="G112" s="8" t="s">
        <v>24</v>
      </c>
      <c r="H112" s="8"/>
      <c r="I112" s="8">
        <v>1</v>
      </c>
      <c r="J112" s="8">
        <v>3</v>
      </c>
      <c r="K112" s="8" t="s">
        <v>3326</v>
      </c>
      <c r="L112" s="8" t="s">
        <v>3311</v>
      </c>
      <c r="M112" s="8"/>
      <c r="N112" s="9"/>
      <c r="O112" s="8"/>
      <c r="P112" s="8">
        <v>743</v>
      </c>
      <c r="Q112" s="8">
        <v>365.32599075621988</v>
      </c>
      <c r="R112" s="8"/>
      <c r="S112" s="8" t="s">
        <v>3624</v>
      </c>
      <c r="T112" s="8" t="s">
        <v>3624</v>
      </c>
      <c r="U112" s="8"/>
      <c r="V112" s="8"/>
      <c r="W112" s="8"/>
      <c r="X112" s="8"/>
      <c r="Y112" s="8"/>
      <c r="Z112" s="8"/>
      <c r="AA112" s="8"/>
      <c r="AB112" s="8"/>
      <c r="AC112" s="8"/>
      <c r="AD112" s="8"/>
    </row>
    <row r="113" spans="1:30" ht="29">
      <c r="A113" t="s">
        <v>584</v>
      </c>
      <c r="B113" s="3" t="s">
        <v>2025</v>
      </c>
      <c r="C113" s="3" t="s">
        <v>2024</v>
      </c>
      <c r="G113" s="8" t="s">
        <v>24</v>
      </c>
      <c r="H113" s="8"/>
      <c r="I113" s="8">
        <v>1</v>
      </c>
      <c r="J113" s="8">
        <v>1</v>
      </c>
      <c r="K113" s="8" t="s">
        <v>3310</v>
      </c>
      <c r="L113" s="8" t="s">
        <v>3351</v>
      </c>
      <c r="M113" s="8"/>
      <c r="N113" s="9"/>
      <c r="O113" s="8"/>
      <c r="P113" s="8">
        <v>2475</v>
      </c>
      <c r="Q113" s="8">
        <v>1216.9338184678927</v>
      </c>
      <c r="R113" s="8"/>
      <c r="S113" s="8" t="s">
        <v>3624</v>
      </c>
      <c r="T113" s="8" t="s">
        <v>3624</v>
      </c>
      <c r="U113" s="8"/>
      <c r="V113" s="8"/>
      <c r="W113" s="8"/>
      <c r="X113" s="8"/>
      <c r="Y113" s="8"/>
      <c r="Z113" s="8"/>
      <c r="AA113" s="8"/>
      <c r="AB113" s="8"/>
      <c r="AC113" s="8"/>
      <c r="AD113" s="8"/>
    </row>
    <row r="114" spans="1:30" ht="43.5">
      <c r="A114" t="s">
        <v>589</v>
      </c>
      <c r="B114" s="3" t="s">
        <v>2027</v>
      </c>
      <c r="C114" s="3" t="s">
        <v>2026</v>
      </c>
      <c r="G114" s="8" t="s">
        <v>25</v>
      </c>
      <c r="H114" s="8"/>
      <c r="I114" s="8">
        <v>1</v>
      </c>
      <c r="J114" s="8">
        <v>2</v>
      </c>
      <c r="K114" s="8" t="s">
        <v>3310</v>
      </c>
      <c r="L114" s="8" t="s">
        <v>3351</v>
      </c>
      <c r="M114" s="8"/>
      <c r="N114" s="9"/>
      <c r="O114" s="8"/>
      <c r="P114" s="8">
        <v>2475</v>
      </c>
      <c r="Q114" s="8">
        <v>1216.9338184678927</v>
      </c>
      <c r="R114" s="8"/>
      <c r="S114" s="8" t="s">
        <v>3624</v>
      </c>
      <c r="T114" s="8" t="s">
        <v>3624</v>
      </c>
      <c r="U114" s="8"/>
      <c r="V114" s="8"/>
      <c r="W114" s="8"/>
      <c r="X114" s="8"/>
      <c r="Y114" s="8"/>
      <c r="Z114" s="8"/>
      <c r="AA114" s="8"/>
      <c r="AB114" s="8"/>
      <c r="AC114" s="8"/>
      <c r="AD114" s="8"/>
    </row>
    <row r="115" spans="1:30" ht="43.5">
      <c r="A115" t="s">
        <v>589</v>
      </c>
      <c r="B115" s="3" t="s">
        <v>2029</v>
      </c>
      <c r="C115" s="3" t="s">
        <v>2028</v>
      </c>
      <c r="G115" s="8" t="s">
        <v>24</v>
      </c>
      <c r="H115" s="8"/>
      <c r="I115" s="8">
        <v>1</v>
      </c>
      <c r="J115" s="8">
        <v>3</v>
      </c>
      <c r="K115" s="8" t="s">
        <v>3319</v>
      </c>
      <c r="L115" s="8" t="s">
        <v>3311</v>
      </c>
      <c r="M115" s="8"/>
      <c r="N115" s="9"/>
      <c r="O115" s="8"/>
      <c r="P115" s="8">
        <v>1701</v>
      </c>
      <c r="Q115" s="8">
        <v>836.36542432884255</v>
      </c>
      <c r="R115" s="8"/>
      <c r="S115" s="8" t="s">
        <v>3624</v>
      </c>
      <c r="T115" s="8" t="s">
        <v>3624</v>
      </c>
      <c r="U115" s="8"/>
      <c r="V115" s="8"/>
      <c r="W115" s="8"/>
      <c r="X115" s="8"/>
      <c r="Y115" s="8"/>
      <c r="Z115" s="8"/>
      <c r="AA115" s="8"/>
      <c r="AB115" s="8"/>
      <c r="AC115" s="8"/>
      <c r="AD115" s="8"/>
    </row>
    <row r="116" spans="1:30" ht="43.5">
      <c r="A116" t="s">
        <v>597</v>
      </c>
      <c r="B116" s="3" t="s">
        <v>2033</v>
      </c>
      <c r="C116" s="3" t="s">
        <v>2032</v>
      </c>
      <c r="G116" s="8" t="s">
        <v>24</v>
      </c>
      <c r="H116" s="8"/>
      <c r="I116" s="8">
        <v>1</v>
      </c>
      <c r="J116" s="8">
        <v>2</v>
      </c>
      <c r="K116" s="8" t="s">
        <v>3310</v>
      </c>
      <c r="L116" s="8" t="s">
        <v>3351</v>
      </c>
      <c r="M116" s="8"/>
      <c r="N116" s="9"/>
      <c r="O116" s="8"/>
      <c r="P116" s="8">
        <v>2475</v>
      </c>
      <c r="Q116" s="8">
        <v>1216.9338184678927</v>
      </c>
      <c r="R116" s="8"/>
      <c r="S116" s="8" t="s">
        <v>3624</v>
      </c>
      <c r="T116" s="8" t="s">
        <v>3624</v>
      </c>
      <c r="U116" s="8"/>
      <c r="V116" s="8"/>
      <c r="W116" s="8"/>
      <c r="X116" s="8"/>
      <c r="Y116" s="8"/>
      <c r="Z116" s="8"/>
      <c r="AA116" s="8"/>
      <c r="AB116" s="8"/>
      <c r="AC116" s="8"/>
      <c r="AD116" s="8"/>
    </row>
    <row r="117" spans="1:30" ht="29">
      <c r="A117" t="s">
        <v>597</v>
      </c>
      <c r="B117" s="3" t="s">
        <v>2034</v>
      </c>
      <c r="C117" s="3" t="s">
        <v>2035</v>
      </c>
      <c r="G117" s="8" t="s">
        <v>25</v>
      </c>
      <c r="H117" s="8"/>
      <c r="I117" s="8">
        <v>1</v>
      </c>
      <c r="J117" s="8">
        <v>2</v>
      </c>
      <c r="K117" s="8" t="s">
        <v>3310</v>
      </c>
      <c r="L117" s="8" t="s">
        <v>3351</v>
      </c>
      <c r="M117" s="8"/>
      <c r="N117" s="9"/>
      <c r="O117" s="8" t="s">
        <v>3306</v>
      </c>
      <c r="P117" s="8">
        <v>2475</v>
      </c>
      <c r="Q117" s="8">
        <v>1216.9338184678927</v>
      </c>
      <c r="R117" s="8"/>
      <c r="S117" s="8" t="s">
        <v>3624</v>
      </c>
      <c r="T117" s="8" t="s">
        <v>3624</v>
      </c>
      <c r="U117" s="8"/>
      <c r="V117" s="8"/>
      <c r="W117" s="8"/>
      <c r="X117" s="8"/>
      <c r="Y117" s="8"/>
      <c r="Z117" s="8"/>
      <c r="AA117" s="8"/>
      <c r="AB117" s="8"/>
      <c r="AC117" s="8"/>
      <c r="AD117" s="8"/>
    </row>
    <row r="118" spans="1:30" ht="29">
      <c r="A118" t="s">
        <v>598</v>
      </c>
      <c r="B118" s="3" t="s">
        <v>1691</v>
      </c>
      <c r="C118" s="3" t="s">
        <v>1690</v>
      </c>
      <c r="G118" s="8" t="s">
        <v>25</v>
      </c>
      <c r="H118" s="8"/>
      <c r="I118" s="8">
        <v>1</v>
      </c>
      <c r="J118" s="8">
        <v>3</v>
      </c>
      <c r="K118" s="8" t="s">
        <v>3310</v>
      </c>
      <c r="L118" s="8" t="s">
        <v>3311</v>
      </c>
      <c r="M118" s="8"/>
      <c r="N118" s="9"/>
      <c r="O118" s="8"/>
      <c r="P118" s="8">
        <v>2475</v>
      </c>
      <c r="Q118" s="8">
        <v>1216.9338184678927</v>
      </c>
      <c r="R118" s="8"/>
      <c r="S118" s="8" t="s">
        <v>3624</v>
      </c>
      <c r="T118" s="8" t="s">
        <v>3624</v>
      </c>
      <c r="U118" s="8"/>
      <c r="V118" s="8"/>
      <c r="W118" s="8"/>
      <c r="X118" s="8"/>
      <c r="Y118" s="8"/>
      <c r="Z118" s="8"/>
      <c r="AA118" s="8"/>
      <c r="AB118" s="8"/>
      <c r="AC118" s="8"/>
      <c r="AD118" s="8"/>
    </row>
    <row r="119" spans="1:30" ht="29">
      <c r="A119" t="s">
        <v>598</v>
      </c>
      <c r="B119" s="3" t="s">
        <v>1691</v>
      </c>
      <c r="C119" s="3" t="s">
        <v>1690</v>
      </c>
      <c r="G119" s="8" t="s">
        <v>25</v>
      </c>
      <c r="H119" s="8"/>
      <c r="I119" s="8">
        <v>1</v>
      </c>
      <c r="J119" s="8">
        <v>3</v>
      </c>
      <c r="K119" s="8" t="s">
        <v>3310</v>
      </c>
      <c r="L119" s="8" t="s">
        <v>3311</v>
      </c>
      <c r="M119" s="8"/>
      <c r="N119" s="9"/>
      <c r="O119" s="8"/>
      <c r="P119" s="8">
        <v>2475</v>
      </c>
      <c r="Q119" s="8">
        <v>1216.9338184678927</v>
      </c>
      <c r="R119" s="8"/>
      <c r="S119" s="8" t="s">
        <v>3624</v>
      </c>
      <c r="T119" s="8" t="s">
        <v>3624</v>
      </c>
      <c r="U119" s="8"/>
      <c r="V119" s="8"/>
      <c r="W119" s="8"/>
      <c r="X119" s="8"/>
      <c r="Y119" s="8"/>
      <c r="Z119" s="8"/>
      <c r="AA119" s="8"/>
      <c r="AB119" s="8"/>
      <c r="AC119" s="8"/>
      <c r="AD119" s="8"/>
    </row>
    <row r="120" spans="1:30" ht="58">
      <c r="A120" t="s">
        <v>608</v>
      </c>
      <c r="B120" s="3" t="s">
        <v>3453</v>
      </c>
      <c r="C120" s="3" t="s">
        <v>3452</v>
      </c>
      <c r="G120" s="8" t="s">
        <v>25</v>
      </c>
      <c r="H120" s="8"/>
      <c r="I120" s="8">
        <v>1</v>
      </c>
      <c r="J120" s="8">
        <v>3</v>
      </c>
      <c r="K120" s="8" t="s">
        <v>3319</v>
      </c>
      <c r="L120" s="8" t="s">
        <v>3311</v>
      </c>
      <c r="M120" s="8"/>
      <c r="N120" s="9"/>
      <c r="O120" s="8"/>
      <c r="P120" s="8">
        <v>1701</v>
      </c>
      <c r="Q120" s="8">
        <v>836.36542432884255</v>
      </c>
      <c r="R120" s="8"/>
      <c r="S120" s="8" t="s">
        <v>3624</v>
      </c>
      <c r="T120" s="8" t="s">
        <v>3624</v>
      </c>
      <c r="U120" s="8"/>
      <c r="V120" s="8"/>
      <c r="W120" s="8"/>
      <c r="X120" s="8"/>
      <c r="Y120" s="8"/>
      <c r="Z120" s="8"/>
      <c r="AA120" s="8"/>
      <c r="AB120" s="8"/>
      <c r="AC120" s="8"/>
      <c r="AD120" s="8"/>
    </row>
    <row r="121" spans="1:30" ht="58">
      <c r="A121" t="s">
        <v>608</v>
      </c>
      <c r="B121" s="3" t="s">
        <v>2050</v>
      </c>
      <c r="C121" s="3" t="s">
        <v>2051</v>
      </c>
      <c r="G121" s="8" t="s">
        <v>25</v>
      </c>
      <c r="H121" s="8"/>
      <c r="I121" s="8">
        <v>1</v>
      </c>
      <c r="J121" s="8">
        <v>4</v>
      </c>
      <c r="K121" s="8" t="s">
        <v>3326</v>
      </c>
      <c r="L121" s="8" t="s">
        <v>3311</v>
      </c>
      <c r="M121" s="8"/>
      <c r="N121" s="9"/>
      <c r="O121" s="8"/>
      <c r="P121" s="8">
        <v>312</v>
      </c>
      <c r="Q121" s="8">
        <v>153.4074146917101</v>
      </c>
      <c r="R121" s="8"/>
      <c r="S121" s="8" t="s">
        <v>3624</v>
      </c>
      <c r="T121" s="8" t="s">
        <v>3624</v>
      </c>
      <c r="U121" s="8"/>
      <c r="V121" s="8"/>
      <c r="W121" s="8"/>
      <c r="X121" s="8"/>
      <c r="Y121" s="8"/>
      <c r="Z121" s="8"/>
      <c r="AA121" s="8"/>
      <c r="AB121" s="8"/>
      <c r="AC121" s="8"/>
      <c r="AD121" s="8"/>
    </row>
    <row r="122" spans="1:30" ht="72.5">
      <c r="A122" t="s">
        <v>609</v>
      </c>
      <c r="B122" s="3" t="s">
        <v>2053</v>
      </c>
      <c r="C122" s="3" t="s">
        <v>2052</v>
      </c>
      <c r="G122" s="8" t="s">
        <v>25</v>
      </c>
      <c r="H122" s="8"/>
      <c r="I122" s="8">
        <v>1</v>
      </c>
      <c r="J122" s="8">
        <v>1</v>
      </c>
      <c r="K122" s="8" t="s">
        <v>3310</v>
      </c>
      <c r="L122" s="8" t="s">
        <v>3351</v>
      </c>
      <c r="M122" s="8"/>
      <c r="N122" s="9"/>
      <c r="O122" s="8"/>
      <c r="P122" s="8">
        <v>2475</v>
      </c>
      <c r="Q122" s="8">
        <v>1216.9338184678927</v>
      </c>
      <c r="R122" s="8"/>
      <c r="S122" s="8" t="s">
        <v>3624</v>
      </c>
      <c r="T122" s="8" t="s">
        <v>3624</v>
      </c>
      <c r="U122" s="8"/>
      <c r="V122" s="8"/>
      <c r="W122" s="8"/>
      <c r="X122" s="8"/>
      <c r="Y122" s="8"/>
      <c r="Z122" s="8"/>
      <c r="AA122" s="8"/>
      <c r="AB122" s="8"/>
      <c r="AC122" s="8"/>
      <c r="AD122" s="8"/>
    </row>
    <row r="123" spans="1:30" ht="72.5">
      <c r="A123" t="s">
        <v>609</v>
      </c>
      <c r="B123" s="3" t="s">
        <v>2054</v>
      </c>
      <c r="C123" s="3" t="s">
        <v>2052</v>
      </c>
      <c r="G123" s="8" t="s">
        <v>25</v>
      </c>
      <c r="H123" s="8"/>
      <c r="I123" s="8">
        <v>1</v>
      </c>
      <c r="J123" s="8">
        <v>3</v>
      </c>
      <c r="K123" s="8" t="s">
        <v>3310</v>
      </c>
      <c r="L123" s="8" t="s">
        <v>3311</v>
      </c>
      <c r="M123" s="8"/>
      <c r="N123" s="9"/>
      <c r="O123" s="8"/>
      <c r="P123" s="8">
        <v>2475</v>
      </c>
      <c r="Q123" s="8">
        <v>1216.9338184678927</v>
      </c>
      <c r="R123" s="8"/>
      <c r="S123" s="8" t="s">
        <v>3624</v>
      </c>
      <c r="T123" s="8" t="s">
        <v>3624</v>
      </c>
      <c r="U123" s="8"/>
      <c r="V123" s="8"/>
      <c r="W123" s="8"/>
      <c r="X123" s="8"/>
      <c r="Y123" s="8"/>
      <c r="Z123" s="8"/>
      <c r="AA123" s="8"/>
      <c r="AB123" s="8"/>
      <c r="AC123" s="8"/>
      <c r="AD123" s="8"/>
    </row>
    <row r="124" spans="1:30" ht="43.5">
      <c r="A124" t="s">
        <v>616</v>
      </c>
      <c r="B124" s="3" t="s">
        <v>2067</v>
      </c>
      <c r="C124" s="3" t="s">
        <v>2066</v>
      </c>
      <c r="G124" s="8" t="s">
        <v>24</v>
      </c>
      <c r="H124" s="8"/>
      <c r="I124" s="8">
        <v>1</v>
      </c>
      <c r="J124" s="8">
        <v>3</v>
      </c>
      <c r="K124" s="8" t="s">
        <v>3310</v>
      </c>
      <c r="L124" s="8" t="s">
        <v>3311</v>
      </c>
      <c r="M124" s="8"/>
      <c r="N124" s="9"/>
      <c r="O124" s="8"/>
      <c r="P124" s="8">
        <v>2475</v>
      </c>
      <c r="Q124" s="8">
        <v>1216.9338184678927</v>
      </c>
      <c r="R124" s="8"/>
      <c r="S124" s="8" t="s">
        <v>3624</v>
      </c>
      <c r="T124" s="8" t="s">
        <v>3624</v>
      </c>
      <c r="U124" s="8"/>
      <c r="V124" s="8"/>
      <c r="W124" s="8"/>
      <c r="X124" s="8"/>
      <c r="Y124" s="8"/>
      <c r="Z124" s="8"/>
      <c r="AA124" s="8"/>
      <c r="AB124" s="8"/>
      <c r="AC124" s="8"/>
      <c r="AD124" s="8"/>
    </row>
    <row r="125" spans="1:30" ht="29">
      <c r="A125" t="s">
        <v>628</v>
      </c>
      <c r="B125" s="3" t="s">
        <v>2085</v>
      </c>
      <c r="C125" s="3" t="s">
        <v>2086</v>
      </c>
      <c r="G125" s="8" t="s">
        <v>25</v>
      </c>
      <c r="H125" s="8"/>
      <c r="I125" s="8">
        <v>1</v>
      </c>
      <c r="J125" s="8">
        <v>2</v>
      </c>
      <c r="K125" s="8" t="s">
        <v>3326</v>
      </c>
      <c r="L125" s="8" t="s">
        <v>3351</v>
      </c>
      <c r="M125" s="8"/>
      <c r="N125" s="9"/>
      <c r="O125" s="8"/>
      <c r="P125" s="8">
        <v>312</v>
      </c>
      <c r="Q125" s="8">
        <v>153.4074146917101</v>
      </c>
      <c r="R125" s="8"/>
      <c r="S125" s="8" t="s">
        <v>3624</v>
      </c>
      <c r="T125" s="8" t="s">
        <v>3624</v>
      </c>
      <c r="U125" s="8"/>
      <c r="V125" s="8"/>
      <c r="W125" s="8"/>
      <c r="X125" s="8"/>
      <c r="Y125" s="8"/>
      <c r="Z125" s="8"/>
      <c r="AA125" s="8"/>
      <c r="AB125" s="8"/>
      <c r="AC125" s="8"/>
      <c r="AD125" s="8"/>
    </row>
    <row r="126" spans="1:30" ht="43.5">
      <c r="A126" t="s">
        <v>631</v>
      </c>
      <c r="B126" s="3" t="s">
        <v>2092</v>
      </c>
      <c r="C126" s="3" t="s">
        <v>2091</v>
      </c>
      <c r="G126" s="8" t="s">
        <v>25</v>
      </c>
      <c r="H126" s="8"/>
      <c r="I126" s="8">
        <v>1</v>
      </c>
      <c r="J126" s="8">
        <v>2</v>
      </c>
      <c r="K126" s="8" t="s">
        <v>3326</v>
      </c>
      <c r="L126" s="8" t="s">
        <v>3351</v>
      </c>
      <c r="M126" s="8"/>
      <c r="N126" s="9"/>
      <c r="O126" s="8"/>
      <c r="P126" s="8">
        <v>743</v>
      </c>
      <c r="Q126" s="8">
        <v>365.32599075621988</v>
      </c>
      <c r="R126" s="8"/>
      <c r="S126" s="8" t="s">
        <v>3624</v>
      </c>
      <c r="T126" s="8" t="s">
        <v>3624</v>
      </c>
      <c r="U126" s="8"/>
      <c r="V126" s="8"/>
      <c r="W126" s="8"/>
      <c r="X126" s="8"/>
      <c r="Y126" s="8"/>
      <c r="Z126" s="8"/>
      <c r="AA126" s="8"/>
      <c r="AB126" s="8"/>
      <c r="AC126" s="8"/>
      <c r="AD126" s="8"/>
    </row>
    <row r="127" spans="1:30" ht="43.5">
      <c r="A127" t="s">
        <v>635</v>
      </c>
      <c r="B127" s="3" t="s">
        <v>2099</v>
      </c>
      <c r="C127" s="3" t="s">
        <v>3717</v>
      </c>
      <c r="D127" t="s">
        <v>32</v>
      </c>
      <c r="G127" s="8" t="s">
        <v>25</v>
      </c>
      <c r="H127" s="8"/>
      <c r="I127" s="8">
        <v>1</v>
      </c>
      <c r="J127" s="8">
        <v>4</v>
      </c>
      <c r="K127" s="8" t="s">
        <v>3310</v>
      </c>
      <c r="L127" s="8" t="s">
        <v>3305</v>
      </c>
      <c r="M127" s="8" t="s">
        <v>3403</v>
      </c>
      <c r="N127" s="9" t="s">
        <v>3404</v>
      </c>
      <c r="O127" s="8"/>
      <c r="P127" s="8">
        <v>2475</v>
      </c>
      <c r="Q127" s="8">
        <v>1216.9338184678927</v>
      </c>
      <c r="R127" s="8"/>
      <c r="S127" s="8" t="s">
        <v>3624</v>
      </c>
      <c r="T127" s="8" t="s">
        <v>3624</v>
      </c>
      <c r="U127" s="8"/>
      <c r="V127" s="8"/>
      <c r="W127" s="8"/>
      <c r="X127" s="8"/>
      <c r="Y127" s="8"/>
      <c r="Z127" s="8"/>
      <c r="AA127" s="8"/>
      <c r="AB127" s="8"/>
      <c r="AC127" s="8"/>
      <c r="AD127" s="8"/>
    </row>
    <row r="128" spans="1:30" ht="29">
      <c r="A128" t="s">
        <v>635</v>
      </c>
      <c r="B128" s="3" t="s">
        <v>2094</v>
      </c>
      <c r="C128" s="3" t="s">
        <v>2095</v>
      </c>
      <c r="G128" s="8" t="s">
        <v>24</v>
      </c>
      <c r="H128" s="8"/>
      <c r="I128" s="8">
        <v>1</v>
      </c>
      <c r="J128" s="8">
        <v>1</v>
      </c>
      <c r="K128" s="8" t="s">
        <v>3310</v>
      </c>
      <c r="L128" s="8" t="s">
        <v>3351</v>
      </c>
      <c r="M128" s="8"/>
      <c r="N128" s="9"/>
      <c r="O128" s="8"/>
      <c r="P128" s="8">
        <v>2475</v>
      </c>
      <c r="Q128" s="8">
        <v>1216.9338184678927</v>
      </c>
      <c r="R128" s="8"/>
      <c r="S128" s="8" t="s">
        <v>3624</v>
      </c>
      <c r="T128" s="8" t="s">
        <v>3624</v>
      </c>
      <c r="U128" s="8"/>
      <c r="V128" s="8"/>
      <c r="W128" s="8"/>
      <c r="X128" s="8"/>
      <c r="Y128" s="8"/>
      <c r="Z128" s="8"/>
      <c r="AA128" s="8"/>
      <c r="AB128" s="8"/>
      <c r="AC128" s="8"/>
      <c r="AD128" s="8"/>
    </row>
    <row r="129" spans="1:30" ht="43.5">
      <c r="A129" t="s">
        <v>637</v>
      </c>
      <c r="B129" s="3" t="s">
        <v>2099</v>
      </c>
      <c r="C129" s="3" t="s">
        <v>2098</v>
      </c>
      <c r="G129" s="8" t="s">
        <v>25</v>
      </c>
      <c r="H129" s="8"/>
      <c r="I129" s="8">
        <v>1</v>
      </c>
      <c r="J129" s="8">
        <v>4</v>
      </c>
      <c r="K129" s="8" t="s">
        <v>3310</v>
      </c>
      <c r="L129" s="8" t="s">
        <v>3305</v>
      </c>
      <c r="M129" s="8" t="s">
        <v>3403</v>
      </c>
      <c r="N129" s="9" t="s">
        <v>3404</v>
      </c>
      <c r="O129" s="8"/>
      <c r="P129" s="8">
        <v>2475</v>
      </c>
      <c r="Q129" s="8">
        <v>1216.9338184678927</v>
      </c>
      <c r="R129" s="8"/>
      <c r="S129" s="8" t="s">
        <v>3624</v>
      </c>
      <c r="T129" s="8" t="s">
        <v>3624</v>
      </c>
      <c r="U129" s="8"/>
      <c r="V129" s="8"/>
      <c r="W129" s="8"/>
      <c r="X129" s="8"/>
      <c r="Y129" s="8"/>
      <c r="Z129" s="8"/>
      <c r="AA129" s="8"/>
      <c r="AB129" s="8"/>
      <c r="AC129" s="8"/>
      <c r="AD129" s="8"/>
    </row>
    <row r="130" spans="1:30" ht="72.5">
      <c r="A130" t="s">
        <v>638</v>
      </c>
      <c r="B130" s="3" t="s">
        <v>3460</v>
      </c>
      <c r="C130" s="3" t="s">
        <v>3719</v>
      </c>
      <c r="D130" t="s">
        <v>32</v>
      </c>
      <c r="G130" s="8" t="s">
        <v>25</v>
      </c>
      <c r="H130" s="8"/>
      <c r="I130" s="8">
        <v>1</v>
      </c>
      <c r="J130" s="8">
        <v>2</v>
      </c>
      <c r="K130" s="8" t="s">
        <v>3310</v>
      </c>
      <c r="L130" s="8" t="s">
        <v>3351</v>
      </c>
      <c r="M130" s="8"/>
      <c r="N130" s="9"/>
      <c r="O130" s="8"/>
      <c r="P130" s="8">
        <v>2475</v>
      </c>
      <c r="Q130" s="8">
        <v>1216.9338184678927</v>
      </c>
      <c r="R130" s="8"/>
      <c r="S130" s="8" t="s">
        <v>3624</v>
      </c>
      <c r="T130" s="8" t="s">
        <v>3624</v>
      </c>
      <c r="U130" s="8"/>
      <c r="V130" s="8"/>
      <c r="W130" s="8"/>
      <c r="X130" s="8"/>
      <c r="Y130" s="8"/>
      <c r="Z130" s="8"/>
      <c r="AA130" s="8"/>
      <c r="AB130" s="8"/>
      <c r="AC130" s="8"/>
      <c r="AD130" s="8"/>
    </row>
    <row r="131" spans="1:30" ht="58">
      <c r="A131" t="s">
        <v>639</v>
      </c>
      <c r="B131" s="3" t="s">
        <v>2107</v>
      </c>
      <c r="C131" s="3" t="s">
        <v>2106</v>
      </c>
      <c r="G131" s="8" t="s">
        <v>25</v>
      </c>
      <c r="H131" s="8"/>
      <c r="I131" s="8">
        <v>1</v>
      </c>
      <c r="J131" s="8">
        <v>3</v>
      </c>
      <c r="K131" s="8" t="s">
        <v>3319</v>
      </c>
      <c r="L131" s="8" t="s">
        <v>3311</v>
      </c>
      <c r="M131" s="8"/>
      <c r="N131" s="9"/>
      <c r="O131" s="8"/>
      <c r="P131" s="8">
        <v>1701</v>
      </c>
      <c r="Q131" s="8">
        <v>836.36542432884255</v>
      </c>
      <c r="R131" s="8"/>
      <c r="S131" s="8" t="s">
        <v>3624</v>
      </c>
      <c r="T131" s="8" t="s">
        <v>3624</v>
      </c>
      <c r="U131" s="8"/>
      <c r="V131" s="8"/>
      <c r="W131" s="8"/>
      <c r="X131" s="8"/>
      <c r="Y131" s="8"/>
      <c r="Z131" s="8"/>
      <c r="AA131" s="8"/>
      <c r="AB131" s="8"/>
      <c r="AC131" s="8"/>
      <c r="AD131" s="8"/>
    </row>
    <row r="132" spans="1:30" ht="72.5">
      <c r="A132" t="s">
        <v>639</v>
      </c>
      <c r="B132" s="3" t="s">
        <v>2109</v>
      </c>
      <c r="C132" s="3" t="s">
        <v>2108</v>
      </c>
      <c r="G132" s="8" t="s">
        <v>24</v>
      </c>
      <c r="H132" s="8"/>
      <c r="I132" s="8">
        <v>1</v>
      </c>
      <c r="J132" s="8">
        <v>3</v>
      </c>
      <c r="K132" s="8" t="s">
        <v>3326</v>
      </c>
      <c r="L132" s="8" t="s">
        <v>3311</v>
      </c>
      <c r="M132" s="8"/>
      <c r="N132" s="9"/>
      <c r="O132" s="8"/>
      <c r="P132" s="8">
        <v>743</v>
      </c>
      <c r="Q132" s="8">
        <v>365.32599075621988</v>
      </c>
      <c r="R132" s="8"/>
      <c r="S132" s="8" t="s">
        <v>3624</v>
      </c>
      <c r="T132" s="8" t="s">
        <v>3624</v>
      </c>
      <c r="U132" s="8"/>
      <c r="V132" s="8"/>
      <c r="W132" s="8"/>
      <c r="X132" s="8"/>
      <c r="Y132" s="8"/>
      <c r="Z132" s="8"/>
      <c r="AA132" s="8"/>
      <c r="AB132" s="8"/>
      <c r="AC132" s="8"/>
      <c r="AD132" s="8"/>
    </row>
    <row r="133" spans="1:30" ht="72.5">
      <c r="A133" t="s">
        <v>640</v>
      </c>
      <c r="B133" s="3" t="s">
        <v>2113</v>
      </c>
      <c r="C133" s="3" t="s">
        <v>2112</v>
      </c>
      <c r="G133" s="8" t="s">
        <v>25</v>
      </c>
      <c r="H133" s="8"/>
      <c r="I133" s="8">
        <v>1</v>
      </c>
      <c r="J133" s="8">
        <v>1</v>
      </c>
      <c r="K133" s="8" t="s">
        <v>3310</v>
      </c>
      <c r="L133" s="8" t="s">
        <v>3351</v>
      </c>
      <c r="M133" s="8"/>
      <c r="N133" s="9"/>
      <c r="O133" s="8"/>
      <c r="P133" s="8">
        <v>2475</v>
      </c>
      <c r="Q133" s="8">
        <v>1216.9338184678927</v>
      </c>
      <c r="R133" s="8"/>
      <c r="S133" s="8" t="s">
        <v>3624</v>
      </c>
      <c r="T133" s="8" t="s">
        <v>3624</v>
      </c>
      <c r="U133" s="8"/>
      <c r="V133" s="8"/>
      <c r="W133" s="8"/>
      <c r="X133" s="8"/>
      <c r="Y133" s="8"/>
      <c r="Z133" s="8"/>
      <c r="AA133" s="8"/>
      <c r="AB133" s="8"/>
      <c r="AC133" s="8"/>
      <c r="AD133" s="8"/>
    </row>
    <row r="134" spans="1:30" ht="29">
      <c r="A134" t="s">
        <v>641</v>
      </c>
      <c r="B134" s="3" t="s">
        <v>3465</v>
      </c>
      <c r="C134" s="3" t="s">
        <v>2116</v>
      </c>
      <c r="G134" s="8" t="s">
        <v>25</v>
      </c>
      <c r="H134" s="8"/>
      <c r="I134" s="8">
        <v>1</v>
      </c>
      <c r="J134" s="8">
        <v>3</v>
      </c>
      <c r="K134" s="8" t="s">
        <v>3319</v>
      </c>
      <c r="L134" s="8" t="s">
        <v>3311</v>
      </c>
      <c r="M134" s="8"/>
      <c r="N134" s="9"/>
      <c r="O134" s="8"/>
      <c r="P134" s="8">
        <v>186</v>
      </c>
      <c r="Q134" s="8">
        <v>91.454420296981013</v>
      </c>
      <c r="R134" s="8"/>
      <c r="S134" s="8" t="s">
        <v>3624</v>
      </c>
      <c r="T134" s="8" t="s">
        <v>3624</v>
      </c>
      <c r="U134" s="8"/>
      <c r="V134" s="8"/>
      <c r="W134" s="8"/>
      <c r="X134" s="8"/>
      <c r="Y134" s="8"/>
      <c r="Z134" s="8"/>
      <c r="AA134" s="8"/>
      <c r="AB134" s="8"/>
      <c r="AC134" s="8"/>
      <c r="AD134" s="8"/>
    </row>
    <row r="135" spans="1:30" ht="29">
      <c r="A135" t="s">
        <v>642</v>
      </c>
      <c r="B135" s="3" t="s">
        <v>2124</v>
      </c>
      <c r="C135" s="3" t="s">
        <v>2125</v>
      </c>
      <c r="G135" s="8" t="s">
        <v>25</v>
      </c>
      <c r="H135" s="8"/>
      <c r="I135" s="8">
        <v>1</v>
      </c>
      <c r="J135" s="8">
        <v>2</v>
      </c>
      <c r="K135" s="8" t="s">
        <v>3328</v>
      </c>
      <c r="L135" s="8" t="s">
        <v>3351</v>
      </c>
      <c r="M135" s="8"/>
      <c r="N135" s="9"/>
      <c r="O135" s="8"/>
      <c r="P135" s="8">
        <v>613</v>
      </c>
      <c r="Q135" s="8">
        <v>301.40623463467404</v>
      </c>
      <c r="R135" s="8"/>
      <c r="S135" s="8" t="s">
        <v>3624</v>
      </c>
      <c r="T135" s="8" t="s">
        <v>3624</v>
      </c>
      <c r="U135" s="8"/>
      <c r="V135" s="8"/>
      <c r="W135" s="8"/>
      <c r="X135" s="8"/>
      <c r="Y135" s="8"/>
      <c r="Z135" s="8"/>
      <c r="AA135" s="8"/>
      <c r="AB135" s="8"/>
      <c r="AC135" s="8"/>
      <c r="AD135" s="8"/>
    </row>
    <row r="136" spans="1:30" ht="29">
      <c r="A136" t="s">
        <v>653</v>
      </c>
      <c r="B136" s="3" t="s">
        <v>2143</v>
      </c>
      <c r="C136" s="3" t="s">
        <v>2142</v>
      </c>
      <c r="G136" s="8" t="s">
        <v>25</v>
      </c>
      <c r="H136" s="8"/>
      <c r="I136" s="8">
        <v>1</v>
      </c>
      <c r="J136" s="8">
        <v>3</v>
      </c>
      <c r="K136" s="8" t="s">
        <v>3319</v>
      </c>
      <c r="L136" s="8" t="s">
        <v>3311</v>
      </c>
      <c r="M136" s="8"/>
      <c r="N136" s="9"/>
      <c r="O136" s="8"/>
      <c r="P136" s="8">
        <v>1701</v>
      </c>
      <c r="Q136" s="8">
        <v>836.36542432884255</v>
      </c>
      <c r="R136" s="8"/>
      <c r="S136" s="8" t="s">
        <v>3624</v>
      </c>
      <c r="T136" s="8" t="s">
        <v>3624</v>
      </c>
      <c r="U136" s="8"/>
      <c r="V136" s="8"/>
      <c r="W136" s="8"/>
      <c r="X136" s="8"/>
      <c r="Y136" s="8"/>
      <c r="Z136" s="8"/>
      <c r="AA136" s="8"/>
      <c r="AB136" s="8"/>
      <c r="AC136" s="8"/>
      <c r="AD136" s="8"/>
    </row>
    <row r="137" spans="1:30" ht="43.5">
      <c r="A137" t="s">
        <v>665</v>
      </c>
      <c r="B137" s="3" t="s">
        <v>2149</v>
      </c>
      <c r="C137" s="3" t="s">
        <v>2148</v>
      </c>
      <c r="G137" s="8" t="s">
        <v>24</v>
      </c>
      <c r="H137" s="8"/>
      <c r="I137" s="8">
        <v>1</v>
      </c>
      <c r="J137" s="8">
        <v>2</v>
      </c>
      <c r="K137" s="8" t="s">
        <v>3326</v>
      </c>
      <c r="L137" s="8" t="s">
        <v>3351</v>
      </c>
      <c r="M137" s="8"/>
      <c r="N137" s="9"/>
      <c r="O137" s="8" t="s">
        <v>3306</v>
      </c>
      <c r="P137" s="8">
        <v>312</v>
      </c>
      <c r="Q137" s="8">
        <v>153.4074146917101</v>
      </c>
      <c r="R137" s="8"/>
      <c r="S137" s="8" t="s">
        <v>3624</v>
      </c>
      <c r="T137" s="8" t="s">
        <v>3624</v>
      </c>
      <c r="U137" s="8"/>
      <c r="V137" s="8"/>
      <c r="W137" s="8"/>
      <c r="X137" s="8"/>
      <c r="Y137" s="8"/>
      <c r="Z137" s="8"/>
      <c r="AA137" s="8"/>
      <c r="AB137" s="8"/>
      <c r="AC137" s="8"/>
      <c r="AD137" s="8"/>
    </row>
    <row r="138" spans="1:30" ht="29">
      <c r="A138" t="s">
        <v>666</v>
      </c>
      <c r="B138" s="3" t="s">
        <v>2151</v>
      </c>
      <c r="C138" s="3" t="s">
        <v>2150</v>
      </c>
      <c r="G138" s="8" t="s">
        <v>24</v>
      </c>
      <c r="H138" s="8"/>
      <c r="I138" s="8">
        <v>1</v>
      </c>
      <c r="J138" s="8">
        <v>3</v>
      </c>
      <c r="K138" s="8" t="s">
        <v>3319</v>
      </c>
      <c r="L138" s="8" t="s">
        <v>3311</v>
      </c>
      <c r="M138" s="8"/>
      <c r="N138" s="9"/>
      <c r="O138" s="8"/>
      <c r="P138" s="8">
        <v>1701</v>
      </c>
      <c r="Q138" s="8">
        <v>836.36542432884255</v>
      </c>
      <c r="R138" s="8"/>
      <c r="S138" s="8" t="s">
        <v>3624</v>
      </c>
      <c r="T138" s="8" t="s">
        <v>3624</v>
      </c>
      <c r="U138" s="8"/>
      <c r="V138" s="8"/>
      <c r="W138" s="8"/>
      <c r="X138" s="8"/>
      <c r="Y138" s="8"/>
      <c r="Z138" s="8"/>
      <c r="AA138" s="8"/>
      <c r="AB138" s="8"/>
      <c r="AC138" s="8"/>
      <c r="AD138" s="8"/>
    </row>
    <row r="139" spans="1:30" ht="29">
      <c r="A139" t="s">
        <v>669</v>
      </c>
      <c r="B139" s="3" t="s">
        <v>2155</v>
      </c>
      <c r="C139" s="3" t="s">
        <v>2154</v>
      </c>
      <c r="G139" s="8" t="s">
        <v>24</v>
      </c>
      <c r="H139" s="8"/>
      <c r="I139" s="8">
        <v>1</v>
      </c>
      <c r="J139" s="8">
        <v>1</v>
      </c>
      <c r="K139" s="8" t="s">
        <v>3310</v>
      </c>
      <c r="L139" s="8" t="s">
        <v>3351</v>
      </c>
      <c r="M139" s="8"/>
      <c r="N139" s="9"/>
      <c r="O139" s="8"/>
      <c r="P139" s="8">
        <v>2475</v>
      </c>
      <c r="Q139" s="8">
        <v>1216.9338184678927</v>
      </c>
      <c r="R139" s="8"/>
      <c r="S139" s="8" t="s">
        <v>3624</v>
      </c>
      <c r="T139" s="8" t="s">
        <v>3624</v>
      </c>
      <c r="U139" s="8"/>
      <c r="V139" s="8"/>
      <c r="W139" s="8"/>
      <c r="X139" s="8"/>
      <c r="Y139" s="8"/>
      <c r="Z139" s="8"/>
      <c r="AA139" s="8"/>
      <c r="AB139" s="8"/>
      <c r="AC139" s="8"/>
      <c r="AD139" s="8"/>
    </row>
    <row r="140" spans="1:30" ht="43.5">
      <c r="A140" t="s">
        <v>669</v>
      </c>
      <c r="B140" s="3" t="s">
        <v>2157</v>
      </c>
      <c r="C140" s="3" t="s">
        <v>2156</v>
      </c>
      <c r="G140" s="8" t="s">
        <v>25</v>
      </c>
      <c r="H140" s="8"/>
      <c r="I140" s="8">
        <v>1</v>
      </c>
      <c r="J140" s="8">
        <v>3</v>
      </c>
      <c r="K140" s="8" t="s">
        <v>3310</v>
      </c>
      <c r="L140" s="8" t="s">
        <v>3311</v>
      </c>
      <c r="M140" s="8"/>
      <c r="N140" s="9"/>
      <c r="O140" s="8"/>
      <c r="P140" s="8">
        <v>2475</v>
      </c>
      <c r="Q140" s="8">
        <v>1216.9338184678927</v>
      </c>
      <c r="R140" s="8"/>
      <c r="S140" s="8" t="s">
        <v>3624</v>
      </c>
      <c r="T140" s="8" t="s">
        <v>3624</v>
      </c>
      <c r="U140" s="8"/>
      <c r="V140" s="8"/>
      <c r="W140" s="8"/>
      <c r="X140" s="8"/>
      <c r="Y140" s="8"/>
      <c r="Z140" s="8"/>
      <c r="AA140" s="8"/>
      <c r="AB140" s="8"/>
      <c r="AC140" s="8"/>
      <c r="AD140" s="8"/>
    </row>
    <row r="141" spans="1:30" ht="87">
      <c r="A141" t="s">
        <v>670</v>
      </c>
      <c r="B141" s="3" t="s">
        <v>2159</v>
      </c>
      <c r="C141" s="3" t="s">
        <v>2158</v>
      </c>
      <c r="G141" s="8" t="s">
        <v>25</v>
      </c>
      <c r="H141" s="8"/>
      <c r="I141" s="8">
        <v>1</v>
      </c>
      <c r="J141" s="8">
        <v>3</v>
      </c>
      <c r="K141" s="8" t="s">
        <v>3319</v>
      </c>
      <c r="L141" s="8" t="s">
        <v>3311</v>
      </c>
      <c r="M141" s="8"/>
      <c r="N141" s="9"/>
      <c r="O141" s="8"/>
      <c r="P141" s="8">
        <v>86</v>
      </c>
      <c r="Q141" s="8">
        <v>42.285377126561116</v>
      </c>
      <c r="R141" s="8"/>
      <c r="S141" s="8" t="s">
        <v>3624</v>
      </c>
      <c r="T141" s="8" t="s">
        <v>3624</v>
      </c>
      <c r="U141" s="8"/>
      <c r="V141" s="8"/>
      <c r="W141" s="8"/>
      <c r="X141" s="8"/>
      <c r="Y141" s="8"/>
      <c r="Z141" s="8"/>
      <c r="AA141" s="8"/>
      <c r="AB141" s="8"/>
      <c r="AC141" s="8"/>
      <c r="AD141" s="8"/>
    </row>
    <row r="142" spans="1:30" ht="87">
      <c r="A142" t="s">
        <v>670</v>
      </c>
      <c r="B142" s="3" t="s">
        <v>2160</v>
      </c>
      <c r="C142" s="3" t="s">
        <v>2158</v>
      </c>
      <c r="G142" s="8" t="s">
        <v>25</v>
      </c>
      <c r="H142" s="8"/>
      <c r="I142" s="8">
        <v>1</v>
      </c>
      <c r="J142" s="8">
        <v>3</v>
      </c>
      <c r="K142" s="8" t="s">
        <v>3319</v>
      </c>
      <c r="L142" s="8" t="s">
        <v>3311</v>
      </c>
      <c r="M142" s="8"/>
      <c r="N142" s="9"/>
      <c r="O142" s="8"/>
      <c r="P142" s="8">
        <v>1701</v>
      </c>
      <c r="Q142" s="8">
        <v>836.36542432884255</v>
      </c>
      <c r="R142" s="8"/>
      <c r="S142" s="8" t="s">
        <v>3624</v>
      </c>
      <c r="T142" s="8" t="s">
        <v>3624</v>
      </c>
      <c r="U142" s="8"/>
      <c r="V142" s="8"/>
      <c r="W142" s="8"/>
      <c r="X142" s="8"/>
      <c r="Y142" s="8"/>
      <c r="Z142" s="8"/>
      <c r="AA142" s="8"/>
      <c r="AB142" s="8"/>
      <c r="AC142" s="8"/>
      <c r="AD142" s="8"/>
    </row>
    <row r="143" spans="1:30" ht="43.5">
      <c r="A143" t="s">
        <v>670</v>
      </c>
      <c r="B143" s="3" t="s">
        <v>2164</v>
      </c>
      <c r="C143" s="3" t="s">
        <v>2163</v>
      </c>
      <c r="G143" s="8" t="s">
        <v>25</v>
      </c>
      <c r="H143" s="8"/>
      <c r="I143" s="8">
        <v>1</v>
      </c>
      <c r="J143" s="8">
        <v>2</v>
      </c>
      <c r="K143" s="8" t="s">
        <v>3310</v>
      </c>
      <c r="L143" s="8" t="s">
        <v>3351</v>
      </c>
      <c r="M143" s="8"/>
      <c r="N143" s="9"/>
      <c r="O143" s="8"/>
      <c r="P143" s="8">
        <v>2475</v>
      </c>
      <c r="Q143" s="8">
        <v>1216.9338184678927</v>
      </c>
      <c r="R143" s="8"/>
      <c r="S143" s="8" t="s">
        <v>3624</v>
      </c>
      <c r="T143" s="8" t="s">
        <v>3624</v>
      </c>
      <c r="U143" s="8"/>
      <c r="V143" s="8"/>
      <c r="W143" s="8"/>
      <c r="X143" s="8"/>
      <c r="Y143" s="8"/>
      <c r="Z143" s="8"/>
      <c r="AA143" s="8"/>
      <c r="AB143" s="8"/>
      <c r="AC143" s="8"/>
      <c r="AD143" s="8"/>
    </row>
    <row r="144" spans="1:30" ht="29">
      <c r="A144" t="s">
        <v>671</v>
      </c>
      <c r="B144" s="3" t="s">
        <v>2166</v>
      </c>
      <c r="C144" s="3" t="s">
        <v>2165</v>
      </c>
      <c r="G144" s="8" t="s">
        <v>24</v>
      </c>
      <c r="H144" s="8"/>
      <c r="I144" s="8">
        <v>1</v>
      </c>
      <c r="J144" s="8">
        <v>2</v>
      </c>
      <c r="K144" s="8" t="s">
        <v>3319</v>
      </c>
      <c r="L144" s="8" t="s">
        <v>3351</v>
      </c>
      <c r="M144" s="8"/>
      <c r="N144" s="9"/>
      <c r="O144" s="8"/>
      <c r="P144" s="8">
        <v>171</v>
      </c>
      <c r="Q144" s="8">
        <v>84.079063821418046</v>
      </c>
      <c r="R144" s="8"/>
      <c r="S144" s="8" t="s">
        <v>3624</v>
      </c>
      <c r="T144" s="8" t="s">
        <v>3624</v>
      </c>
      <c r="U144" s="8"/>
      <c r="V144" s="8"/>
      <c r="W144" s="8"/>
      <c r="X144" s="8"/>
      <c r="Y144" s="8"/>
      <c r="Z144" s="8"/>
      <c r="AA144" s="8"/>
      <c r="AB144" s="8"/>
      <c r="AC144" s="8"/>
      <c r="AD144" s="8"/>
    </row>
    <row r="145" spans="1:30" ht="43.5">
      <c r="A145" t="s">
        <v>672</v>
      </c>
      <c r="B145" s="3" t="s">
        <v>2169</v>
      </c>
      <c r="C145" s="3" t="s">
        <v>2172</v>
      </c>
      <c r="G145" s="8" t="s">
        <v>24</v>
      </c>
      <c r="H145" s="8"/>
      <c r="I145" s="8">
        <v>1</v>
      </c>
      <c r="J145" s="8">
        <v>2</v>
      </c>
      <c r="K145" s="8" t="s">
        <v>3328</v>
      </c>
      <c r="L145" s="8" t="s">
        <v>3351</v>
      </c>
      <c r="M145" s="8"/>
      <c r="N145" s="9"/>
      <c r="O145" s="8"/>
      <c r="P145" s="8">
        <v>613</v>
      </c>
      <c r="Q145" s="8">
        <v>301.40623463467404</v>
      </c>
      <c r="R145" s="8"/>
      <c r="S145" s="8" t="s">
        <v>3624</v>
      </c>
      <c r="T145" s="8" t="s">
        <v>3624</v>
      </c>
      <c r="U145" s="8"/>
      <c r="V145" s="8"/>
      <c r="W145" s="8"/>
      <c r="X145" s="8"/>
      <c r="Y145" s="8"/>
      <c r="Z145" s="8"/>
      <c r="AA145" s="8"/>
      <c r="AB145" s="8"/>
      <c r="AC145" s="8"/>
      <c r="AD145" s="8"/>
    </row>
    <row r="146" spans="1:30" ht="43.5">
      <c r="A146" t="s">
        <v>677</v>
      </c>
      <c r="B146" s="3" t="s">
        <v>2185</v>
      </c>
      <c r="C146" s="3" t="s">
        <v>2186</v>
      </c>
      <c r="G146" s="8" t="s">
        <v>25</v>
      </c>
      <c r="H146" s="8"/>
      <c r="I146" s="8">
        <v>1</v>
      </c>
      <c r="J146" s="8">
        <v>3</v>
      </c>
      <c r="K146" s="8" t="s">
        <v>3326</v>
      </c>
      <c r="L146" s="8" t="s">
        <v>3311</v>
      </c>
      <c r="M146" s="8"/>
      <c r="N146" s="9"/>
      <c r="O146" s="8"/>
      <c r="P146" s="8">
        <v>743</v>
      </c>
      <c r="Q146" s="8">
        <v>365.32599075621988</v>
      </c>
      <c r="R146" s="8"/>
      <c r="S146" s="8" t="s">
        <v>3624</v>
      </c>
      <c r="T146" s="8" t="s">
        <v>3624</v>
      </c>
      <c r="U146" s="8"/>
      <c r="V146" s="8"/>
      <c r="W146" s="8"/>
      <c r="X146" s="8"/>
      <c r="Y146" s="8"/>
      <c r="Z146" s="8"/>
      <c r="AA146" s="8"/>
      <c r="AB146" s="8"/>
      <c r="AC146" s="8"/>
      <c r="AD146" s="8"/>
    </row>
    <row r="147" spans="1:30" ht="43.5">
      <c r="A147" t="s">
        <v>680</v>
      </c>
      <c r="B147" s="3" t="s">
        <v>2191</v>
      </c>
      <c r="C147" s="3" t="s">
        <v>2188</v>
      </c>
      <c r="G147" s="8" t="s">
        <v>25</v>
      </c>
      <c r="H147" s="8"/>
      <c r="I147" s="8">
        <v>1</v>
      </c>
      <c r="J147" s="8">
        <v>3</v>
      </c>
      <c r="K147" s="8" t="s">
        <v>3319</v>
      </c>
      <c r="L147" s="8" t="s">
        <v>3311</v>
      </c>
      <c r="M147" s="8"/>
      <c r="N147" s="9"/>
      <c r="O147" s="8"/>
      <c r="P147" s="8">
        <v>1701</v>
      </c>
      <c r="Q147" s="8">
        <v>836.36542432884255</v>
      </c>
      <c r="R147" s="8"/>
      <c r="S147" s="8" t="s">
        <v>3624</v>
      </c>
      <c r="T147" s="8" t="s">
        <v>3624</v>
      </c>
      <c r="U147" s="8"/>
      <c r="V147" s="8"/>
      <c r="W147" s="8"/>
      <c r="X147" s="8"/>
      <c r="Y147" s="8"/>
      <c r="Z147" s="8"/>
      <c r="AA147" s="8"/>
      <c r="AB147" s="8"/>
      <c r="AC147" s="8"/>
      <c r="AD147" s="8"/>
    </row>
    <row r="148" spans="1:30" ht="29">
      <c r="A148" t="s">
        <v>683</v>
      </c>
      <c r="B148" s="3" t="s">
        <v>2193</v>
      </c>
      <c r="C148" s="3" t="s">
        <v>2192</v>
      </c>
      <c r="G148" s="8" t="s">
        <v>24</v>
      </c>
      <c r="H148" s="8"/>
      <c r="I148" s="8">
        <v>1</v>
      </c>
      <c r="J148" s="8">
        <v>2</v>
      </c>
      <c r="K148" s="8" t="s">
        <v>3310</v>
      </c>
      <c r="L148" s="8" t="s">
        <v>3351</v>
      </c>
      <c r="M148" s="8"/>
      <c r="N148" s="9"/>
      <c r="O148" s="8"/>
      <c r="P148" s="8">
        <v>2475</v>
      </c>
      <c r="Q148" s="8">
        <v>1216.9338184678927</v>
      </c>
      <c r="R148" s="8"/>
      <c r="S148" s="8" t="s">
        <v>3624</v>
      </c>
      <c r="T148" s="8" t="s">
        <v>3624</v>
      </c>
      <c r="U148" s="8"/>
      <c r="V148" s="8"/>
      <c r="W148" s="8"/>
      <c r="X148" s="8"/>
      <c r="Y148" s="8"/>
      <c r="Z148" s="8"/>
      <c r="AA148" s="8"/>
      <c r="AB148" s="8"/>
      <c r="AC148" s="8"/>
      <c r="AD148" s="8"/>
    </row>
    <row r="149" spans="1:30" ht="43.5">
      <c r="A149" t="s">
        <v>684</v>
      </c>
      <c r="B149" s="3" t="s">
        <v>2201</v>
      </c>
      <c r="C149" s="3" t="s">
        <v>2200</v>
      </c>
      <c r="G149" s="8" t="s">
        <v>25</v>
      </c>
      <c r="H149" s="8"/>
      <c r="I149" s="8">
        <v>1</v>
      </c>
      <c r="J149" s="8">
        <v>3</v>
      </c>
      <c r="K149" s="8" t="s">
        <v>3310</v>
      </c>
      <c r="L149" s="8" t="s">
        <v>3311</v>
      </c>
      <c r="M149" s="8"/>
      <c r="N149" s="9"/>
      <c r="O149" s="8"/>
      <c r="P149" s="8">
        <v>2475</v>
      </c>
      <c r="Q149" s="8">
        <v>1216.9338184678927</v>
      </c>
      <c r="R149" s="8"/>
      <c r="S149" s="8" t="s">
        <v>3624</v>
      </c>
      <c r="T149" s="8" t="s">
        <v>3624</v>
      </c>
      <c r="U149" s="8"/>
      <c r="V149" s="8"/>
      <c r="W149" s="8"/>
      <c r="X149" s="8"/>
      <c r="Y149" s="8"/>
      <c r="Z149" s="8"/>
      <c r="AA149" s="8"/>
      <c r="AB149" s="8"/>
      <c r="AC149" s="8"/>
      <c r="AD149" s="8"/>
    </row>
    <row r="150" spans="1:30" ht="43.5">
      <c r="A150" t="s">
        <v>695</v>
      </c>
      <c r="B150" s="3" t="s">
        <v>2223</v>
      </c>
      <c r="C150" s="3" t="s">
        <v>2222</v>
      </c>
      <c r="G150" s="8" t="s">
        <v>25</v>
      </c>
      <c r="H150" s="8"/>
      <c r="I150" s="8">
        <v>1</v>
      </c>
      <c r="J150" s="8">
        <v>3</v>
      </c>
      <c r="K150" s="8" t="s">
        <v>3326</v>
      </c>
      <c r="L150" s="8" t="s">
        <v>3311</v>
      </c>
      <c r="M150" s="8"/>
      <c r="N150" s="9"/>
      <c r="O150" s="8"/>
      <c r="P150" s="8">
        <v>743</v>
      </c>
      <c r="Q150" s="8">
        <v>365.32599075621988</v>
      </c>
      <c r="R150" s="8"/>
      <c r="S150" s="8" t="s">
        <v>3624</v>
      </c>
      <c r="T150" s="8" t="s">
        <v>3624</v>
      </c>
      <c r="U150" s="8"/>
      <c r="V150" s="8"/>
      <c r="W150" s="8"/>
      <c r="X150" s="8"/>
      <c r="Y150" s="8"/>
      <c r="Z150" s="8"/>
      <c r="AA150" s="8"/>
      <c r="AB150" s="8"/>
      <c r="AC150" s="8"/>
      <c r="AD150" s="8"/>
    </row>
    <row r="151" spans="1:30" ht="29">
      <c r="A151" t="s">
        <v>696</v>
      </c>
      <c r="B151" s="3" t="s">
        <v>2225</v>
      </c>
      <c r="C151" s="3" t="s">
        <v>2224</v>
      </c>
      <c r="G151" s="8" t="s">
        <v>25</v>
      </c>
      <c r="H151" s="8"/>
      <c r="I151" s="8">
        <v>1</v>
      </c>
      <c r="J151" s="8">
        <v>3</v>
      </c>
      <c r="K151" s="8" t="s">
        <v>3310</v>
      </c>
      <c r="L151" s="8" t="s">
        <v>3311</v>
      </c>
      <c r="M151" s="8"/>
      <c r="N151" s="9"/>
      <c r="O151" s="8"/>
      <c r="P151" s="8">
        <v>2475</v>
      </c>
      <c r="Q151" s="8">
        <v>1216.9338184678927</v>
      </c>
      <c r="R151" s="8"/>
      <c r="S151" s="8" t="s">
        <v>3624</v>
      </c>
      <c r="T151" s="8" t="s">
        <v>3624</v>
      </c>
      <c r="U151" s="8"/>
      <c r="V151" s="8"/>
      <c r="W151" s="8"/>
      <c r="X151" s="8"/>
      <c r="Y151" s="8"/>
      <c r="Z151" s="8"/>
      <c r="AA151" s="8"/>
      <c r="AB151" s="8"/>
      <c r="AC151" s="8"/>
      <c r="AD151" s="8"/>
    </row>
    <row r="152" spans="1:30" ht="58">
      <c r="A152" t="s">
        <v>704</v>
      </c>
      <c r="B152" s="3" t="s">
        <v>2228</v>
      </c>
      <c r="C152" s="3" t="s">
        <v>2229</v>
      </c>
      <c r="G152" s="8" t="s">
        <v>24</v>
      </c>
      <c r="H152" s="8"/>
      <c r="I152" s="8">
        <v>1</v>
      </c>
      <c r="J152" s="8">
        <v>2</v>
      </c>
      <c r="K152" s="8" t="s">
        <v>3319</v>
      </c>
      <c r="L152" s="8" t="s">
        <v>3351</v>
      </c>
      <c r="M152" s="8"/>
      <c r="N152" s="9"/>
      <c r="O152" s="8"/>
      <c r="P152" s="8">
        <v>171</v>
      </c>
      <c r="Q152" s="8">
        <v>84.079063821418046</v>
      </c>
      <c r="R152" s="8"/>
      <c r="S152" s="8" t="s">
        <v>3624</v>
      </c>
      <c r="T152" s="8" t="s">
        <v>3624</v>
      </c>
      <c r="U152" s="8"/>
      <c r="V152" s="8"/>
      <c r="W152" s="8"/>
      <c r="X152" s="8"/>
      <c r="Y152" s="8"/>
      <c r="Z152" s="8"/>
      <c r="AA152" s="8"/>
      <c r="AB152" s="8"/>
      <c r="AC152" s="8"/>
      <c r="AD152" s="8"/>
    </row>
    <row r="153" spans="1:30" ht="43.5">
      <c r="A153" t="s">
        <v>708</v>
      </c>
      <c r="B153" s="3" t="s">
        <v>2234</v>
      </c>
      <c r="C153" s="3" t="s">
        <v>2233</v>
      </c>
      <c r="G153" s="8" t="s">
        <v>25</v>
      </c>
      <c r="H153" s="8"/>
      <c r="I153" s="8">
        <v>1</v>
      </c>
      <c r="J153" s="8">
        <v>2</v>
      </c>
      <c r="K153" s="8" t="s">
        <v>3310</v>
      </c>
      <c r="L153" s="8" t="s">
        <v>3351</v>
      </c>
      <c r="M153" s="8"/>
      <c r="N153" s="9"/>
      <c r="O153" s="8"/>
      <c r="P153" s="8">
        <v>2475</v>
      </c>
      <c r="Q153" s="8">
        <v>1216.9338184678927</v>
      </c>
      <c r="R153" s="8"/>
      <c r="S153" s="8" t="s">
        <v>3624</v>
      </c>
      <c r="T153" s="8" t="s">
        <v>3624</v>
      </c>
      <c r="U153" s="8"/>
      <c r="V153" s="8"/>
      <c r="W153" s="8"/>
      <c r="X153" s="8"/>
      <c r="Y153" s="8"/>
      <c r="Z153" s="8"/>
      <c r="AA153" s="8"/>
      <c r="AB153" s="8"/>
      <c r="AC153" s="8"/>
      <c r="AD153" s="8"/>
    </row>
    <row r="154" spans="1:30" ht="29">
      <c r="A154" t="s">
        <v>711</v>
      </c>
      <c r="B154" s="3" t="s">
        <v>2236</v>
      </c>
      <c r="C154" s="3" t="s">
        <v>3721</v>
      </c>
      <c r="G154" s="8" t="s">
        <v>25</v>
      </c>
      <c r="H154" s="8"/>
      <c r="I154" s="8">
        <v>1</v>
      </c>
      <c r="J154" s="8">
        <v>3</v>
      </c>
      <c r="K154" s="8" t="s">
        <v>3319</v>
      </c>
      <c r="L154" s="8" t="s">
        <v>3311</v>
      </c>
      <c r="M154" s="8"/>
      <c r="N154" s="9"/>
      <c r="O154" s="8"/>
      <c r="P154" s="8">
        <v>1701</v>
      </c>
      <c r="Q154" s="8">
        <v>836.36542432884255</v>
      </c>
      <c r="R154" s="8"/>
      <c r="S154" s="8" t="s">
        <v>3624</v>
      </c>
      <c r="T154" s="8" t="s">
        <v>3624</v>
      </c>
      <c r="U154" s="8"/>
      <c r="V154" s="8"/>
      <c r="W154" s="8"/>
      <c r="X154" s="8"/>
      <c r="Y154" s="8"/>
      <c r="Z154" s="8"/>
      <c r="AA154" s="8"/>
      <c r="AB154" s="8"/>
      <c r="AC154" s="8"/>
      <c r="AD154" s="8"/>
    </row>
    <row r="155" spans="1:30" ht="43.5">
      <c r="A155" t="s">
        <v>718</v>
      </c>
      <c r="B155" s="3" t="s">
        <v>2241</v>
      </c>
      <c r="C155" s="3" t="s">
        <v>2240</v>
      </c>
      <c r="G155" s="8" t="s">
        <v>25</v>
      </c>
      <c r="H155" s="8"/>
      <c r="I155" s="8">
        <v>1</v>
      </c>
      <c r="J155" s="8">
        <v>3</v>
      </c>
      <c r="K155" s="8" t="s">
        <v>3310</v>
      </c>
      <c r="L155" s="8" t="s">
        <v>3311</v>
      </c>
      <c r="M155" s="8"/>
      <c r="N155" s="9"/>
      <c r="O155" s="8"/>
      <c r="P155" s="8">
        <v>2475</v>
      </c>
      <c r="Q155" s="8">
        <v>1216.9338184678927</v>
      </c>
      <c r="R155" s="8"/>
      <c r="S155" s="8" t="s">
        <v>3624</v>
      </c>
      <c r="T155" s="8" t="s">
        <v>3624</v>
      </c>
      <c r="U155" s="8"/>
      <c r="V155" s="8"/>
      <c r="W155" s="8"/>
      <c r="X155" s="8"/>
      <c r="Y155" s="8"/>
      <c r="Z155" s="8"/>
      <c r="AA155" s="8"/>
      <c r="AB155" s="8"/>
      <c r="AC155" s="8"/>
      <c r="AD155" s="8"/>
    </row>
    <row r="156" spans="1:30" ht="72.5">
      <c r="A156" t="s">
        <v>722</v>
      </c>
      <c r="B156" s="3" t="s">
        <v>2245</v>
      </c>
      <c r="C156" s="3" t="s">
        <v>2244</v>
      </c>
      <c r="G156" s="8" t="s">
        <v>25</v>
      </c>
      <c r="H156" s="8"/>
      <c r="I156" s="8">
        <v>1</v>
      </c>
      <c r="J156" s="8">
        <v>3</v>
      </c>
      <c r="K156" s="8" t="s">
        <v>3310</v>
      </c>
      <c r="L156" s="8" t="s">
        <v>3311</v>
      </c>
      <c r="M156" s="8"/>
      <c r="N156" s="9"/>
      <c r="O156" s="8"/>
      <c r="P156" s="8">
        <v>2475</v>
      </c>
      <c r="Q156" s="8">
        <v>1216.9338184678927</v>
      </c>
      <c r="R156" s="8"/>
      <c r="S156" s="8" t="s">
        <v>3624</v>
      </c>
      <c r="T156" s="8" t="s">
        <v>3624</v>
      </c>
      <c r="U156" s="8"/>
      <c r="V156" s="8"/>
      <c r="W156" s="8"/>
      <c r="X156" s="8"/>
      <c r="Y156" s="8"/>
      <c r="Z156" s="8"/>
      <c r="AA156" s="8"/>
      <c r="AB156" s="8"/>
      <c r="AC156" s="8"/>
      <c r="AD156" s="8"/>
    </row>
    <row r="157" spans="1:30" ht="87">
      <c r="A157" t="s">
        <v>725</v>
      </c>
      <c r="B157" s="3" t="s">
        <v>2255</v>
      </c>
      <c r="C157" s="3" t="s">
        <v>2260</v>
      </c>
      <c r="G157" s="8" t="s">
        <v>24</v>
      </c>
      <c r="H157" s="8"/>
      <c r="I157" s="8">
        <v>1</v>
      </c>
      <c r="J157" s="8">
        <v>3</v>
      </c>
      <c r="K157" s="8" t="s">
        <v>3319</v>
      </c>
      <c r="L157" s="8" t="s">
        <v>3311</v>
      </c>
      <c r="M157" s="8"/>
      <c r="N157" s="9"/>
      <c r="O157" s="8"/>
      <c r="P157" s="8">
        <v>1701</v>
      </c>
      <c r="Q157" s="8">
        <v>836.36542432884255</v>
      </c>
      <c r="R157" s="8"/>
      <c r="S157" s="8" t="s">
        <v>3624</v>
      </c>
      <c r="T157" s="8" t="s">
        <v>3624</v>
      </c>
      <c r="U157" s="8"/>
      <c r="V157" s="8"/>
      <c r="W157" s="8"/>
      <c r="X157" s="8"/>
      <c r="Y157" s="8"/>
      <c r="Z157" s="8"/>
      <c r="AA157" s="8"/>
      <c r="AB157" s="8"/>
      <c r="AC157" s="8"/>
      <c r="AD157" s="8"/>
    </row>
    <row r="158" spans="1:30" ht="188.5">
      <c r="A158" t="s">
        <v>727</v>
      </c>
      <c r="B158" s="3" t="s">
        <v>2261</v>
      </c>
      <c r="C158" s="3" t="s">
        <v>2268</v>
      </c>
      <c r="G158" s="8" t="s">
        <v>24</v>
      </c>
      <c r="H158" s="8"/>
      <c r="I158" s="8">
        <v>1</v>
      </c>
      <c r="J158" s="8">
        <v>3</v>
      </c>
      <c r="K158" s="8" t="s">
        <v>3319</v>
      </c>
      <c r="L158" s="8" t="s">
        <v>3311</v>
      </c>
      <c r="M158" s="8"/>
      <c r="N158" s="9"/>
      <c r="O158" s="8"/>
      <c r="P158" s="8">
        <v>1701</v>
      </c>
      <c r="Q158" s="8">
        <v>836.36542432884255</v>
      </c>
      <c r="R158" s="8"/>
      <c r="S158" s="8" t="s">
        <v>3624</v>
      </c>
      <c r="T158" s="8" t="s">
        <v>3624</v>
      </c>
      <c r="U158" s="8"/>
      <c r="V158" s="8"/>
      <c r="W158" s="8"/>
      <c r="X158" s="8"/>
      <c r="Y158" s="8"/>
      <c r="Z158" s="8"/>
      <c r="AA158" s="8"/>
      <c r="AB158" s="8"/>
      <c r="AC158" s="8"/>
      <c r="AD158" s="8"/>
    </row>
    <row r="159" spans="1:30" ht="58">
      <c r="A159" t="s">
        <v>733</v>
      </c>
      <c r="B159" s="3" t="s">
        <v>2290</v>
      </c>
      <c r="C159" s="3" t="s">
        <v>2287</v>
      </c>
      <c r="G159" s="8" t="s">
        <v>25</v>
      </c>
      <c r="H159" s="8"/>
      <c r="I159" s="8">
        <v>1</v>
      </c>
      <c r="J159" s="8">
        <v>3</v>
      </c>
      <c r="K159" s="8" t="s">
        <v>3310</v>
      </c>
      <c r="L159" s="8" t="s">
        <v>3305</v>
      </c>
      <c r="M159" s="8" t="s">
        <v>3403</v>
      </c>
      <c r="N159" s="9" t="s">
        <v>3404</v>
      </c>
      <c r="O159" s="8"/>
      <c r="P159" s="8">
        <v>2475</v>
      </c>
      <c r="Q159" s="8">
        <v>1216.9338184678927</v>
      </c>
      <c r="R159" s="8"/>
      <c r="S159" s="8" t="s">
        <v>3624</v>
      </c>
      <c r="T159" s="8" t="s">
        <v>3624</v>
      </c>
      <c r="U159" s="8"/>
      <c r="V159" s="8"/>
      <c r="W159" s="8"/>
      <c r="X159" s="8"/>
      <c r="Y159" s="8"/>
      <c r="Z159" s="8"/>
      <c r="AA159" s="8"/>
      <c r="AB159" s="8"/>
      <c r="AC159" s="8"/>
      <c r="AD159" s="8"/>
    </row>
    <row r="160" spans="1:30" ht="43.5">
      <c r="A160" t="s">
        <v>741</v>
      </c>
      <c r="B160" s="3" t="s">
        <v>2299</v>
      </c>
      <c r="C160" s="3" t="s">
        <v>2300</v>
      </c>
      <c r="G160" s="8" t="s">
        <v>25</v>
      </c>
      <c r="H160" s="8"/>
      <c r="I160" s="8">
        <v>1</v>
      </c>
      <c r="J160" s="8">
        <v>3</v>
      </c>
      <c r="K160" s="8" t="s">
        <v>3319</v>
      </c>
      <c r="L160" s="8" t="s">
        <v>3311</v>
      </c>
      <c r="M160" s="8"/>
      <c r="N160" s="9"/>
      <c r="O160" s="8"/>
      <c r="P160" s="8">
        <v>186</v>
      </c>
      <c r="Q160" s="8">
        <v>91.454420296981013</v>
      </c>
      <c r="R160" s="8"/>
      <c r="S160" s="8" t="s">
        <v>3624</v>
      </c>
      <c r="T160" s="8" t="s">
        <v>3624</v>
      </c>
      <c r="U160" s="8"/>
      <c r="V160" s="8"/>
      <c r="W160" s="8"/>
      <c r="X160" s="8"/>
      <c r="Y160" s="8"/>
      <c r="Z160" s="8"/>
      <c r="AA160" s="8"/>
      <c r="AB160" s="8"/>
      <c r="AC160" s="8"/>
      <c r="AD160" s="8"/>
    </row>
    <row r="161" spans="1:30" ht="29">
      <c r="A161" t="s">
        <v>742</v>
      </c>
      <c r="B161" s="3" t="s">
        <v>2302</v>
      </c>
      <c r="C161" s="3" t="s">
        <v>2301</v>
      </c>
      <c r="G161" s="8" t="s">
        <v>24</v>
      </c>
      <c r="H161" s="8"/>
      <c r="I161" s="8">
        <v>1</v>
      </c>
      <c r="J161" s="8">
        <v>1</v>
      </c>
      <c r="K161" s="8" t="s">
        <v>3310</v>
      </c>
      <c r="L161" s="8" t="s">
        <v>3351</v>
      </c>
      <c r="M161" s="8"/>
      <c r="N161" s="9"/>
      <c r="O161" s="8"/>
      <c r="P161" s="8">
        <v>2475</v>
      </c>
      <c r="Q161" s="8">
        <v>1216.9338184678927</v>
      </c>
      <c r="R161" s="8"/>
      <c r="S161" s="8" t="s">
        <v>3624</v>
      </c>
      <c r="T161" s="8" t="s">
        <v>3624</v>
      </c>
      <c r="U161" s="8"/>
      <c r="V161" s="8"/>
      <c r="W161" s="8"/>
      <c r="X161" s="8"/>
      <c r="Y161" s="8"/>
      <c r="Z161" s="8"/>
      <c r="AA161" s="8"/>
      <c r="AB161" s="8"/>
      <c r="AC161" s="8"/>
      <c r="AD161" s="8"/>
    </row>
    <row r="162" spans="1:30" ht="43.5">
      <c r="A162" t="s">
        <v>748</v>
      </c>
      <c r="B162" s="3" t="s">
        <v>2305</v>
      </c>
      <c r="C162" s="3" t="s">
        <v>2304</v>
      </c>
      <c r="G162" s="8" t="s">
        <v>25</v>
      </c>
      <c r="H162" s="8"/>
      <c r="I162" s="8">
        <v>1</v>
      </c>
      <c r="J162" s="8">
        <v>5</v>
      </c>
      <c r="K162" s="8" t="s">
        <v>3326</v>
      </c>
      <c r="L162" s="8" t="s">
        <v>3311</v>
      </c>
      <c r="M162" s="8"/>
      <c r="N162" s="9"/>
      <c r="O162" s="8"/>
      <c r="P162" s="8">
        <v>830</v>
      </c>
      <c r="Q162" s="8">
        <v>408.10305831448517</v>
      </c>
      <c r="R162" s="8"/>
      <c r="S162" s="8" t="s">
        <v>3624</v>
      </c>
      <c r="T162" s="8" t="s">
        <v>3624</v>
      </c>
      <c r="U162" s="8"/>
      <c r="V162" s="8"/>
      <c r="W162" s="8"/>
      <c r="X162" s="8"/>
      <c r="Y162" s="8"/>
      <c r="Z162" s="8"/>
      <c r="AA162" s="8"/>
      <c r="AB162" s="8"/>
      <c r="AC162" s="8"/>
      <c r="AD162" s="8"/>
    </row>
    <row r="163" spans="1:30" ht="43.5">
      <c r="A163" t="s">
        <v>754</v>
      </c>
      <c r="B163" s="3" t="s">
        <v>2315</v>
      </c>
      <c r="C163" s="3" t="s">
        <v>2314</v>
      </c>
      <c r="F163" t="s">
        <v>19</v>
      </c>
      <c r="G163" s="8" t="s">
        <v>24</v>
      </c>
      <c r="H163" s="8"/>
      <c r="I163" s="8">
        <v>1</v>
      </c>
      <c r="J163" s="8">
        <v>1</v>
      </c>
      <c r="K163" s="8" t="s">
        <v>3310</v>
      </c>
      <c r="L163" s="8" t="s">
        <v>3351</v>
      </c>
      <c r="M163" s="8"/>
      <c r="N163" s="9"/>
      <c r="O163" s="8"/>
      <c r="P163" s="8">
        <v>2475</v>
      </c>
      <c r="Q163" s="8">
        <v>1216.9338184678927</v>
      </c>
      <c r="R163" s="8"/>
      <c r="S163" s="8" t="s">
        <v>3624</v>
      </c>
      <c r="T163" s="8" t="s">
        <v>3624</v>
      </c>
      <c r="U163" s="8"/>
      <c r="V163" s="8"/>
      <c r="W163" s="8"/>
      <c r="X163" s="8"/>
      <c r="Y163" s="8"/>
      <c r="Z163" s="8"/>
      <c r="AA163" s="8"/>
      <c r="AB163" s="8"/>
      <c r="AC163" s="8"/>
      <c r="AD163" s="8"/>
    </row>
    <row r="164" spans="1:30" ht="58">
      <c r="A164" t="s">
        <v>755</v>
      </c>
      <c r="B164" s="3" t="s">
        <v>3540</v>
      </c>
      <c r="C164" s="3" t="s">
        <v>3541</v>
      </c>
      <c r="G164" s="8" t="s">
        <v>24</v>
      </c>
      <c r="H164" s="8"/>
      <c r="I164" s="8">
        <v>1</v>
      </c>
      <c r="J164" s="8">
        <v>4</v>
      </c>
      <c r="K164" s="8" t="s">
        <v>3310</v>
      </c>
      <c r="L164" s="8" t="s">
        <v>3305</v>
      </c>
      <c r="M164" s="8" t="s">
        <v>3403</v>
      </c>
      <c r="N164" s="9" t="s">
        <v>3404</v>
      </c>
      <c r="O164" s="8"/>
      <c r="P164" s="8">
        <v>2475</v>
      </c>
      <c r="Q164" s="8">
        <v>1216.9338184678927</v>
      </c>
      <c r="R164" s="8"/>
      <c r="S164" s="8" t="s">
        <v>3624</v>
      </c>
      <c r="T164" s="8" t="s">
        <v>3624</v>
      </c>
      <c r="U164" s="8" t="s">
        <v>3348</v>
      </c>
      <c r="V164" s="8"/>
      <c r="W164" s="8"/>
      <c r="X164" s="8"/>
      <c r="Y164" s="8"/>
      <c r="Z164" s="8"/>
      <c r="AA164" s="8"/>
      <c r="AB164" s="8"/>
      <c r="AC164" s="8"/>
      <c r="AD164" s="8"/>
    </row>
    <row r="165" spans="1:30" ht="29">
      <c r="A165" t="s">
        <v>755</v>
      </c>
      <c r="B165" s="3" t="s">
        <v>2317</v>
      </c>
      <c r="C165" s="3" t="s">
        <v>2316</v>
      </c>
      <c r="G165" s="8" t="s">
        <v>25</v>
      </c>
      <c r="H165" s="8"/>
      <c r="I165" s="8">
        <v>1</v>
      </c>
      <c r="J165" s="8">
        <v>1</v>
      </c>
      <c r="K165" s="8" t="s">
        <v>3310</v>
      </c>
      <c r="L165" s="8" t="s">
        <v>3351</v>
      </c>
      <c r="M165" s="8"/>
      <c r="N165" s="9"/>
      <c r="O165" s="8"/>
      <c r="P165" s="8">
        <v>2475</v>
      </c>
      <c r="Q165" s="8">
        <v>1216.9338184678927</v>
      </c>
      <c r="R165" s="8"/>
      <c r="S165" s="8" t="s">
        <v>3624</v>
      </c>
      <c r="T165" s="8" t="s">
        <v>3624</v>
      </c>
      <c r="U165" s="8"/>
      <c r="V165" s="8"/>
      <c r="W165" s="8"/>
      <c r="X165" s="8"/>
      <c r="Y165" s="8"/>
      <c r="Z165" s="8"/>
      <c r="AA165" s="8"/>
      <c r="AB165" s="8"/>
      <c r="AC165" s="8"/>
      <c r="AD165" s="8"/>
    </row>
    <row r="166" spans="1:30" ht="72.5">
      <c r="A166" t="s">
        <v>758</v>
      </c>
      <c r="B166" s="3" t="s">
        <v>2324</v>
      </c>
      <c r="C166" s="3" t="s">
        <v>2327</v>
      </c>
      <c r="G166" s="8" t="s">
        <v>24</v>
      </c>
      <c r="H166" s="8"/>
      <c r="I166" s="8">
        <v>1</v>
      </c>
      <c r="J166" s="8">
        <v>2</v>
      </c>
      <c r="K166" s="8" t="s">
        <v>3310</v>
      </c>
      <c r="L166" s="8" t="s">
        <v>3351</v>
      </c>
      <c r="M166" s="8"/>
      <c r="N166" s="9"/>
      <c r="O166" s="8"/>
      <c r="P166" s="8">
        <v>2475</v>
      </c>
      <c r="Q166" s="8">
        <v>1216.9338184678927</v>
      </c>
      <c r="R166" s="8"/>
      <c r="S166" s="8" t="s">
        <v>3624</v>
      </c>
      <c r="T166" s="8" t="s">
        <v>3624</v>
      </c>
      <c r="U166" s="8"/>
      <c r="V166" s="8"/>
      <c r="W166" s="8"/>
      <c r="X166" s="8"/>
      <c r="Y166" s="8"/>
      <c r="Z166" s="8"/>
      <c r="AA166" s="8"/>
      <c r="AB166" s="8"/>
      <c r="AC166" s="8"/>
      <c r="AD166" s="8"/>
    </row>
    <row r="167" spans="1:30" ht="29">
      <c r="A167" t="s">
        <v>759</v>
      </c>
      <c r="B167" s="3" t="s">
        <v>2331</v>
      </c>
      <c r="C167" s="3" t="s">
        <v>2330</v>
      </c>
      <c r="G167" s="8" t="s">
        <v>25</v>
      </c>
      <c r="H167" s="8"/>
      <c r="I167" s="8">
        <v>1</v>
      </c>
      <c r="J167" s="8">
        <v>3</v>
      </c>
      <c r="K167" s="8" t="s">
        <v>3310</v>
      </c>
      <c r="L167" s="8" t="s">
        <v>3311</v>
      </c>
      <c r="M167" s="8"/>
      <c r="N167" s="9"/>
      <c r="O167" s="8"/>
      <c r="P167" s="8">
        <v>2475</v>
      </c>
      <c r="Q167" s="8">
        <v>1216.9338184678927</v>
      </c>
      <c r="R167" s="8"/>
      <c r="S167" s="8" t="s">
        <v>3624</v>
      </c>
      <c r="T167" s="8" t="s">
        <v>3624</v>
      </c>
      <c r="U167" s="8"/>
      <c r="V167" s="8"/>
      <c r="W167" s="8"/>
      <c r="X167" s="8"/>
      <c r="Y167" s="8"/>
      <c r="Z167" s="8"/>
      <c r="AA167" s="8"/>
      <c r="AB167" s="8"/>
      <c r="AC167" s="8"/>
      <c r="AD167" s="8"/>
    </row>
    <row r="168" spans="1:30" ht="29">
      <c r="A168" t="s">
        <v>762</v>
      </c>
      <c r="B168" s="3" t="s">
        <v>2333</v>
      </c>
      <c r="C168" s="3" t="s">
        <v>2332</v>
      </c>
      <c r="G168" s="8" t="s">
        <v>25</v>
      </c>
      <c r="H168" s="8"/>
      <c r="I168" s="8">
        <v>1</v>
      </c>
      <c r="J168" s="8">
        <v>3</v>
      </c>
      <c r="K168" s="8" t="s">
        <v>3310</v>
      </c>
      <c r="L168" s="8" t="s">
        <v>3311</v>
      </c>
      <c r="M168" s="8"/>
      <c r="N168" s="9"/>
      <c r="O168" s="8"/>
      <c r="P168" s="8">
        <v>2475</v>
      </c>
      <c r="Q168" s="8">
        <v>1216.9338184678927</v>
      </c>
      <c r="R168" s="8"/>
      <c r="S168" s="8" t="s">
        <v>3624</v>
      </c>
      <c r="T168" s="8" t="s">
        <v>3624</v>
      </c>
      <c r="U168" s="8"/>
      <c r="V168" s="8"/>
      <c r="W168" s="8"/>
      <c r="X168" s="8"/>
      <c r="Y168" s="8"/>
      <c r="Z168" s="8"/>
      <c r="AA168" s="8"/>
      <c r="AB168" s="8"/>
      <c r="AC168" s="8"/>
      <c r="AD168" s="8"/>
    </row>
    <row r="169" spans="1:30" ht="72.5">
      <c r="A169" t="s">
        <v>776</v>
      </c>
      <c r="B169" s="3" t="s">
        <v>2343</v>
      </c>
      <c r="C169" s="3" t="s">
        <v>2340</v>
      </c>
      <c r="G169" s="8" t="s">
        <v>25</v>
      </c>
      <c r="H169" s="8"/>
      <c r="I169" s="8">
        <v>1</v>
      </c>
      <c r="J169" s="8">
        <v>3</v>
      </c>
      <c r="K169" s="8" t="s">
        <v>3310</v>
      </c>
      <c r="L169" s="8" t="s">
        <v>3311</v>
      </c>
      <c r="M169" s="8"/>
      <c r="N169" s="9"/>
      <c r="O169" s="8"/>
      <c r="P169" s="8">
        <v>2475</v>
      </c>
      <c r="Q169" s="8">
        <v>1216.9338184678927</v>
      </c>
      <c r="R169" s="8"/>
      <c r="S169" s="8" t="s">
        <v>3624</v>
      </c>
      <c r="T169" s="8" t="s">
        <v>3624</v>
      </c>
      <c r="U169" s="8"/>
      <c r="V169" s="8"/>
      <c r="W169" s="8"/>
      <c r="X169" s="8"/>
      <c r="Y169" s="8"/>
      <c r="Z169" s="8"/>
      <c r="AA169" s="8"/>
      <c r="AB169" s="8"/>
      <c r="AC169" s="8"/>
      <c r="AD169" s="8"/>
    </row>
    <row r="170" spans="1:30" ht="29">
      <c r="A170" t="s">
        <v>778</v>
      </c>
      <c r="B170" s="3" t="s">
        <v>2351</v>
      </c>
      <c r="C170" s="3" t="s">
        <v>2348</v>
      </c>
      <c r="G170" s="8" t="s">
        <v>25</v>
      </c>
      <c r="H170" s="8"/>
      <c r="I170" s="8">
        <v>1</v>
      </c>
      <c r="J170" s="8">
        <v>1</v>
      </c>
      <c r="K170" s="8" t="s">
        <v>3310</v>
      </c>
      <c r="L170" s="8" t="s">
        <v>3351</v>
      </c>
      <c r="M170" s="8"/>
      <c r="N170" s="9"/>
      <c r="O170" s="8"/>
      <c r="P170" s="8">
        <v>2475</v>
      </c>
      <c r="Q170" s="8">
        <v>1216.9338184678927</v>
      </c>
      <c r="R170" s="8"/>
      <c r="S170" s="8" t="s">
        <v>3624</v>
      </c>
      <c r="T170" s="8" t="s">
        <v>3624</v>
      </c>
      <c r="U170" s="8"/>
      <c r="V170" s="8"/>
      <c r="W170" s="8"/>
      <c r="X170" s="8"/>
      <c r="Y170" s="8"/>
      <c r="Z170" s="8"/>
      <c r="AA170" s="8"/>
      <c r="AB170" s="8"/>
      <c r="AC170" s="8"/>
      <c r="AD170" s="8"/>
    </row>
    <row r="171" spans="1:30" ht="43.5">
      <c r="A171" t="s">
        <v>778</v>
      </c>
      <c r="B171" s="3" t="s">
        <v>2355</v>
      </c>
      <c r="C171" s="3" t="s">
        <v>2354</v>
      </c>
      <c r="G171" s="8" t="s">
        <v>25</v>
      </c>
      <c r="H171" s="8"/>
      <c r="I171" s="8">
        <v>1</v>
      </c>
      <c r="J171" s="8">
        <v>2</v>
      </c>
      <c r="K171" s="8" t="s">
        <v>3310</v>
      </c>
      <c r="L171" s="8" t="s">
        <v>3351</v>
      </c>
      <c r="M171" s="8"/>
      <c r="N171" s="9"/>
      <c r="O171" s="8"/>
      <c r="P171" s="8">
        <v>2475</v>
      </c>
      <c r="Q171" s="8">
        <v>1216.9338184678927</v>
      </c>
      <c r="R171" s="8"/>
      <c r="S171" s="8" t="s">
        <v>3624</v>
      </c>
      <c r="T171" s="8" t="s">
        <v>3624</v>
      </c>
      <c r="U171" s="8"/>
      <c r="V171" s="8"/>
      <c r="W171" s="8"/>
      <c r="X171" s="8"/>
      <c r="Y171" s="8"/>
      <c r="Z171" s="8"/>
      <c r="AA171" s="8"/>
      <c r="AB171" s="8"/>
      <c r="AC171" s="8"/>
      <c r="AD171" s="8"/>
    </row>
    <row r="172" spans="1:30" ht="43.5">
      <c r="A172" t="s">
        <v>778</v>
      </c>
      <c r="B172" s="3" t="s">
        <v>2356</v>
      </c>
      <c r="C172" s="3" t="s">
        <v>2354</v>
      </c>
      <c r="G172" s="8" t="s">
        <v>25</v>
      </c>
      <c r="H172" s="8"/>
      <c r="I172" s="8">
        <v>1</v>
      </c>
      <c r="J172" s="8">
        <v>2</v>
      </c>
      <c r="K172" s="8" t="s">
        <v>3310</v>
      </c>
      <c r="L172" s="8" t="s">
        <v>3351</v>
      </c>
      <c r="M172" s="8"/>
      <c r="N172" s="9"/>
      <c r="O172" s="8"/>
      <c r="P172" s="8">
        <v>2475</v>
      </c>
      <c r="Q172" s="8">
        <v>1216.9338184678927</v>
      </c>
      <c r="R172" s="8"/>
      <c r="S172" s="8" t="s">
        <v>3624</v>
      </c>
      <c r="T172" s="8" t="s">
        <v>3624</v>
      </c>
      <c r="U172" s="8"/>
      <c r="V172" s="8"/>
      <c r="W172" s="8"/>
      <c r="X172" s="8"/>
      <c r="Y172" s="8"/>
      <c r="Z172" s="8"/>
      <c r="AA172" s="8"/>
      <c r="AB172" s="8"/>
      <c r="AC172" s="8"/>
      <c r="AD172" s="8"/>
    </row>
    <row r="173" spans="1:30" ht="58">
      <c r="A173" t="s">
        <v>780</v>
      </c>
      <c r="B173" s="3" t="s">
        <v>2362</v>
      </c>
      <c r="C173" s="3" t="s">
        <v>2361</v>
      </c>
      <c r="G173" s="8" t="s">
        <v>25</v>
      </c>
      <c r="H173" s="8"/>
      <c r="I173" s="8">
        <v>1</v>
      </c>
      <c r="J173" s="8">
        <v>4</v>
      </c>
      <c r="K173" s="8" t="s">
        <v>3310</v>
      </c>
      <c r="L173" s="8" t="s">
        <v>3311</v>
      </c>
      <c r="M173" s="8"/>
      <c r="N173" s="9"/>
      <c r="O173" s="8"/>
      <c r="P173" s="8">
        <v>2475</v>
      </c>
      <c r="Q173" s="8">
        <v>1216.9338184678927</v>
      </c>
      <c r="R173" s="8"/>
      <c r="S173" s="8" t="s">
        <v>3624</v>
      </c>
      <c r="T173" s="8" t="s">
        <v>3624</v>
      </c>
      <c r="U173" s="8"/>
      <c r="V173" s="8"/>
      <c r="W173" s="8"/>
      <c r="X173" s="8"/>
      <c r="Y173" s="8"/>
      <c r="Z173" s="8"/>
      <c r="AA173" s="8"/>
      <c r="AB173" s="8"/>
      <c r="AC173" s="8"/>
      <c r="AD173" s="8"/>
    </row>
    <row r="174" spans="1:30" ht="43.5">
      <c r="A174" t="s">
        <v>781</v>
      </c>
      <c r="B174" s="3" t="s">
        <v>2370</v>
      </c>
      <c r="C174" s="3" t="s">
        <v>2369</v>
      </c>
      <c r="G174" s="8" t="s">
        <v>24</v>
      </c>
      <c r="H174" s="8"/>
      <c r="I174" s="8">
        <v>1</v>
      </c>
      <c r="J174" s="8">
        <v>4</v>
      </c>
      <c r="K174" s="8" t="s">
        <v>3310</v>
      </c>
      <c r="L174" s="8" t="s">
        <v>3305</v>
      </c>
      <c r="M174" s="8" t="s">
        <v>3359</v>
      </c>
      <c r="N174" s="9" t="s">
        <v>3404</v>
      </c>
      <c r="O174" s="8"/>
      <c r="P174" s="8">
        <v>2475</v>
      </c>
      <c r="Q174" s="8">
        <v>1216.9338184678927</v>
      </c>
      <c r="R174" s="8"/>
      <c r="S174" s="8" t="s">
        <v>3624</v>
      </c>
      <c r="T174" s="8" t="s">
        <v>3624</v>
      </c>
      <c r="U174" s="8"/>
      <c r="V174" s="8"/>
      <c r="W174" s="8"/>
      <c r="X174" s="8"/>
      <c r="Y174" s="8"/>
      <c r="Z174" s="8"/>
      <c r="AA174" s="8"/>
      <c r="AB174" s="8"/>
      <c r="AC174" s="8"/>
      <c r="AD174" s="8"/>
    </row>
    <row r="175" spans="1:30" ht="29">
      <c r="A175" t="s">
        <v>782</v>
      </c>
      <c r="B175" s="3" t="s">
        <v>2372</v>
      </c>
      <c r="C175" s="3" t="s">
        <v>2371</v>
      </c>
      <c r="G175" s="8" t="s">
        <v>25</v>
      </c>
      <c r="H175" s="8"/>
      <c r="I175" s="8">
        <v>1</v>
      </c>
      <c r="J175" s="8">
        <v>1</v>
      </c>
      <c r="K175" s="8" t="s">
        <v>3310</v>
      </c>
      <c r="L175" s="8" t="s">
        <v>3351</v>
      </c>
      <c r="M175" s="8"/>
      <c r="N175" s="9"/>
      <c r="O175" s="8"/>
      <c r="P175" s="8">
        <v>2475</v>
      </c>
      <c r="Q175" s="8">
        <v>1216.9338184678927</v>
      </c>
      <c r="R175" s="8"/>
      <c r="S175" s="8" t="s">
        <v>3624</v>
      </c>
      <c r="T175" s="8" t="s">
        <v>3624</v>
      </c>
      <c r="U175" s="8"/>
      <c r="V175" s="8"/>
      <c r="W175" s="8"/>
      <c r="X175" s="8"/>
      <c r="Y175" s="8"/>
      <c r="Z175" s="8"/>
      <c r="AA175" s="8"/>
      <c r="AB175" s="8"/>
      <c r="AC175" s="8"/>
      <c r="AD175" s="8"/>
    </row>
    <row r="176" spans="1:30" ht="43.5">
      <c r="A176" t="s">
        <v>789</v>
      </c>
      <c r="B176" s="3" t="s">
        <v>2377</v>
      </c>
      <c r="C176" s="3" t="s">
        <v>2376</v>
      </c>
      <c r="G176" s="8" t="s">
        <v>25</v>
      </c>
      <c r="H176" s="8"/>
      <c r="I176" s="8">
        <v>1</v>
      </c>
      <c r="J176" s="8">
        <v>3</v>
      </c>
      <c r="K176" s="8" t="s">
        <v>3310</v>
      </c>
      <c r="L176" s="8" t="s">
        <v>3311</v>
      </c>
      <c r="M176" s="8"/>
      <c r="N176" s="9"/>
      <c r="O176" s="8"/>
      <c r="P176" s="8">
        <v>2475</v>
      </c>
      <c r="Q176" s="8">
        <v>1216.9338184678927</v>
      </c>
      <c r="R176" s="8"/>
      <c r="S176" s="8" t="s">
        <v>3624</v>
      </c>
      <c r="T176" s="8" t="s">
        <v>3624</v>
      </c>
      <c r="U176" s="8"/>
      <c r="V176" s="8"/>
      <c r="W176" s="8"/>
      <c r="X176" s="8"/>
      <c r="Y176" s="8"/>
      <c r="Z176" s="8"/>
      <c r="AA176" s="8"/>
      <c r="AB176" s="8"/>
      <c r="AC176" s="8"/>
      <c r="AD176" s="8"/>
    </row>
    <row r="177" spans="1:30" ht="43.5">
      <c r="A177" t="s">
        <v>793</v>
      </c>
      <c r="B177" s="3" t="s">
        <v>2378</v>
      </c>
      <c r="C177" s="3" t="s">
        <v>2379</v>
      </c>
      <c r="G177" s="8" t="s">
        <v>25</v>
      </c>
      <c r="H177" s="8"/>
      <c r="I177" s="8">
        <v>1</v>
      </c>
      <c r="J177" s="8">
        <v>3</v>
      </c>
      <c r="K177" s="8" t="s">
        <v>3310</v>
      </c>
      <c r="L177" s="8" t="s">
        <v>3305</v>
      </c>
      <c r="M177" s="8" t="s">
        <v>3359</v>
      </c>
      <c r="N177" s="9" t="s">
        <v>3404</v>
      </c>
      <c r="O177" s="8" t="s">
        <v>3306</v>
      </c>
      <c r="P177" s="8">
        <v>2475</v>
      </c>
      <c r="Q177" s="8">
        <v>1216.9338184678927</v>
      </c>
      <c r="R177" s="8"/>
      <c r="S177" s="8" t="s">
        <v>3624</v>
      </c>
      <c r="T177" s="8" t="s">
        <v>3624</v>
      </c>
      <c r="U177" s="8"/>
      <c r="V177" s="8"/>
      <c r="W177" s="8"/>
      <c r="X177" s="8"/>
      <c r="Y177" s="8"/>
      <c r="Z177" s="8"/>
      <c r="AA177" s="8"/>
      <c r="AB177" s="8"/>
      <c r="AC177" s="8"/>
      <c r="AD177" s="8"/>
    </row>
    <row r="178" spans="1:30" ht="29">
      <c r="A178" t="s">
        <v>795</v>
      </c>
      <c r="B178" s="3" t="s">
        <v>2380</v>
      </c>
      <c r="C178" s="3" t="s">
        <v>2381</v>
      </c>
      <c r="G178" s="8" t="s">
        <v>25</v>
      </c>
      <c r="H178" s="8"/>
      <c r="I178" s="8">
        <v>1</v>
      </c>
      <c r="J178" s="8">
        <v>3</v>
      </c>
      <c r="K178" s="8" t="s">
        <v>3310</v>
      </c>
      <c r="L178" s="8" t="s">
        <v>3311</v>
      </c>
      <c r="M178" s="8"/>
      <c r="N178" s="9"/>
      <c r="O178" s="8"/>
      <c r="P178" s="8">
        <v>2475</v>
      </c>
      <c r="Q178" s="8">
        <v>1216.9338184678927</v>
      </c>
      <c r="R178" s="8"/>
      <c r="S178" s="8" t="s">
        <v>3624</v>
      </c>
      <c r="T178" s="8" t="s">
        <v>3624</v>
      </c>
      <c r="U178" s="8"/>
      <c r="V178" s="8"/>
      <c r="W178" s="8"/>
      <c r="X178" s="8"/>
      <c r="Y178" s="8"/>
      <c r="Z178" s="8"/>
      <c r="AA178" s="8"/>
      <c r="AB178" s="8"/>
      <c r="AC178" s="8"/>
      <c r="AD178" s="8"/>
    </row>
    <row r="179" spans="1:30" ht="101.5">
      <c r="A179" t="s">
        <v>799</v>
      </c>
      <c r="B179" s="3" t="s">
        <v>2386</v>
      </c>
      <c r="C179" s="3" t="s">
        <v>2387</v>
      </c>
      <c r="G179" s="8" t="s">
        <v>24</v>
      </c>
      <c r="H179" s="8"/>
      <c r="I179" s="8">
        <v>1</v>
      </c>
      <c r="J179" s="8">
        <v>3</v>
      </c>
      <c r="K179" s="8" t="s">
        <v>3310</v>
      </c>
      <c r="L179" s="8" t="s">
        <v>3311</v>
      </c>
      <c r="M179" s="8"/>
      <c r="N179" s="9"/>
      <c r="O179" s="8"/>
      <c r="P179" s="8">
        <v>2475</v>
      </c>
      <c r="Q179" s="8">
        <v>1216.9338184678927</v>
      </c>
      <c r="R179" s="8"/>
      <c r="S179" s="8" t="s">
        <v>3624</v>
      </c>
      <c r="T179" s="8" t="s">
        <v>3624</v>
      </c>
      <c r="U179" s="8"/>
      <c r="V179" s="8"/>
      <c r="W179" s="8"/>
      <c r="X179" s="8"/>
      <c r="Y179" s="8"/>
      <c r="Z179" s="8"/>
      <c r="AA179" s="8"/>
      <c r="AB179" s="8"/>
      <c r="AC179" s="8"/>
      <c r="AD179" s="8"/>
    </row>
    <row r="180" spans="1:30" ht="101.5">
      <c r="A180" t="s">
        <v>799</v>
      </c>
      <c r="B180" s="3" t="s">
        <v>2386</v>
      </c>
      <c r="C180" s="3" t="s">
        <v>2388</v>
      </c>
      <c r="G180" s="8" t="s">
        <v>24</v>
      </c>
      <c r="H180" s="8"/>
      <c r="I180" s="8">
        <v>1</v>
      </c>
      <c r="J180" s="8">
        <v>3</v>
      </c>
      <c r="K180" s="8" t="s">
        <v>3310</v>
      </c>
      <c r="L180" s="8" t="s">
        <v>3311</v>
      </c>
      <c r="M180" s="8"/>
      <c r="N180" s="9"/>
      <c r="O180" s="8"/>
      <c r="P180" s="8">
        <v>2475</v>
      </c>
      <c r="Q180" s="8">
        <v>1216.9338184678927</v>
      </c>
      <c r="R180" s="8"/>
      <c r="S180" s="8" t="s">
        <v>3624</v>
      </c>
      <c r="T180" s="8" t="s">
        <v>3624</v>
      </c>
      <c r="U180" s="8"/>
      <c r="V180" s="8"/>
      <c r="W180" s="8"/>
      <c r="X180" s="8"/>
      <c r="Y180" s="8"/>
      <c r="Z180" s="8"/>
      <c r="AA180" s="8"/>
      <c r="AB180" s="8"/>
      <c r="AC180" s="8"/>
      <c r="AD180" s="8"/>
    </row>
    <row r="181" spans="1:30" ht="43.5">
      <c r="A181" t="s">
        <v>808</v>
      </c>
      <c r="B181" s="3" t="s">
        <v>2395</v>
      </c>
      <c r="C181" s="3" t="s">
        <v>2396</v>
      </c>
      <c r="F181" t="s">
        <v>19</v>
      </c>
      <c r="G181" s="8" t="s">
        <v>25</v>
      </c>
      <c r="H181" s="8"/>
      <c r="I181" s="8">
        <v>1</v>
      </c>
      <c r="J181" s="8">
        <v>2</v>
      </c>
      <c r="K181" s="8" t="s">
        <v>3310</v>
      </c>
      <c r="L181" s="8" t="s">
        <v>3351</v>
      </c>
      <c r="M181" s="8"/>
      <c r="N181" s="9"/>
      <c r="O181" s="8"/>
      <c r="P181" s="8">
        <v>2475</v>
      </c>
      <c r="Q181" s="8">
        <v>1216.9338184678927</v>
      </c>
      <c r="R181" s="8"/>
      <c r="S181" s="8" t="s">
        <v>3624</v>
      </c>
      <c r="T181" s="8" t="s">
        <v>3624</v>
      </c>
      <c r="U181" s="8"/>
      <c r="V181" s="8"/>
      <c r="W181" s="8"/>
      <c r="X181" s="8"/>
      <c r="Y181" s="8"/>
      <c r="Z181" s="8"/>
      <c r="AA181" s="8"/>
      <c r="AB181" s="8"/>
      <c r="AC181" s="8"/>
      <c r="AD181" s="8"/>
    </row>
    <row r="182" spans="1:30" ht="58">
      <c r="A182" t="s">
        <v>818</v>
      </c>
      <c r="B182" s="3" t="s">
        <v>2414</v>
      </c>
      <c r="C182" s="3" t="s">
        <v>2413</v>
      </c>
      <c r="G182" s="8" t="s">
        <v>24</v>
      </c>
      <c r="H182" s="8"/>
      <c r="I182" s="8">
        <v>1</v>
      </c>
      <c r="J182" s="8">
        <v>5</v>
      </c>
      <c r="K182" s="8" t="s">
        <v>3326</v>
      </c>
      <c r="L182" s="8" t="s">
        <v>3305</v>
      </c>
      <c r="M182" s="8" t="s">
        <v>3359</v>
      </c>
      <c r="N182" s="9" t="s">
        <v>3404</v>
      </c>
      <c r="O182" s="8"/>
      <c r="P182" s="8">
        <v>830</v>
      </c>
      <c r="Q182" s="8">
        <v>408.10305831448517</v>
      </c>
      <c r="R182" s="8"/>
      <c r="S182" s="8" t="s">
        <v>3624</v>
      </c>
      <c r="T182" s="8" t="s">
        <v>3624</v>
      </c>
      <c r="U182" s="8"/>
      <c r="V182" s="8"/>
      <c r="W182" s="8"/>
      <c r="X182" s="8"/>
      <c r="Y182" s="8"/>
      <c r="Z182" s="8"/>
      <c r="AA182" s="8"/>
      <c r="AB182" s="8"/>
      <c r="AC182" s="8"/>
      <c r="AD182" s="8"/>
    </row>
    <row r="183" spans="1:30" ht="43.5">
      <c r="A183" t="s">
        <v>819</v>
      </c>
      <c r="B183" s="3" t="s">
        <v>3546</v>
      </c>
      <c r="C183" s="3" t="s">
        <v>3547</v>
      </c>
      <c r="G183" s="8" t="s">
        <v>25</v>
      </c>
      <c r="H183" s="8"/>
      <c r="I183" s="8">
        <v>1</v>
      </c>
      <c r="J183" s="8">
        <v>3</v>
      </c>
      <c r="K183" s="8" t="s">
        <v>3310</v>
      </c>
      <c r="L183" s="8" t="s">
        <v>3311</v>
      </c>
      <c r="M183" s="8"/>
      <c r="N183" s="9"/>
      <c r="O183" s="8"/>
      <c r="P183" s="8">
        <v>2475</v>
      </c>
      <c r="Q183" s="8">
        <v>1216.9338184678927</v>
      </c>
      <c r="R183" s="8"/>
      <c r="S183" s="8" t="s">
        <v>3624</v>
      </c>
      <c r="T183" s="8" t="s">
        <v>3624</v>
      </c>
      <c r="U183" s="8" t="s">
        <v>3348</v>
      </c>
      <c r="V183" s="8"/>
      <c r="W183" s="8"/>
      <c r="X183" s="8"/>
      <c r="Y183" s="8"/>
      <c r="Z183" s="8"/>
      <c r="AA183" s="8"/>
      <c r="AB183" s="8"/>
      <c r="AC183" s="8"/>
      <c r="AD183" s="8"/>
    </row>
    <row r="184" spans="1:30" ht="43.5">
      <c r="A184" t="s">
        <v>824</v>
      </c>
      <c r="B184" s="3" t="s">
        <v>2417</v>
      </c>
      <c r="C184" s="3" t="s">
        <v>2418</v>
      </c>
      <c r="G184" s="8" t="s">
        <v>25</v>
      </c>
      <c r="H184" s="8"/>
      <c r="I184" s="8">
        <v>1</v>
      </c>
      <c r="J184" s="8">
        <v>3</v>
      </c>
      <c r="K184" s="8" t="s">
        <v>3310</v>
      </c>
      <c r="L184" s="8" t="s">
        <v>3311</v>
      </c>
      <c r="M184" s="8"/>
      <c r="N184" s="9"/>
      <c r="O184" s="8"/>
      <c r="P184" s="8">
        <v>2475</v>
      </c>
      <c r="Q184" s="8">
        <v>1216.9338184678927</v>
      </c>
      <c r="R184" s="8"/>
      <c r="S184" s="8" t="s">
        <v>3624</v>
      </c>
      <c r="T184" s="8" t="s">
        <v>3624</v>
      </c>
      <c r="U184" s="8"/>
      <c r="V184" s="8"/>
      <c r="W184" s="8"/>
      <c r="X184" s="8"/>
      <c r="Y184" s="8"/>
      <c r="Z184" s="8"/>
      <c r="AA184" s="8"/>
      <c r="AB184" s="8"/>
      <c r="AC184" s="8"/>
      <c r="AD184" s="8"/>
    </row>
    <row r="185" spans="1:30" ht="29">
      <c r="A185" t="s">
        <v>834</v>
      </c>
      <c r="B185" s="3" t="s">
        <v>2420</v>
      </c>
      <c r="C185" s="3" t="s">
        <v>2419</v>
      </c>
      <c r="G185" s="8" t="s">
        <v>24</v>
      </c>
      <c r="H185" s="8"/>
      <c r="I185" s="8">
        <v>1</v>
      </c>
      <c r="J185" s="8">
        <v>2</v>
      </c>
      <c r="K185" s="8" t="s">
        <v>3355</v>
      </c>
      <c r="L185" s="8" t="s">
        <v>3351</v>
      </c>
      <c r="M185" s="8"/>
      <c r="N185" s="9"/>
      <c r="O185" s="8"/>
      <c r="P185" s="8">
        <v>124</v>
      </c>
      <c r="Q185" s="8">
        <v>60.969613531320682</v>
      </c>
      <c r="R185" s="8"/>
      <c r="S185" s="8" t="s">
        <v>3624</v>
      </c>
      <c r="T185" s="8" t="s">
        <v>3624</v>
      </c>
      <c r="U185" s="8"/>
      <c r="V185" s="8"/>
      <c r="W185" s="8"/>
      <c r="X185" s="8"/>
      <c r="Y185" s="8"/>
      <c r="Z185" s="8"/>
      <c r="AA185" s="8"/>
      <c r="AB185" s="8"/>
      <c r="AC185" s="8"/>
      <c r="AD185" s="8"/>
    </row>
    <row r="186" spans="1:30" ht="58">
      <c r="A186" t="s">
        <v>835</v>
      </c>
      <c r="B186" s="3" t="s">
        <v>2424</v>
      </c>
      <c r="C186" s="3" t="s">
        <v>2425</v>
      </c>
      <c r="G186" s="8" t="s">
        <v>24</v>
      </c>
      <c r="H186" s="8"/>
      <c r="I186" s="8">
        <v>1</v>
      </c>
      <c r="J186" s="8">
        <v>2</v>
      </c>
      <c r="K186" s="8" t="s">
        <v>3319</v>
      </c>
      <c r="L186" s="8" t="s">
        <v>3351</v>
      </c>
      <c r="M186" s="8"/>
      <c r="N186" s="9"/>
      <c r="O186" s="8"/>
      <c r="P186" s="8">
        <v>171</v>
      </c>
      <c r="Q186" s="8">
        <v>84.079063821418046</v>
      </c>
      <c r="R186" s="8"/>
      <c r="S186" s="8" t="s">
        <v>3624</v>
      </c>
      <c r="T186" s="8" t="s">
        <v>3624</v>
      </c>
      <c r="U186" s="8"/>
      <c r="V186" s="8"/>
      <c r="W186" s="8"/>
      <c r="X186" s="8"/>
      <c r="Y186" s="8"/>
      <c r="Z186" s="8"/>
      <c r="AA186" s="8"/>
      <c r="AB186" s="8"/>
      <c r="AC186" s="8"/>
      <c r="AD186" s="8"/>
    </row>
    <row r="187" spans="1:30" ht="43.5">
      <c r="A187" t="s">
        <v>835</v>
      </c>
      <c r="B187" s="3" t="s">
        <v>2429</v>
      </c>
      <c r="C187" s="3" t="s">
        <v>2428</v>
      </c>
      <c r="G187" s="8" t="s">
        <v>25</v>
      </c>
      <c r="H187" s="8"/>
      <c r="I187" s="8">
        <v>1</v>
      </c>
      <c r="J187" s="8">
        <v>3</v>
      </c>
      <c r="K187" s="8" t="s">
        <v>3326</v>
      </c>
      <c r="L187" s="8" t="s">
        <v>3351</v>
      </c>
      <c r="M187" s="8"/>
      <c r="N187" s="9"/>
      <c r="O187" s="8"/>
      <c r="P187" s="8">
        <v>743</v>
      </c>
      <c r="Q187" s="8">
        <v>365.32599075621988</v>
      </c>
      <c r="R187" s="8"/>
      <c r="S187" s="8" t="s">
        <v>3624</v>
      </c>
      <c r="T187" s="8" t="s">
        <v>3624</v>
      </c>
      <c r="U187" s="8"/>
      <c r="V187" s="8"/>
      <c r="W187" s="8"/>
      <c r="X187" s="8"/>
      <c r="Y187" s="8"/>
      <c r="Z187" s="8"/>
      <c r="AA187" s="8"/>
      <c r="AB187" s="8"/>
      <c r="AC187" s="8"/>
      <c r="AD187" s="8"/>
    </row>
    <row r="188" spans="1:30" ht="43.5">
      <c r="A188" t="s">
        <v>838</v>
      </c>
      <c r="B188" s="3" t="s">
        <v>2431</v>
      </c>
      <c r="C188" s="3" t="s">
        <v>2430</v>
      </c>
      <c r="G188" s="8" t="s">
        <v>24</v>
      </c>
      <c r="H188" s="8"/>
      <c r="I188" s="8">
        <v>1</v>
      </c>
      <c r="J188" s="8">
        <v>2</v>
      </c>
      <c r="K188" s="8" t="s">
        <v>3319</v>
      </c>
      <c r="L188" s="8" t="s">
        <v>3351</v>
      </c>
      <c r="M188" s="8"/>
      <c r="N188" s="9"/>
      <c r="O188" s="8"/>
      <c r="P188" s="8">
        <v>171</v>
      </c>
      <c r="Q188" s="8">
        <v>84.079063821418046</v>
      </c>
      <c r="R188" s="8"/>
      <c r="S188" s="8" t="s">
        <v>3624</v>
      </c>
      <c r="T188" s="8" t="s">
        <v>3624</v>
      </c>
      <c r="U188" s="8"/>
      <c r="V188" s="8"/>
      <c r="W188" s="8"/>
      <c r="X188" s="8"/>
      <c r="Y188" s="8"/>
      <c r="Z188" s="8"/>
      <c r="AA188" s="8"/>
      <c r="AB188" s="8"/>
      <c r="AC188" s="8"/>
      <c r="AD188" s="8"/>
    </row>
    <row r="189" spans="1:30" ht="43.5">
      <c r="A189" t="s">
        <v>843</v>
      </c>
      <c r="B189" s="3" t="s">
        <v>2449</v>
      </c>
      <c r="C189" s="3" t="s">
        <v>2448</v>
      </c>
      <c r="G189" s="8" t="s">
        <v>24</v>
      </c>
      <c r="H189" s="8"/>
      <c r="I189" s="8">
        <v>1</v>
      </c>
      <c r="J189" s="8">
        <v>2</v>
      </c>
      <c r="K189" s="8" t="s">
        <v>3310</v>
      </c>
      <c r="L189" s="8" t="s">
        <v>3351</v>
      </c>
      <c r="M189" s="8"/>
      <c r="N189" s="9"/>
      <c r="O189" s="8" t="s">
        <v>3306</v>
      </c>
      <c r="P189" s="8">
        <v>2475</v>
      </c>
      <c r="Q189" s="8">
        <v>1216.9338184678927</v>
      </c>
      <c r="R189" s="8"/>
      <c r="S189" s="8" t="s">
        <v>3624</v>
      </c>
      <c r="T189" s="8" t="s">
        <v>3624</v>
      </c>
      <c r="U189" s="8"/>
      <c r="V189" s="8"/>
      <c r="W189" s="8"/>
      <c r="X189" s="8"/>
      <c r="Y189" s="8"/>
      <c r="Z189" s="8"/>
      <c r="AA189" s="8"/>
      <c r="AB189" s="8"/>
      <c r="AC189" s="8"/>
      <c r="AD189" s="8"/>
    </row>
    <row r="190" spans="1:30" ht="29">
      <c r="A190" t="s">
        <v>850</v>
      </c>
      <c r="B190" s="3" t="s">
        <v>2453</v>
      </c>
      <c r="C190" s="3" t="s">
        <v>2452</v>
      </c>
      <c r="G190" s="8" t="s">
        <v>25</v>
      </c>
      <c r="H190" s="8"/>
      <c r="I190" s="8">
        <v>1</v>
      </c>
      <c r="J190" s="8">
        <v>2</v>
      </c>
      <c r="K190" s="8" t="s">
        <v>3319</v>
      </c>
      <c r="L190" s="8" t="s">
        <v>3351</v>
      </c>
      <c r="M190" s="8"/>
      <c r="N190" s="9"/>
      <c r="O190" s="8"/>
      <c r="P190" s="8">
        <v>171</v>
      </c>
      <c r="Q190" s="8">
        <v>84.079063821418046</v>
      </c>
      <c r="R190" s="8"/>
      <c r="S190" s="8" t="s">
        <v>3624</v>
      </c>
      <c r="T190" s="8" t="s">
        <v>3624</v>
      </c>
      <c r="U190" s="8"/>
      <c r="V190" s="8"/>
      <c r="W190" s="8"/>
      <c r="X190" s="8"/>
      <c r="Y190" s="8"/>
      <c r="Z190" s="8"/>
      <c r="AA190" s="8"/>
      <c r="AB190" s="8"/>
      <c r="AC190" s="8"/>
      <c r="AD190" s="8"/>
    </row>
    <row r="191" spans="1:30" ht="29">
      <c r="A191" t="s">
        <v>854</v>
      </c>
      <c r="B191" s="3" t="s">
        <v>2454</v>
      </c>
      <c r="C191" s="3" t="s">
        <v>2455</v>
      </c>
      <c r="G191" s="8" t="s">
        <v>24</v>
      </c>
      <c r="H191" s="8"/>
      <c r="I191" s="8">
        <v>1</v>
      </c>
      <c r="J191" s="8">
        <v>3</v>
      </c>
      <c r="K191" s="8" t="s">
        <v>3310</v>
      </c>
      <c r="L191" s="8" t="s">
        <v>3311</v>
      </c>
      <c r="M191" s="8"/>
      <c r="N191" s="9"/>
      <c r="O191" s="8"/>
      <c r="P191" s="8">
        <v>2475</v>
      </c>
      <c r="Q191" s="8">
        <v>1216.9338184678927</v>
      </c>
      <c r="R191" s="8"/>
      <c r="S191" s="8" t="s">
        <v>3624</v>
      </c>
      <c r="T191" s="8" t="s">
        <v>3624</v>
      </c>
      <c r="U191" s="8"/>
      <c r="V191" s="8"/>
      <c r="W191" s="8"/>
      <c r="X191" s="8"/>
      <c r="Y191" s="8"/>
      <c r="Z191" s="8"/>
      <c r="AA191" s="8"/>
      <c r="AB191" s="8"/>
      <c r="AC191" s="8"/>
      <c r="AD191" s="8"/>
    </row>
    <row r="192" spans="1:30" ht="101.5">
      <c r="A192" t="s">
        <v>856</v>
      </c>
      <c r="B192" s="3" t="s">
        <v>2464</v>
      </c>
      <c r="C192" s="3" t="s">
        <v>2462</v>
      </c>
      <c r="G192" s="8" t="s">
        <v>25</v>
      </c>
      <c r="H192" s="8"/>
      <c r="I192" s="8">
        <v>1</v>
      </c>
      <c r="J192" s="8">
        <v>3</v>
      </c>
      <c r="K192" s="8" t="s">
        <v>3310</v>
      </c>
      <c r="L192" s="8" t="s">
        <v>3311</v>
      </c>
      <c r="M192" s="8"/>
      <c r="N192" s="9"/>
      <c r="O192" s="8"/>
      <c r="P192" s="8">
        <v>2475</v>
      </c>
      <c r="Q192" s="8">
        <v>1216.9338184678927</v>
      </c>
      <c r="R192" s="8"/>
      <c r="S192" s="8" t="s">
        <v>3624</v>
      </c>
      <c r="T192" s="8" t="s">
        <v>3624</v>
      </c>
      <c r="U192" s="8"/>
      <c r="V192" s="8"/>
      <c r="W192" s="8"/>
      <c r="X192" s="8"/>
      <c r="Y192" s="8"/>
      <c r="Z192" s="8"/>
      <c r="AA192" s="8"/>
      <c r="AB192" s="8"/>
      <c r="AC192" s="8"/>
      <c r="AD192" s="8"/>
    </row>
    <row r="193" spans="1:30" ht="29">
      <c r="A193" t="s">
        <v>859</v>
      </c>
      <c r="B193" s="3" t="s">
        <v>2469</v>
      </c>
      <c r="C193" s="3" t="s">
        <v>2472</v>
      </c>
      <c r="G193" s="8" t="s">
        <v>24</v>
      </c>
      <c r="H193" s="8"/>
      <c r="I193" s="8">
        <v>1</v>
      </c>
      <c r="J193" s="8">
        <v>1</v>
      </c>
      <c r="K193" s="8" t="s">
        <v>3310</v>
      </c>
      <c r="L193" s="8" t="s">
        <v>3351</v>
      </c>
      <c r="M193" s="8"/>
      <c r="N193" s="9"/>
      <c r="O193" s="8"/>
      <c r="P193" s="8">
        <v>2475</v>
      </c>
      <c r="Q193" s="8">
        <v>1216.9338184678927</v>
      </c>
      <c r="R193" s="8"/>
      <c r="S193" s="8" t="s">
        <v>3624</v>
      </c>
      <c r="T193" s="8" t="s">
        <v>3624</v>
      </c>
      <c r="U193" s="8"/>
      <c r="V193" s="8"/>
      <c r="W193" s="8"/>
      <c r="X193" s="8"/>
      <c r="Y193" s="8"/>
      <c r="Z193" s="8"/>
      <c r="AA193" s="8"/>
      <c r="AB193" s="8"/>
      <c r="AC193" s="8"/>
      <c r="AD193" s="8"/>
    </row>
    <row r="194" spans="1:30" ht="29">
      <c r="A194" t="s">
        <v>861</v>
      </c>
      <c r="B194" s="3" t="s">
        <v>2479</v>
      </c>
      <c r="C194" s="3" t="s">
        <v>2478</v>
      </c>
      <c r="G194" s="8" t="s">
        <v>24</v>
      </c>
      <c r="H194" s="8"/>
      <c r="I194" s="8">
        <v>1</v>
      </c>
      <c r="J194" s="8">
        <v>3</v>
      </c>
      <c r="K194" s="8" t="s">
        <v>3319</v>
      </c>
      <c r="L194" s="8" t="s">
        <v>3311</v>
      </c>
      <c r="M194" s="8"/>
      <c r="N194" s="9"/>
      <c r="O194" s="8"/>
      <c r="P194" s="8">
        <v>1701</v>
      </c>
      <c r="Q194" s="8">
        <v>836.36542432884255</v>
      </c>
      <c r="R194" s="8"/>
      <c r="S194" s="8" t="s">
        <v>3624</v>
      </c>
      <c r="T194" s="8" t="s">
        <v>3624</v>
      </c>
      <c r="U194" s="8"/>
      <c r="V194" s="8"/>
      <c r="W194" s="8"/>
      <c r="X194" s="8"/>
      <c r="Y194" s="8"/>
      <c r="Z194" s="8"/>
      <c r="AA194" s="8"/>
      <c r="AB194" s="8"/>
      <c r="AC194" s="8"/>
      <c r="AD194" s="8"/>
    </row>
    <row r="195" spans="1:30" ht="29">
      <c r="A195" t="s">
        <v>862</v>
      </c>
      <c r="B195" s="3" t="s">
        <v>2480</v>
      </c>
      <c r="C195" s="3" t="s">
        <v>2481</v>
      </c>
      <c r="G195" s="8" t="s">
        <v>25</v>
      </c>
      <c r="H195" s="8"/>
      <c r="I195" s="8">
        <v>1</v>
      </c>
      <c r="J195" s="8">
        <v>1</v>
      </c>
      <c r="K195" s="8" t="s">
        <v>3310</v>
      </c>
      <c r="L195" s="8" t="s">
        <v>3351</v>
      </c>
      <c r="M195" s="8"/>
      <c r="N195" s="9"/>
      <c r="O195" s="8"/>
      <c r="P195" s="8">
        <v>2475</v>
      </c>
      <c r="Q195" s="8">
        <v>1216.9338184678927</v>
      </c>
      <c r="R195" s="8"/>
      <c r="S195" s="8" t="s">
        <v>3624</v>
      </c>
      <c r="T195" s="8" t="s">
        <v>3624</v>
      </c>
      <c r="U195" s="8"/>
      <c r="V195" s="8"/>
      <c r="W195" s="8"/>
      <c r="X195" s="8"/>
      <c r="Y195" s="8"/>
      <c r="Z195" s="8"/>
      <c r="AA195" s="8"/>
      <c r="AB195" s="8"/>
      <c r="AC195" s="8"/>
      <c r="AD195" s="8"/>
    </row>
    <row r="196" spans="1:30" ht="29">
      <c r="A196" t="s">
        <v>863</v>
      </c>
      <c r="B196" s="3" t="s">
        <v>2483</v>
      </c>
      <c r="C196" s="3" t="s">
        <v>2482</v>
      </c>
      <c r="G196" s="8" t="s">
        <v>25</v>
      </c>
      <c r="H196" s="8"/>
      <c r="I196" s="8">
        <v>1</v>
      </c>
      <c r="J196" s="8">
        <v>1</v>
      </c>
      <c r="K196" s="8" t="s">
        <v>3310</v>
      </c>
      <c r="L196" s="8" t="s">
        <v>3351</v>
      </c>
      <c r="M196" s="8"/>
      <c r="N196" s="9"/>
      <c r="O196" s="8"/>
      <c r="P196" s="8">
        <v>2475</v>
      </c>
      <c r="Q196" s="8">
        <v>1216.9338184678927</v>
      </c>
      <c r="R196" s="8"/>
      <c r="S196" s="8" t="s">
        <v>3624</v>
      </c>
      <c r="T196" s="8" t="s">
        <v>3624</v>
      </c>
      <c r="U196" s="8"/>
      <c r="V196" s="8"/>
      <c r="W196" s="8"/>
      <c r="X196" s="8"/>
      <c r="Y196" s="8"/>
      <c r="Z196" s="8"/>
      <c r="AA196" s="8"/>
      <c r="AB196" s="8"/>
      <c r="AC196" s="8"/>
      <c r="AD196" s="8"/>
    </row>
    <row r="197" spans="1:30" ht="43.5">
      <c r="A197" t="s">
        <v>869</v>
      </c>
      <c r="B197" s="3" t="s">
        <v>2487</v>
      </c>
      <c r="C197" s="3" t="s">
        <v>2486</v>
      </c>
      <c r="G197" s="8" t="s">
        <v>25</v>
      </c>
      <c r="H197" s="8"/>
      <c r="I197" s="8">
        <v>1</v>
      </c>
      <c r="J197" s="8">
        <v>3</v>
      </c>
      <c r="K197" s="8" t="s">
        <v>3328</v>
      </c>
      <c r="L197" s="8" t="s">
        <v>3311</v>
      </c>
      <c r="M197" s="8"/>
      <c r="N197" s="9"/>
      <c r="O197" s="8"/>
      <c r="P197" s="8">
        <v>210</v>
      </c>
      <c r="Q197" s="8">
        <v>103.25499065788181</v>
      </c>
      <c r="R197" s="8"/>
      <c r="S197" s="8" t="s">
        <v>3624</v>
      </c>
      <c r="T197" s="8" t="s">
        <v>3624</v>
      </c>
      <c r="U197" s="8"/>
      <c r="V197" s="8"/>
      <c r="W197" s="8"/>
      <c r="X197" s="8"/>
      <c r="Y197" s="8"/>
      <c r="Z197" s="8"/>
      <c r="AA197" s="8"/>
      <c r="AB197" s="8"/>
      <c r="AC197" s="8"/>
      <c r="AD197" s="8"/>
    </row>
    <row r="198" spans="1:30" ht="58">
      <c r="A198" t="s">
        <v>871</v>
      </c>
      <c r="B198" s="3" t="s">
        <v>2488</v>
      </c>
      <c r="C198" s="3" t="s">
        <v>2489</v>
      </c>
      <c r="G198" s="8" t="s">
        <v>24</v>
      </c>
      <c r="H198" s="8"/>
      <c r="I198" s="8">
        <v>1</v>
      </c>
      <c r="J198" s="8">
        <v>3</v>
      </c>
      <c r="K198" s="8" t="s">
        <v>3319</v>
      </c>
      <c r="L198" s="8" t="s">
        <v>3311</v>
      </c>
      <c r="M198" s="8"/>
      <c r="N198" s="9"/>
      <c r="O198" s="8"/>
      <c r="P198" s="8">
        <v>1701</v>
      </c>
      <c r="Q198" s="8">
        <v>836.36542432884255</v>
      </c>
      <c r="R198" s="8"/>
      <c r="S198" s="8" t="s">
        <v>3624</v>
      </c>
      <c r="T198" s="8" t="s">
        <v>3624</v>
      </c>
      <c r="U198" s="8"/>
      <c r="V198" s="8"/>
      <c r="W198" s="8"/>
      <c r="X198" s="8"/>
      <c r="Y198" s="8"/>
      <c r="Z198" s="8"/>
      <c r="AA198" s="8"/>
      <c r="AB198" s="8"/>
      <c r="AC198" s="8"/>
      <c r="AD198" s="8"/>
    </row>
    <row r="199" spans="1:30" ht="58">
      <c r="A199" t="s">
        <v>872</v>
      </c>
      <c r="B199" s="3" t="s">
        <v>2495</v>
      </c>
      <c r="C199" s="3" t="s">
        <v>2492</v>
      </c>
      <c r="G199" s="8" t="s">
        <v>25</v>
      </c>
      <c r="H199" s="8"/>
      <c r="I199" s="8">
        <v>1</v>
      </c>
      <c r="J199" s="8">
        <v>3</v>
      </c>
      <c r="K199" s="8" t="s">
        <v>3326</v>
      </c>
      <c r="L199" s="8" t="s">
        <v>3311</v>
      </c>
      <c r="M199" s="8"/>
      <c r="N199" s="9"/>
      <c r="O199" s="8"/>
      <c r="P199" s="8">
        <v>743</v>
      </c>
      <c r="Q199" s="8">
        <v>365.32599075621988</v>
      </c>
      <c r="R199" s="8"/>
      <c r="S199" s="8" t="s">
        <v>3624</v>
      </c>
      <c r="T199" s="8" t="s">
        <v>3624</v>
      </c>
      <c r="U199" s="8"/>
      <c r="V199" s="8"/>
      <c r="W199" s="8"/>
      <c r="X199" s="8"/>
      <c r="Y199" s="8"/>
      <c r="Z199" s="8"/>
      <c r="AA199" s="8"/>
      <c r="AB199" s="8"/>
      <c r="AC199" s="8"/>
      <c r="AD199" s="8"/>
    </row>
    <row r="200" spans="1:30" ht="43.5">
      <c r="A200" t="s">
        <v>873</v>
      </c>
      <c r="B200" s="3" t="s">
        <v>2497</v>
      </c>
      <c r="C200" s="3" t="s">
        <v>2496</v>
      </c>
      <c r="G200" s="8" t="s">
        <v>24</v>
      </c>
      <c r="H200" s="8"/>
      <c r="I200" s="8">
        <v>1</v>
      </c>
      <c r="J200" s="8">
        <v>3</v>
      </c>
      <c r="K200" s="8" t="s">
        <v>3310</v>
      </c>
      <c r="L200" s="8" t="s">
        <v>3311</v>
      </c>
      <c r="M200" s="8"/>
      <c r="N200" s="9"/>
      <c r="O200" s="8"/>
      <c r="P200" s="8">
        <v>2475</v>
      </c>
      <c r="Q200" s="8">
        <v>1216.9338184678927</v>
      </c>
      <c r="R200" s="8"/>
      <c r="S200" s="8" t="s">
        <v>3624</v>
      </c>
      <c r="T200" s="8" t="s">
        <v>3624</v>
      </c>
      <c r="U200" s="8"/>
      <c r="V200" s="8"/>
      <c r="W200" s="8"/>
      <c r="X200" s="8"/>
      <c r="Y200" s="8"/>
      <c r="Z200" s="8"/>
      <c r="AA200" s="8"/>
      <c r="AB200" s="8"/>
      <c r="AC200" s="8"/>
      <c r="AD200" s="8"/>
    </row>
    <row r="201" spans="1:30" ht="43.5">
      <c r="A201" t="s">
        <v>882</v>
      </c>
      <c r="B201" s="3" t="s">
        <v>2509</v>
      </c>
      <c r="C201" s="3" t="s">
        <v>2508</v>
      </c>
      <c r="G201" s="8" t="s">
        <v>25</v>
      </c>
      <c r="H201" s="8"/>
      <c r="I201" s="8">
        <v>1</v>
      </c>
      <c r="J201" s="8">
        <v>2</v>
      </c>
      <c r="K201" s="8" t="s">
        <v>3328</v>
      </c>
      <c r="L201" s="8" t="s">
        <v>3351</v>
      </c>
      <c r="M201" s="8"/>
      <c r="N201" s="9"/>
      <c r="O201" s="8"/>
      <c r="P201" s="8">
        <v>613</v>
      </c>
      <c r="Q201" s="8">
        <v>301.40623463467404</v>
      </c>
      <c r="R201" s="8"/>
      <c r="S201" s="8" t="s">
        <v>3624</v>
      </c>
      <c r="T201" s="8" t="s">
        <v>3624</v>
      </c>
      <c r="U201" s="8"/>
      <c r="V201" s="8"/>
      <c r="W201" s="8"/>
      <c r="X201" s="8"/>
      <c r="Y201" s="8"/>
      <c r="Z201" s="8"/>
      <c r="AA201" s="8"/>
      <c r="AB201" s="8"/>
      <c r="AC201" s="8"/>
      <c r="AD201" s="8"/>
    </row>
    <row r="202" spans="1:30" ht="159.5">
      <c r="A202" t="s">
        <v>887</v>
      </c>
      <c r="B202" s="3" t="s">
        <v>2512</v>
      </c>
      <c r="C202" s="3" t="s">
        <v>2515</v>
      </c>
      <c r="G202" s="8" t="s">
        <v>24</v>
      </c>
      <c r="H202" s="8"/>
      <c r="I202" s="8">
        <v>1</v>
      </c>
      <c r="J202" s="8">
        <v>3</v>
      </c>
      <c r="K202" s="8" t="s">
        <v>3319</v>
      </c>
      <c r="L202" s="8" t="s">
        <v>3311</v>
      </c>
      <c r="M202" s="8"/>
      <c r="N202" s="9"/>
      <c r="O202" s="8"/>
      <c r="P202" s="8">
        <v>86</v>
      </c>
      <c r="Q202" s="8">
        <v>42.285377126561116</v>
      </c>
      <c r="R202" s="8"/>
      <c r="S202" s="8" t="s">
        <v>3624</v>
      </c>
      <c r="T202" s="8" t="s">
        <v>3624</v>
      </c>
      <c r="U202" s="8"/>
      <c r="V202" s="8"/>
      <c r="W202" s="8"/>
      <c r="X202" s="8"/>
      <c r="Y202" s="8"/>
      <c r="Z202" s="8"/>
      <c r="AA202" s="8"/>
      <c r="AB202" s="8"/>
      <c r="AC202" s="8"/>
      <c r="AD202" s="8"/>
    </row>
    <row r="203" spans="1:30" ht="29">
      <c r="A203" t="s">
        <v>893</v>
      </c>
      <c r="B203" s="3" t="s">
        <v>2522</v>
      </c>
      <c r="C203" s="3" t="s">
        <v>2521</v>
      </c>
      <c r="G203" s="8" t="s">
        <v>25</v>
      </c>
      <c r="H203" s="8"/>
      <c r="I203" s="8">
        <v>1</v>
      </c>
      <c r="J203" s="8">
        <v>3</v>
      </c>
      <c r="K203" s="8" t="s">
        <v>3310</v>
      </c>
      <c r="L203" s="8" t="s">
        <v>3311</v>
      </c>
      <c r="M203" s="8"/>
      <c r="N203" s="9"/>
      <c r="O203" s="8"/>
      <c r="P203" s="8">
        <v>2475</v>
      </c>
      <c r="Q203" s="8">
        <v>1216.9338184678927</v>
      </c>
      <c r="R203" s="8"/>
      <c r="S203" s="8" t="s">
        <v>3624</v>
      </c>
      <c r="T203" s="8" t="s">
        <v>3624</v>
      </c>
      <c r="U203" s="8"/>
      <c r="V203" s="8"/>
      <c r="W203" s="8"/>
      <c r="X203" s="8"/>
      <c r="Y203" s="8"/>
      <c r="Z203" s="8"/>
      <c r="AA203" s="8"/>
      <c r="AB203" s="8"/>
      <c r="AC203" s="8"/>
      <c r="AD203" s="8"/>
    </row>
    <row r="204" spans="1:30" ht="29">
      <c r="A204" t="s">
        <v>894</v>
      </c>
      <c r="B204" s="3" t="s">
        <v>2524</v>
      </c>
      <c r="C204" s="3" t="s">
        <v>2523</v>
      </c>
      <c r="G204" s="8" t="s">
        <v>25</v>
      </c>
      <c r="H204" s="8"/>
      <c r="I204" s="8">
        <v>1</v>
      </c>
      <c r="J204" s="8">
        <v>2</v>
      </c>
      <c r="K204" s="8" t="s">
        <v>3319</v>
      </c>
      <c r="L204" s="8" t="s">
        <v>3351</v>
      </c>
      <c r="M204" s="8"/>
      <c r="N204" s="9"/>
      <c r="O204" s="8"/>
      <c r="P204" s="8">
        <v>171</v>
      </c>
      <c r="Q204" s="8">
        <v>84.079063821418046</v>
      </c>
      <c r="R204" s="8"/>
      <c r="S204" s="8" t="s">
        <v>3624</v>
      </c>
      <c r="T204" s="8" t="s">
        <v>3624</v>
      </c>
      <c r="U204" s="8"/>
      <c r="V204" s="8"/>
      <c r="W204" s="8"/>
      <c r="X204" s="8"/>
      <c r="Y204" s="8"/>
      <c r="Z204" s="8"/>
      <c r="AA204" s="8"/>
      <c r="AB204" s="8"/>
      <c r="AC204" s="8"/>
      <c r="AD204" s="8"/>
    </row>
    <row r="205" spans="1:30" ht="29">
      <c r="A205" t="s">
        <v>894</v>
      </c>
      <c r="B205" s="3" t="s">
        <v>2526</v>
      </c>
      <c r="C205" s="3" t="s">
        <v>2525</v>
      </c>
      <c r="G205" s="8" t="s">
        <v>25</v>
      </c>
      <c r="H205" s="8"/>
      <c r="I205" s="8">
        <v>1</v>
      </c>
      <c r="J205" s="8">
        <v>2</v>
      </c>
      <c r="K205" s="8" t="s">
        <v>3328</v>
      </c>
      <c r="L205" s="8" t="s">
        <v>3351</v>
      </c>
      <c r="M205" s="8"/>
      <c r="N205" s="9"/>
      <c r="O205" s="8"/>
      <c r="P205" s="8">
        <v>613</v>
      </c>
      <c r="Q205" s="8">
        <v>301.40623463467404</v>
      </c>
      <c r="R205" s="8"/>
      <c r="S205" s="8" t="s">
        <v>3624</v>
      </c>
      <c r="T205" s="8" t="s">
        <v>3624</v>
      </c>
      <c r="U205" s="8"/>
      <c r="V205" s="8"/>
      <c r="W205" s="8"/>
      <c r="X205" s="8"/>
      <c r="Y205" s="8"/>
      <c r="Z205" s="8"/>
      <c r="AA205" s="8"/>
      <c r="AB205" s="8"/>
      <c r="AC205" s="8"/>
      <c r="AD205" s="8"/>
    </row>
    <row r="206" spans="1:30" ht="58">
      <c r="A206" t="s">
        <v>895</v>
      </c>
      <c r="B206" s="3" t="s">
        <v>2530</v>
      </c>
      <c r="C206" s="3" t="s">
        <v>2529</v>
      </c>
      <c r="G206" s="8" t="s">
        <v>25</v>
      </c>
      <c r="H206" s="8"/>
      <c r="I206" s="8">
        <v>1</v>
      </c>
      <c r="J206" s="8">
        <v>3</v>
      </c>
      <c r="K206" s="8" t="s">
        <v>3319</v>
      </c>
      <c r="L206" s="8" t="s">
        <v>3311</v>
      </c>
      <c r="M206" s="8"/>
      <c r="N206" s="9"/>
      <c r="O206" s="8"/>
      <c r="P206" s="8">
        <v>1701</v>
      </c>
      <c r="Q206" s="8">
        <v>836.36542432884255</v>
      </c>
      <c r="R206" s="8"/>
      <c r="S206" s="8" t="s">
        <v>3624</v>
      </c>
      <c r="T206" s="8" t="s">
        <v>3624</v>
      </c>
      <c r="U206" s="8"/>
      <c r="V206" s="8"/>
      <c r="W206" s="8"/>
      <c r="X206" s="8"/>
      <c r="Y206" s="8"/>
      <c r="Z206" s="8"/>
      <c r="AA206" s="8"/>
      <c r="AB206" s="8"/>
      <c r="AC206" s="8"/>
      <c r="AD206" s="8"/>
    </row>
    <row r="207" spans="1:30" ht="29">
      <c r="A207" t="s">
        <v>896</v>
      </c>
      <c r="B207" s="3" t="s">
        <v>2534</v>
      </c>
      <c r="C207" s="3" t="s">
        <v>2533</v>
      </c>
      <c r="G207" s="8" t="s">
        <v>25</v>
      </c>
      <c r="H207" s="8"/>
      <c r="I207" s="8">
        <v>1</v>
      </c>
      <c r="J207" s="8">
        <v>3</v>
      </c>
      <c r="K207" s="8" t="s">
        <v>3319</v>
      </c>
      <c r="L207" s="8" t="s">
        <v>3311</v>
      </c>
      <c r="M207" s="8"/>
      <c r="N207" s="9"/>
      <c r="O207" s="8"/>
      <c r="P207" s="8">
        <v>1701</v>
      </c>
      <c r="Q207" s="8">
        <v>836.36542432884255</v>
      </c>
      <c r="R207" s="8"/>
      <c r="S207" s="8" t="s">
        <v>3624</v>
      </c>
      <c r="T207" s="8" t="s">
        <v>3624</v>
      </c>
      <c r="U207" s="8"/>
      <c r="V207" s="8"/>
      <c r="W207" s="8"/>
      <c r="X207" s="8"/>
      <c r="Y207" s="8"/>
      <c r="Z207" s="8"/>
      <c r="AA207" s="8"/>
      <c r="AB207" s="8"/>
      <c r="AC207" s="8"/>
      <c r="AD207" s="8"/>
    </row>
    <row r="208" spans="1:30" ht="29">
      <c r="A208" t="s">
        <v>897</v>
      </c>
      <c r="B208" s="3" t="s">
        <v>2535</v>
      </c>
      <c r="C208" s="3" t="s">
        <v>2536</v>
      </c>
      <c r="G208" s="8" t="s">
        <v>25</v>
      </c>
      <c r="H208" s="8"/>
      <c r="I208" s="8">
        <v>1</v>
      </c>
      <c r="J208" s="8">
        <v>2</v>
      </c>
      <c r="K208" s="8" t="s">
        <v>3355</v>
      </c>
      <c r="L208" s="8" t="s">
        <v>3351</v>
      </c>
      <c r="M208" s="8"/>
      <c r="N208" s="9"/>
      <c r="O208" s="8"/>
      <c r="P208" s="8">
        <v>10</v>
      </c>
      <c r="Q208" s="8">
        <v>4.9169043170419897</v>
      </c>
      <c r="R208" s="8"/>
      <c r="S208" s="8" t="s">
        <v>3624</v>
      </c>
      <c r="T208" s="8" t="s">
        <v>3624</v>
      </c>
      <c r="U208" s="8"/>
      <c r="V208" s="8"/>
      <c r="W208" s="8"/>
      <c r="X208" s="8"/>
      <c r="Y208" s="8"/>
      <c r="Z208" s="8"/>
      <c r="AA208" s="8"/>
      <c r="AB208" s="8"/>
      <c r="AC208" s="8"/>
      <c r="AD208" s="8"/>
    </row>
    <row r="209" spans="1:30" ht="29">
      <c r="A209" t="s">
        <v>905</v>
      </c>
      <c r="B209" s="3" t="s">
        <v>2542</v>
      </c>
      <c r="C209" s="3" t="s">
        <v>2541</v>
      </c>
      <c r="G209" s="8" t="s">
        <v>25</v>
      </c>
      <c r="H209" s="8"/>
      <c r="I209" s="8">
        <v>1</v>
      </c>
      <c r="J209" s="8">
        <v>1</v>
      </c>
      <c r="K209" s="8" t="s">
        <v>3310</v>
      </c>
      <c r="L209" s="8" t="s">
        <v>3351</v>
      </c>
      <c r="M209" s="8"/>
      <c r="N209" s="9"/>
      <c r="O209" s="8"/>
      <c r="P209" s="8">
        <v>2475</v>
      </c>
      <c r="Q209" s="8">
        <v>1216.9338184678927</v>
      </c>
      <c r="R209" s="8"/>
      <c r="S209" s="8" t="s">
        <v>3624</v>
      </c>
      <c r="T209" s="8" t="s">
        <v>3624</v>
      </c>
      <c r="U209" s="8"/>
      <c r="V209" s="8"/>
      <c r="W209" s="8"/>
      <c r="X209" s="8"/>
      <c r="Y209" s="8"/>
      <c r="Z209" s="8"/>
      <c r="AA209" s="8"/>
      <c r="AB209" s="8"/>
      <c r="AC209" s="8"/>
      <c r="AD209" s="8"/>
    </row>
    <row r="210" spans="1:30" ht="29">
      <c r="A210" t="s">
        <v>905</v>
      </c>
      <c r="B210" s="3" t="s">
        <v>2544</v>
      </c>
      <c r="C210" s="3" t="s">
        <v>2543</v>
      </c>
      <c r="G210" s="8" t="s">
        <v>25</v>
      </c>
      <c r="H210" s="8"/>
      <c r="I210" s="8">
        <v>1</v>
      </c>
      <c r="J210" s="8">
        <v>1</v>
      </c>
      <c r="K210" s="8" t="s">
        <v>3310</v>
      </c>
      <c r="L210" s="8" t="s">
        <v>3351</v>
      </c>
      <c r="M210" s="8"/>
      <c r="N210" s="9"/>
      <c r="O210" s="8"/>
      <c r="P210" s="8">
        <v>2475</v>
      </c>
      <c r="Q210" s="8">
        <v>1216.9338184678927</v>
      </c>
      <c r="R210" s="8"/>
      <c r="S210" s="8" t="s">
        <v>3624</v>
      </c>
      <c r="T210" s="8" t="s">
        <v>3624</v>
      </c>
      <c r="U210" s="8"/>
      <c r="V210" s="8"/>
      <c r="W210" s="8"/>
      <c r="X210" s="8"/>
      <c r="Y210" s="8"/>
      <c r="Z210" s="8"/>
      <c r="AA210" s="8"/>
      <c r="AB210" s="8"/>
      <c r="AC210" s="8"/>
      <c r="AD210" s="8"/>
    </row>
    <row r="211" spans="1:30" ht="29">
      <c r="A211" t="s">
        <v>909</v>
      </c>
      <c r="B211" s="3" t="s">
        <v>2543</v>
      </c>
      <c r="C211" s="3" t="s">
        <v>2544</v>
      </c>
      <c r="G211" s="8" t="s">
        <v>24</v>
      </c>
      <c r="H211" s="8"/>
      <c r="I211" s="8">
        <v>1</v>
      </c>
      <c r="J211" s="8">
        <v>1</v>
      </c>
      <c r="K211" s="8" t="s">
        <v>3310</v>
      </c>
      <c r="L211" s="8" t="s">
        <v>3351</v>
      </c>
      <c r="M211" s="8"/>
      <c r="N211" s="9"/>
      <c r="O211" s="8"/>
      <c r="P211" s="8">
        <v>2475</v>
      </c>
      <c r="Q211" s="8">
        <v>1216.9338184678927</v>
      </c>
      <c r="R211" s="8"/>
      <c r="S211" s="8" t="s">
        <v>3624</v>
      </c>
      <c r="T211" s="8" t="s">
        <v>3624</v>
      </c>
      <c r="U211" s="8"/>
      <c r="V211" s="8"/>
      <c r="W211" s="8"/>
      <c r="X211" s="8"/>
      <c r="Y211" s="8"/>
      <c r="Z211" s="8"/>
      <c r="AA211" s="8"/>
      <c r="AB211" s="8"/>
      <c r="AC211" s="8"/>
      <c r="AD211" s="8"/>
    </row>
    <row r="212" spans="1:30" ht="72.5">
      <c r="A212" t="s">
        <v>914</v>
      </c>
      <c r="B212" s="3" t="s">
        <v>2554</v>
      </c>
      <c r="C212" s="3" t="s">
        <v>2556</v>
      </c>
      <c r="G212" s="8" t="s">
        <v>25</v>
      </c>
      <c r="H212" s="8"/>
      <c r="I212" s="8">
        <v>1</v>
      </c>
      <c r="J212" s="8">
        <v>3</v>
      </c>
      <c r="K212" s="8" t="s">
        <v>3355</v>
      </c>
      <c r="L212" s="8" t="s">
        <v>3311</v>
      </c>
      <c r="M212" s="8"/>
      <c r="N212" s="9"/>
      <c r="O212" s="8"/>
      <c r="P212" s="8">
        <v>0</v>
      </c>
      <c r="Q212" s="8">
        <v>0</v>
      </c>
      <c r="R212" s="8"/>
      <c r="S212" s="8" t="s">
        <v>3624</v>
      </c>
      <c r="T212" s="8" t="s">
        <v>3624</v>
      </c>
      <c r="U212" s="8"/>
      <c r="V212" s="8"/>
      <c r="W212" s="8"/>
      <c r="X212" s="8"/>
      <c r="Y212" s="8"/>
      <c r="Z212" s="8"/>
      <c r="AA212" s="8"/>
      <c r="AB212" s="8"/>
      <c r="AC212" s="8"/>
      <c r="AD212" s="8"/>
    </row>
    <row r="213" spans="1:30" ht="72.5">
      <c r="A213" t="s">
        <v>914</v>
      </c>
      <c r="B213" s="3" t="s">
        <v>2559</v>
      </c>
      <c r="C213" s="3" t="s">
        <v>2560</v>
      </c>
      <c r="G213" s="8" t="s">
        <v>25</v>
      </c>
      <c r="H213" s="8"/>
      <c r="I213" s="8">
        <v>1</v>
      </c>
      <c r="J213" s="8">
        <v>2</v>
      </c>
      <c r="K213" s="8" t="s">
        <v>3328</v>
      </c>
      <c r="L213" s="8" t="s">
        <v>3351</v>
      </c>
      <c r="M213" s="8"/>
      <c r="N213" s="9"/>
      <c r="O213" s="8"/>
      <c r="P213" s="8">
        <v>613</v>
      </c>
      <c r="Q213" s="8">
        <v>301.40623463467404</v>
      </c>
      <c r="R213" s="8"/>
      <c r="S213" s="8" t="s">
        <v>3624</v>
      </c>
      <c r="T213" s="8" t="s">
        <v>3624</v>
      </c>
      <c r="U213" s="8"/>
      <c r="V213" s="8"/>
      <c r="W213" s="8"/>
      <c r="X213" s="8"/>
      <c r="Y213" s="8"/>
      <c r="Z213" s="8"/>
      <c r="AA213" s="8"/>
      <c r="AB213" s="8"/>
      <c r="AC213" s="8"/>
      <c r="AD213" s="8"/>
    </row>
    <row r="214" spans="1:30" ht="58">
      <c r="A214" t="s">
        <v>917</v>
      </c>
      <c r="B214" s="3" t="s">
        <v>2561</v>
      </c>
      <c r="C214" s="3" t="s">
        <v>3724</v>
      </c>
      <c r="G214" s="8" t="s">
        <v>25</v>
      </c>
      <c r="H214" s="8"/>
      <c r="I214" s="8">
        <v>1</v>
      </c>
      <c r="J214" s="8">
        <v>3</v>
      </c>
      <c r="K214" s="8" t="s">
        <v>3319</v>
      </c>
      <c r="L214" s="8" t="s">
        <v>3311</v>
      </c>
      <c r="M214" s="8"/>
      <c r="N214" s="9"/>
      <c r="O214" s="8"/>
      <c r="P214" s="8">
        <v>1701</v>
      </c>
      <c r="Q214" s="8">
        <v>836.36542432884255</v>
      </c>
      <c r="R214" s="8"/>
      <c r="S214" s="8" t="s">
        <v>3624</v>
      </c>
      <c r="T214" s="8" t="s">
        <v>3624</v>
      </c>
      <c r="U214" s="8"/>
      <c r="V214" s="8"/>
      <c r="W214" s="8"/>
      <c r="X214" s="8"/>
      <c r="Y214" s="8"/>
      <c r="Z214" s="8"/>
      <c r="AA214" s="8"/>
      <c r="AB214" s="8"/>
      <c r="AC214" s="8"/>
      <c r="AD214" s="8"/>
    </row>
    <row r="215" spans="1:30" ht="43.5">
      <c r="A215" t="s">
        <v>919</v>
      </c>
      <c r="B215" s="3" t="s">
        <v>2569</v>
      </c>
      <c r="C215" s="3" t="s">
        <v>2568</v>
      </c>
      <c r="G215" s="8" t="s">
        <v>25</v>
      </c>
      <c r="H215" s="8"/>
      <c r="I215" s="8">
        <v>1</v>
      </c>
      <c r="J215" s="8">
        <v>4</v>
      </c>
      <c r="K215" s="8" t="s">
        <v>3326</v>
      </c>
      <c r="L215" s="8" t="s">
        <v>3311</v>
      </c>
      <c r="M215" s="8"/>
      <c r="N215" s="9"/>
      <c r="O215" s="8"/>
      <c r="P215" s="8">
        <v>743</v>
      </c>
      <c r="Q215" s="8">
        <v>365.32599075621988</v>
      </c>
      <c r="R215" s="8"/>
      <c r="S215" s="8" t="s">
        <v>3624</v>
      </c>
      <c r="T215" s="8" t="s">
        <v>3624</v>
      </c>
      <c r="U215" s="8"/>
      <c r="V215" s="8"/>
      <c r="W215" s="8"/>
      <c r="X215" s="8"/>
      <c r="Y215" s="8"/>
      <c r="Z215" s="8"/>
      <c r="AA215" s="8"/>
      <c r="AB215" s="8"/>
      <c r="AC215" s="8"/>
      <c r="AD215" s="8"/>
    </row>
    <row r="216" spans="1:30" ht="101.5">
      <c r="A216" t="s">
        <v>923</v>
      </c>
      <c r="B216" s="3" t="s">
        <v>2570</v>
      </c>
      <c r="C216" s="3" t="s">
        <v>2571</v>
      </c>
      <c r="G216" s="8" t="s">
        <v>24</v>
      </c>
      <c r="H216" s="8"/>
      <c r="I216" s="8">
        <v>1</v>
      </c>
      <c r="J216" s="8">
        <v>2</v>
      </c>
      <c r="K216" s="8" t="s">
        <v>3328</v>
      </c>
      <c r="L216" s="8" t="s">
        <v>3351</v>
      </c>
      <c r="M216" s="8"/>
      <c r="N216" s="9"/>
      <c r="O216" s="8"/>
      <c r="P216" s="8">
        <v>613</v>
      </c>
      <c r="Q216" s="8">
        <v>301.40623463467404</v>
      </c>
      <c r="R216" s="8"/>
      <c r="S216" s="8" t="s">
        <v>3624</v>
      </c>
      <c r="T216" s="8" t="s">
        <v>3624</v>
      </c>
      <c r="U216" s="8"/>
      <c r="V216" s="8"/>
      <c r="W216" s="8"/>
      <c r="X216" s="8"/>
      <c r="Y216" s="8"/>
      <c r="Z216" s="8"/>
      <c r="AA216" s="8"/>
      <c r="AB216" s="8"/>
      <c r="AC216" s="8"/>
      <c r="AD216" s="8"/>
    </row>
    <row r="217" spans="1:30" ht="29">
      <c r="A217" t="s">
        <v>926</v>
      </c>
      <c r="B217" s="3" t="s">
        <v>2576</v>
      </c>
      <c r="C217" s="3" t="s">
        <v>2577</v>
      </c>
      <c r="G217" s="8" t="s">
        <v>25</v>
      </c>
      <c r="H217" s="8"/>
      <c r="I217" s="8">
        <v>1</v>
      </c>
      <c r="J217" s="8">
        <v>2</v>
      </c>
      <c r="K217" s="8" t="s">
        <v>3310</v>
      </c>
      <c r="L217" s="8" t="s">
        <v>3351</v>
      </c>
      <c r="M217" s="8"/>
      <c r="N217" s="9"/>
      <c r="O217" s="8"/>
      <c r="P217" s="8">
        <v>2475</v>
      </c>
      <c r="Q217" s="8">
        <v>1216.9338184678927</v>
      </c>
      <c r="R217" s="8"/>
      <c r="S217" s="8" t="s">
        <v>3624</v>
      </c>
      <c r="T217" s="8" t="s">
        <v>3624</v>
      </c>
      <c r="U217" s="8"/>
      <c r="V217" s="8"/>
      <c r="W217" s="8"/>
      <c r="X217" s="8"/>
      <c r="Y217" s="8"/>
      <c r="Z217" s="8"/>
      <c r="AA217" s="8"/>
      <c r="AB217" s="8"/>
      <c r="AC217" s="8"/>
      <c r="AD217" s="8"/>
    </row>
    <row r="218" spans="1:30" ht="29">
      <c r="A218" t="s">
        <v>931</v>
      </c>
      <c r="B218" s="3" t="s">
        <v>2581</v>
      </c>
      <c r="C218" s="3" t="s">
        <v>2580</v>
      </c>
      <c r="G218" s="8" t="s">
        <v>24</v>
      </c>
      <c r="H218" s="8"/>
      <c r="I218" s="8">
        <v>1</v>
      </c>
      <c r="J218" s="8">
        <v>1</v>
      </c>
      <c r="K218" s="8" t="s">
        <v>3310</v>
      </c>
      <c r="L218" s="8" t="s">
        <v>3351</v>
      </c>
      <c r="M218" s="8"/>
      <c r="N218" s="9"/>
      <c r="O218" s="8"/>
      <c r="P218" s="8">
        <v>2475</v>
      </c>
      <c r="Q218" s="8">
        <v>1216.9338184678927</v>
      </c>
      <c r="R218" s="8"/>
      <c r="S218" s="8" t="s">
        <v>3624</v>
      </c>
      <c r="T218" s="8" t="s">
        <v>3624</v>
      </c>
      <c r="U218" s="8"/>
      <c r="V218" s="8"/>
      <c r="W218" s="8"/>
      <c r="X218" s="8"/>
      <c r="Y218" s="8"/>
      <c r="Z218" s="8"/>
      <c r="AA218" s="8"/>
      <c r="AB218" s="8"/>
      <c r="AC218" s="8"/>
      <c r="AD218" s="8"/>
    </row>
    <row r="219" spans="1:30" ht="43.5">
      <c r="A219" t="s">
        <v>933</v>
      </c>
      <c r="B219" s="3" t="s">
        <v>3549</v>
      </c>
      <c r="C219" s="3" t="s">
        <v>3550</v>
      </c>
      <c r="G219" s="8" t="s">
        <v>25</v>
      </c>
      <c r="H219" s="8"/>
      <c r="I219" s="8">
        <v>1</v>
      </c>
      <c r="J219" s="8">
        <v>3</v>
      </c>
      <c r="K219" s="8" t="s">
        <v>3326</v>
      </c>
      <c r="L219" s="8" t="s">
        <v>3311</v>
      </c>
      <c r="M219" s="8"/>
      <c r="N219" s="9"/>
      <c r="O219" s="8"/>
      <c r="P219" s="8">
        <v>2475</v>
      </c>
      <c r="Q219" s="8">
        <v>1216.9338184678927</v>
      </c>
      <c r="R219" s="8"/>
      <c r="S219" s="8" t="s">
        <v>3624</v>
      </c>
      <c r="T219" s="8" t="s">
        <v>3624</v>
      </c>
      <c r="U219" s="8" t="s">
        <v>3348</v>
      </c>
      <c r="V219" s="8"/>
      <c r="W219" s="8"/>
      <c r="X219" s="8"/>
      <c r="Y219" s="8"/>
      <c r="Z219" s="8"/>
      <c r="AA219" s="8"/>
      <c r="AB219" s="8"/>
      <c r="AC219" s="8"/>
      <c r="AD219" s="8"/>
    </row>
    <row r="220" spans="1:30" ht="29">
      <c r="A220" t="s">
        <v>933</v>
      </c>
      <c r="B220" s="3" t="s">
        <v>2587</v>
      </c>
      <c r="C220" s="3" t="s">
        <v>2586</v>
      </c>
      <c r="G220" s="8" t="s">
        <v>24</v>
      </c>
      <c r="H220" s="8"/>
      <c r="I220" s="8">
        <v>1</v>
      </c>
      <c r="J220" s="8">
        <v>1</v>
      </c>
      <c r="K220" s="8" t="s">
        <v>3310</v>
      </c>
      <c r="L220" s="8" t="s">
        <v>3351</v>
      </c>
      <c r="M220" s="8"/>
      <c r="N220" s="9"/>
      <c r="O220" s="8"/>
      <c r="P220" s="8">
        <v>2475</v>
      </c>
      <c r="Q220" s="8">
        <v>1216.9338184678927</v>
      </c>
      <c r="R220" s="8"/>
      <c r="S220" s="8" t="s">
        <v>3624</v>
      </c>
      <c r="T220" s="8" t="s">
        <v>3624</v>
      </c>
      <c r="U220" s="8"/>
      <c r="V220" s="8"/>
      <c r="W220" s="8"/>
      <c r="X220" s="8"/>
      <c r="Y220" s="8"/>
      <c r="Z220" s="8"/>
      <c r="AA220" s="8"/>
      <c r="AB220" s="8"/>
      <c r="AC220" s="8"/>
      <c r="AD220" s="8"/>
    </row>
    <row r="221" spans="1:30" ht="29">
      <c r="A221" t="s">
        <v>934</v>
      </c>
      <c r="B221" s="3" t="s">
        <v>2593</v>
      </c>
      <c r="C221" s="3" t="s">
        <v>2592</v>
      </c>
      <c r="G221" s="8" t="s">
        <v>25</v>
      </c>
      <c r="H221" s="8"/>
      <c r="I221" s="8">
        <v>1</v>
      </c>
      <c r="J221" s="8">
        <v>2</v>
      </c>
      <c r="K221" s="8" t="s">
        <v>3326</v>
      </c>
      <c r="L221" s="8" t="s">
        <v>3351</v>
      </c>
      <c r="M221" s="8"/>
      <c r="N221" s="9"/>
      <c r="O221" s="8"/>
      <c r="P221" s="8">
        <v>312</v>
      </c>
      <c r="Q221" s="8">
        <v>153.4074146917101</v>
      </c>
      <c r="R221" s="8"/>
      <c r="S221" s="8" t="s">
        <v>3624</v>
      </c>
      <c r="T221" s="8" t="s">
        <v>3624</v>
      </c>
      <c r="U221" s="8"/>
      <c r="V221" s="8"/>
      <c r="W221" s="8"/>
      <c r="X221" s="8"/>
      <c r="Y221" s="8"/>
      <c r="Z221" s="8"/>
      <c r="AA221" s="8"/>
      <c r="AB221" s="8"/>
      <c r="AC221" s="8"/>
      <c r="AD221" s="8"/>
    </row>
    <row r="222" spans="1:30" ht="87">
      <c r="A222" t="s">
        <v>937</v>
      </c>
      <c r="B222" s="3" t="s">
        <v>2599</v>
      </c>
      <c r="C222" s="3" t="s">
        <v>2596</v>
      </c>
      <c r="G222" s="8" t="s">
        <v>25</v>
      </c>
      <c r="H222" s="8"/>
      <c r="I222" s="8">
        <v>1</v>
      </c>
      <c r="J222" s="8">
        <v>5</v>
      </c>
      <c r="K222" s="8" t="s">
        <v>3326</v>
      </c>
      <c r="L222" s="8" t="s">
        <v>3305</v>
      </c>
      <c r="M222" s="8" t="s">
        <v>3403</v>
      </c>
      <c r="N222" s="9" t="s">
        <v>3404</v>
      </c>
      <c r="O222" s="8"/>
      <c r="P222" s="8">
        <v>830</v>
      </c>
      <c r="Q222" s="8">
        <v>408.10305831448517</v>
      </c>
      <c r="R222" s="8"/>
      <c r="S222" s="8" t="s">
        <v>3624</v>
      </c>
      <c r="T222" s="8" t="s">
        <v>3624</v>
      </c>
      <c r="U222" s="8"/>
      <c r="V222" s="8"/>
      <c r="W222" s="8"/>
      <c r="X222" s="8"/>
      <c r="Y222" s="8"/>
      <c r="Z222" s="8"/>
      <c r="AA222" s="8"/>
      <c r="AB222" s="8"/>
      <c r="AC222" s="8"/>
      <c r="AD222" s="8"/>
    </row>
    <row r="223" spans="1:30" ht="43.5">
      <c r="A223" t="s">
        <v>941</v>
      </c>
      <c r="B223" s="3" t="s">
        <v>2601</v>
      </c>
      <c r="C223" s="3" t="s">
        <v>2600</v>
      </c>
      <c r="G223" s="8" t="s">
        <v>24</v>
      </c>
      <c r="H223" s="8"/>
      <c r="I223" s="8">
        <v>1</v>
      </c>
      <c r="J223" s="8">
        <v>3</v>
      </c>
      <c r="K223" s="8" t="s">
        <v>3319</v>
      </c>
      <c r="L223" s="8" t="s">
        <v>3311</v>
      </c>
      <c r="M223" s="8"/>
      <c r="N223" s="9"/>
      <c r="O223" s="8"/>
      <c r="P223" s="8">
        <v>186</v>
      </c>
      <c r="Q223" s="8">
        <v>91.454420296981013</v>
      </c>
      <c r="R223" s="8"/>
      <c r="S223" s="8" t="s">
        <v>3624</v>
      </c>
      <c r="T223" s="8" t="s">
        <v>3624</v>
      </c>
      <c r="U223" s="8"/>
      <c r="V223" s="8"/>
      <c r="W223" s="8"/>
      <c r="X223" s="8"/>
      <c r="Y223" s="8"/>
      <c r="Z223" s="8"/>
      <c r="AA223" s="8"/>
      <c r="AB223" s="8"/>
      <c r="AC223" s="8"/>
      <c r="AD223" s="8"/>
    </row>
    <row r="224" spans="1:30" ht="87">
      <c r="A224" t="s">
        <v>941</v>
      </c>
      <c r="B224" s="3" t="s">
        <v>3553</v>
      </c>
      <c r="C224" s="3" t="s">
        <v>3725</v>
      </c>
      <c r="G224" s="8" t="s">
        <v>24</v>
      </c>
      <c r="H224" s="8"/>
      <c r="I224" s="8">
        <v>1</v>
      </c>
      <c r="J224" s="8">
        <v>1</v>
      </c>
      <c r="K224" s="8" t="s">
        <v>3310</v>
      </c>
      <c r="L224" s="8" t="s">
        <v>3351</v>
      </c>
      <c r="M224" s="8"/>
      <c r="N224" s="9"/>
      <c r="O224" s="8"/>
      <c r="P224" s="8">
        <v>2475</v>
      </c>
      <c r="Q224" s="8">
        <v>1216.9338184678927</v>
      </c>
      <c r="R224" s="8"/>
      <c r="S224" s="8" t="s">
        <v>3624</v>
      </c>
      <c r="T224" s="8" t="s">
        <v>3624</v>
      </c>
      <c r="U224" s="8" t="s">
        <v>4</v>
      </c>
      <c r="V224" s="8"/>
      <c r="W224" s="8"/>
      <c r="X224" s="8"/>
      <c r="Y224" s="8"/>
      <c r="Z224" s="8"/>
      <c r="AA224" s="8"/>
      <c r="AB224" s="8"/>
      <c r="AC224" s="8"/>
      <c r="AD224" s="8"/>
    </row>
    <row r="225" spans="1:30" ht="29">
      <c r="A225" t="s">
        <v>942</v>
      </c>
      <c r="B225" s="3" t="s">
        <v>2604</v>
      </c>
      <c r="C225" s="3" t="s">
        <v>2605</v>
      </c>
      <c r="G225" s="8" t="s">
        <v>25</v>
      </c>
      <c r="H225" s="8"/>
      <c r="I225" s="8">
        <v>1</v>
      </c>
      <c r="J225" s="8">
        <v>3</v>
      </c>
      <c r="K225" s="8" t="s">
        <v>3319</v>
      </c>
      <c r="L225" s="8" t="s">
        <v>3311</v>
      </c>
      <c r="M225" s="8"/>
      <c r="N225" s="9"/>
      <c r="O225" s="8"/>
      <c r="P225" s="8">
        <v>186</v>
      </c>
      <c r="Q225" s="8">
        <v>91.454420296981013</v>
      </c>
      <c r="R225" s="8"/>
      <c r="S225" s="8" t="s">
        <v>3624</v>
      </c>
      <c r="T225" s="8" t="s">
        <v>3624</v>
      </c>
      <c r="U225" s="8"/>
      <c r="V225" s="8"/>
      <c r="W225" s="8"/>
      <c r="X225" s="8"/>
      <c r="Y225" s="8"/>
      <c r="Z225" s="8"/>
      <c r="AA225" s="8"/>
      <c r="AB225" s="8"/>
      <c r="AC225" s="8"/>
      <c r="AD225" s="8"/>
    </row>
    <row r="226" spans="1:30" ht="116">
      <c r="A226" t="s">
        <v>943</v>
      </c>
      <c r="B226" s="3" t="s">
        <v>3580</v>
      </c>
      <c r="C226" s="3" t="s">
        <v>3583</v>
      </c>
      <c r="G226" s="8" t="s">
        <v>24</v>
      </c>
      <c r="H226" s="8"/>
      <c r="I226" s="8">
        <v>1</v>
      </c>
      <c r="J226" s="8">
        <v>3</v>
      </c>
      <c r="K226" s="8" t="s">
        <v>3319</v>
      </c>
      <c r="L226" s="8" t="s">
        <v>3305</v>
      </c>
      <c r="M226" s="8" t="s">
        <v>3359</v>
      </c>
      <c r="N226" s="9" t="s">
        <v>3404</v>
      </c>
      <c r="O226" s="8"/>
      <c r="P226" s="8">
        <v>1701</v>
      </c>
      <c r="Q226" s="8">
        <v>836.36542432884255</v>
      </c>
      <c r="R226" s="8"/>
      <c r="S226" s="8" t="s">
        <v>3624</v>
      </c>
      <c r="T226" s="8" t="s">
        <v>3624</v>
      </c>
      <c r="U226" s="8"/>
      <c r="V226" s="8"/>
      <c r="W226" s="8"/>
      <c r="X226" s="8"/>
      <c r="Y226" s="8"/>
      <c r="Z226" s="8"/>
      <c r="AA226" s="8"/>
      <c r="AB226" s="8"/>
      <c r="AC226" s="8"/>
      <c r="AD226" s="8"/>
    </row>
    <row r="227" spans="1:30" ht="409.5">
      <c r="A227" t="s">
        <v>946</v>
      </c>
      <c r="B227" s="3" t="s">
        <v>3485</v>
      </c>
      <c r="C227" s="3" t="s">
        <v>3486</v>
      </c>
      <c r="G227" s="8" t="s">
        <v>24</v>
      </c>
      <c r="H227" s="8"/>
      <c r="I227" s="8">
        <v>1</v>
      </c>
      <c r="J227" s="8">
        <v>4</v>
      </c>
      <c r="K227" s="8" t="s">
        <v>3319</v>
      </c>
      <c r="L227" s="8" t="s">
        <v>3311</v>
      </c>
      <c r="M227" s="8"/>
      <c r="N227" s="9"/>
      <c r="O227" s="8"/>
      <c r="P227" s="8">
        <v>55</v>
      </c>
      <c r="Q227" s="8">
        <v>27.042973743730947</v>
      </c>
      <c r="R227" s="8"/>
      <c r="S227" s="8" t="s">
        <v>3624</v>
      </c>
      <c r="T227" s="8" t="s">
        <v>3624</v>
      </c>
      <c r="U227" s="8"/>
      <c r="V227" s="8"/>
      <c r="W227" s="8"/>
      <c r="X227" s="8"/>
      <c r="Y227" s="8"/>
      <c r="Z227" s="8"/>
      <c r="AA227" s="8"/>
      <c r="AB227" s="8"/>
      <c r="AC227" s="8"/>
      <c r="AD227" s="8"/>
    </row>
    <row r="228" spans="1:30" ht="58">
      <c r="A228" t="s">
        <v>949</v>
      </c>
      <c r="B228" s="3" t="s">
        <v>2618</v>
      </c>
      <c r="C228" s="3" t="s">
        <v>2619</v>
      </c>
      <c r="G228" s="8" t="s">
        <v>25</v>
      </c>
      <c r="H228" s="8"/>
      <c r="I228" s="8">
        <v>1</v>
      </c>
      <c r="J228" s="8">
        <v>5</v>
      </c>
      <c r="K228" s="8" t="s">
        <v>3326</v>
      </c>
      <c r="L228" s="8" t="s">
        <v>3311</v>
      </c>
      <c r="M228" s="8"/>
      <c r="N228" s="9"/>
      <c r="O228" s="8"/>
      <c r="P228" s="8">
        <v>830</v>
      </c>
      <c r="Q228" s="8">
        <v>408.10305831448517</v>
      </c>
      <c r="R228" s="8"/>
      <c r="S228" s="8" t="s">
        <v>3624</v>
      </c>
      <c r="T228" s="8" t="s">
        <v>3624</v>
      </c>
      <c r="U228" s="8"/>
      <c r="V228" s="8"/>
      <c r="W228" s="8"/>
      <c r="X228" s="8"/>
      <c r="Y228" s="8"/>
      <c r="Z228" s="8"/>
      <c r="AA228" s="8"/>
      <c r="AB228" s="8"/>
      <c r="AC228" s="8"/>
      <c r="AD228" s="8"/>
    </row>
    <row r="229" spans="1:30" ht="43.5">
      <c r="A229" t="s">
        <v>949</v>
      </c>
      <c r="B229" s="3" t="s">
        <v>2620</v>
      </c>
      <c r="C229" s="3" t="s">
        <v>2623</v>
      </c>
      <c r="G229" s="8" t="s">
        <v>24</v>
      </c>
      <c r="H229" s="8"/>
      <c r="I229" s="8">
        <v>1</v>
      </c>
      <c r="J229" s="8">
        <v>5</v>
      </c>
      <c r="K229" s="8" t="s">
        <v>3326</v>
      </c>
      <c r="L229" s="8" t="s">
        <v>3311</v>
      </c>
      <c r="M229" s="8"/>
      <c r="N229" s="9"/>
      <c r="O229" s="8"/>
      <c r="P229" s="8">
        <v>830</v>
      </c>
      <c r="Q229" s="8">
        <v>408.10305831448517</v>
      </c>
      <c r="R229" s="8"/>
      <c r="S229" s="8" t="s">
        <v>3624</v>
      </c>
      <c r="T229" s="8" t="s">
        <v>3624</v>
      </c>
      <c r="U229" s="8"/>
      <c r="V229" s="8"/>
      <c r="W229" s="8"/>
      <c r="X229" s="8"/>
      <c r="Y229" s="8"/>
      <c r="Z229" s="8"/>
      <c r="AA229" s="8"/>
      <c r="AB229" s="8"/>
      <c r="AC229" s="8"/>
      <c r="AD229" s="8"/>
    </row>
    <row r="230" spans="1:30" ht="43.5">
      <c r="A230" t="s">
        <v>952</v>
      </c>
      <c r="B230" s="3" t="s">
        <v>2627</v>
      </c>
      <c r="C230" s="3" t="s">
        <v>2624</v>
      </c>
      <c r="G230" s="8" t="s">
        <v>25</v>
      </c>
      <c r="H230" s="8"/>
      <c r="I230" s="8">
        <v>1</v>
      </c>
      <c r="J230" s="8">
        <v>5</v>
      </c>
      <c r="K230" s="8" t="s">
        <v>3326</v>
      </c>
      <c r="L230" s="8" t="s">
        <v>3305</v>
      </c>
      <c r="M230" s="8" t="s">
        <v>3403</v>
      </c>
      <c r="N230" s="9" t="s">
        <v>3404</v>
      </c>
      <c r="O230" s="8"/>
      <c r="P230" s="8">
        <v>830</v>
      </c>
      <c r="Q230" s="8">
        <v>408.10305831448517</v>
      </c>
      <c r="R230" s="8"/>
      <c r="S230" s="8" t="s">
        <v>3624</v>
      </c>
      <c r="T230" s="8" t="s">
        <v>3624</v>
      </c>
      <c r="U230" s="8"/>
      <c r="V230" s="8"/>
      <c r="W230" s="8"/>
      <c r="X230" s="8"/>
      <c r="Y230" s="8"/>
      <c r="Z230" s="8"/>
      <c r="AA230" s="8"/>
      <c r="AB230" s="8"/>
      <c r="AC230" s="8"/>
      <c r="AD230" s="8"/>
    </row>
    <row r="231" spans="1:30" ht="159.5">
      <c r="A231" t="s">
        <v>952</v>
      </c>
      <c r="B231" s="3" t="s">
        <v>2630</v>
      </c>
      <c r="C231" s="3" t="s">
        <v>2629</v>
      </c>
      <c r="G231" s="8" t="s">
        <v>25</v>
      </c>
      <c r="H231" s="8"/>
      <c r="I231" s="8">
        <v>1</v>
      </c>
      <c r="J231" s="8">
        <v>2</v>
      </c>
      <c r="K231" s="8" t="s">
        <v>3328</v>
      </c>
      <c r="L231" s="8" t="s">
        <v>3351</v>
      </c>
      <c r="M231" s="8"/>
      <c r="N231" s="9"/>
      <c r="O231" s="8"/>
      <c r="P231" s="8">
        <v>613</v>
      </c>
      <c r="Q231" s="8">
        <v>301.40623463467404</v>
      </c>
      <c r="R231" s="8"/>
      <c r="S231" s="8" t="s">
        <v>3624</v>
      </c>
      <c r="T231" s="8" t="s">
        <v>3624</v>
      </c>
      <c r="U231" s="8"/>
      <c r="V231" s="8"/>
      <c r="W231" s="8"/>
      <c r="X231" s="8"/>
      <c r="Y231" s="8"/>
      <c r="Z231" s="8"/>
      <c r="AA231" s="8"/>
      <c r="AB231" s="8"/>
      <c r="AC231" s="8"/>
      <c r="AD231" s="8"/>
    </row>
    <row r="232" spans="1:30" ht="159.5">
      <c r="A232" t="s">
        <v>952</v>
      </c>
      <c r="B232" s="3" t="s">
        <v>2628</v>
      </c>
      <c r="C232" s="3" t="s">
        <v>2633</v>
      </c>
      <c r="G232" s="8" t="s">
        <v>24</v>
      </c>
      <c r="H232" s="8"/>
      <c r="I232" s="8">
        <v>1</v>
      </c>
      <c r="J232" s="8">
        <v>3</v>
      </c>
      <c r="K232" s="8" t="s">
        <v>3310</v>
      </c>
      <c r="L232" s="8" t="s">
        <v>3311</v>
      </c>
      <c r="M232" s="8"/>
      <c r="N232" s="9"/>
      <c r="O232" s="8"/>
      <c r="P232" s="8">
        <v>2475</v>
      </c>
      <c r="Q232" s="8">
        <v>1216.9338184678927</v>
      </c>
      <c r="R232" s="8"/>
      <c r="S232" s="8" t="s">
        <v>3624</v>
      </c>
      <c r="T232" s="8" t="s">
        <v>3624</v>
      </c>
      <c r="U232" s="8"/>
      <c r="V232" s="8"/>
      <c r="W232" s="8"/>
      <c r="X232" s="8"/>
      <c r="Y232" s="8"/>
      <c r="Z232" s="8"/>
      <c r="AA232" s="8"/>
      <c r="AB232" s="8"/>
      <c r="AC232" s="8"/>
      <c r="AD232" s="8"/>
    </row>
    <row r="233" spans="1:30" ht="43.5">
      <c r="A233" t="s">
        <v>953</v>
      </c>
      <c r="B233" s="3" t="s">
        <v>2647</v>
      </c>
      <c r="C233" s="3" t="s">
        <v>2648</v>
      </c>
      <c r="G233" s="8" t="s">
        <v>25</v>
      </c>
      <c r="H233" s="8"/>
      <c r="I233" s="8">
        <v>1</v>
      </c>
      <c r="J233" s="8">
        <v>3</v>
      </c>
      <c r="K233" s="8" t="s">
        <v>3319</v>
      </c>
      <c r="L233" s="8" t="s">
        <v>3311</v>
      </c>
      <c r="M233" s="8"/>
      <c r="N233" s="9"/>
      <c r="O233" s="8"/>
      <c r="P233" s="8">
        <v>1701</v>
      </c>
      <c r="Q233" s="8">
        <v>836.36542432884255</v>
      </c>
      <c r="R233" s="8"/>
      <c r="S233" s="8" t="s">
        <v>3624</v>
      </c>
      <c r="T233" s="8" t="s">
        <v>3624</v>
      </c>
      <c r="U233" s="8"/>
      <c r="V233" s="8"/>
      <c r="W233" s="8"/>
      <c r="X233" s="8"/>
      <c r="Y233" s="8"/>
      <c r="Z233" s="8"/>
      <c r="AA233" s="8"/>
      <c r="AB233" s="8"/>
      <c r="AC233" s="8"/>
      <c r="AD233" s="8"/>
    </row>
    <row r="234" spans="1:30" ht="29">
      <c r="A234" t="s">
        <v>957</v>
      </c>
      <c r="B234" s="3" t="s">
        <v>1416</v>
      </c>
      <c r="C234" s="3" t="s">
        <v>1417</v>
      </c>
      <c r="G234" s="8" t="s">
        <v>24</v>
      </c>
      <c r="H234" s="8"/>
      <c r="I234" s="8">
        <v>1</v>
      </c>
      <c r="J234" s="8">
        <v>2</v>
      </c>
      <c r="K234" s="8" t="s">
        <v>3310</v>
      </c>
      <c r="L234" s="8" t="s">
        <v>3351</v>
      </c>
      <c r="M234" s="8"/>
      <c r="N234" s="9"/>
      <c r="O234" s="8"/>
      <c r="P234" s="8">
        <v>2475</v>
      </c>
      <c r="Q234" s="8">
        <v>1216.9338184678927</v>
      </c>
      <c r="R234" s="8"/>
      <c r="S234" s="8" t="s">
        <v>3624</v>
      </c>
      <c r="T234" s="8" t="s">
        <v>3624</v>
      </c>
      <c r="U234" s="8"/>
      <c r="V234" s="8"/>
      <c r="W234" s="8"/>
      <c r="X234" s="8"/>
      <c r="Y234" s="8"/>
      <c r="Z234" s="8"/>
      <c r="AA234" s="8"/>
      <c r="AB234" s="8"/>
      <c r="AC234" s="8"/>
      <c r="AD234" s="8"/>
    </row>
    <row r="235" spans="1:30" ht="29">
      <c r="A235" t="s">
        <v>957</v>
      </c>
      <c r="B235" s="3" t="s">
        <v>2652</v>
      </c>
      <c r="C235" s="3" t="s">
        <v>2651</v>
      </c>
      <c r="G235" s="8" t="s">
        <v>24</v>
      </c>
      <c r="H235" s="8"/>
      <c r="I235" s="8">
        <v>1</v>
      </c>
      <c r="J235" s="8">
        <v>2</v>
      </c>
      <c r="K235" s="8" t="s">
        <v>3355</v>
      </c>
      <c r="L235" s="8" t="s">
        <v>3351</v>
      </c>
      <c r="M235" s="8"/>
      <c r="N235" s="9"/>
      <c r="O235" s="8"/>
      <c r="P235" s="8">
        <v>0</v>
      </c>
      <c r="Q235" s="8">
        <v>0</v>
      </c>
      <c r="R235" s="8"/>
      <c r="S235" s="8" t="s">
        <v>3624</v>
      </c>
      <c r="T235" s="8" t="s">
        <v>3624</v>
      </c>
      <c r="U235" s="8"/>
      <c r="V235" s="8"/>
      <c r="W235" s="8"/>
      <c r="X235" s="8"/>
      <c r="Y235" s="8"/>
      <c r="Z235" s="8"/>
      <c r="AA235" s="8"/>
      <c r="AB235" s="8"/>
      <c r="AC235" s="8"/>
      <c r="AD235" s="8"/>
    </row>
    <row r="236" spans="1:30" ht="43.5">
      <c r="A236" t="s">
        <v>978</v>
      </c>
      <c r="B236" s="3" t="s">
        <v>2669</v>
      </c>
      <c r="C236" s="3" t="s">
        <v>2668</v>
      </c>
      <c r="G236" s="8" t="s">
        <v>24</v>
      </c>
      <c r="H236" s="8"/>
      <c r="I236" s="8">
        <v>1</v>
      </c>
      <c r="J236" s="8">
        <v>5</v>
      </c>
      <c r="K236" s="8" t="s">
        <v>3326</v>
      </c>
      <c r="L236" s="8" t="s">
        <v>3311</v>
      </c>
      <c r="M236" s="8"/>
      <c r="N236" s="9"/>
      <c r="O236" s="8"/>
      <c r="P236" s="8">
        <v>830</v>
      </c>
      <c r="Q236" s="8">
        <v>408.10305831448517</v>
      </c>
      <c r="R236" s="8"/>
      <c r="S236" s="8" t="s">
        <v>3624</v>
      </c>
      <c r="T236" s="8" t="s">
        <v>3624</v>
      </c>
      <c r="U236" s="8"/>
      <c r="V236" s="8"/>
      <c r="W236" s="8"/>
      <c r="X236" s="8"/>
      <c r="Y236" s="8"/>
      <c r="Z236" s="8"/>
      <c r="AA236" s="8"/>
      <c r="AB236" s="8"/>
      <c r="AC236" s="8"/>
      <c r="AD236" s="8"/>
    </row>
    <row r="237" spans="1:30" ht="58">
      <c r="A237" t="s">
        <v>986</v>
      </c>
      <c r="B237" s="3" t="s">
        <v>2680</v>
      </c>
      <c r="C237" s="3" t="s">
        <v>2681</v>
      </c>
      <c r="G237" s="8" t="s">
        <v>24</v>
      </c>
      <c r="H237" s="8"/>
      <c r="I237" s="8">
        <v>1</v>
      </c>
      <c r="J237" s="8">
        <v>3</v>
      </c>
      <c r="K237" s="8" t="s">
        <v>3310</v>
      </c>
      <c r="L237" s="8" t="s">
        <v>3311</v>
      </c>
      <c r="M237" s="8"/>
      <c r="N237" s="9"/>
      <c r="O237" s="8"/>
      <c r="P237" s="8">
        <v>2475</v>
      </c>
      <c r="Q237" s="8">
        <v>1216.9338184678927</v>
      </c>
      <c r="R237" s="8"/>
      <c r="S237" s="8" t="s">
        <v>3624</v>
      </c>
      <c r="T237" s="8" t="s">
        <v>3624</v>
      </c>
      <c r="U237" s="8"/>
      <c r="V237" s="8"/>
      <c r="W237" s="8"/>
      <c r="X237" s="8"/>
      <c r="Y237" s="8"/>
      <c r="Z237" s="8"/>
      <c r="AA237" s="8"/>
      <c r="AB237" s="8"/>
      <c r="AC237" s="8"/>
      <c r="AD237" s="8"/>
    </row>
    <row r="238" spans="1:30" ht="43.5">
      <c r="A238" t="s">
        <v>987</v>
      </c>
      <c r="B238" s="3" t="s">
        <v>2683</v>
      </c>
      <c r="C238" s="3" t="s">
        <v>2682</v>
      </c>
      <c r="G238" s="8" t="s">
        <v>24</v>
      </c>
      <c r="H238" s="8"/>
      <c r="I238" s="8">
        <v>1</v>
      </c>
      <c r="J238" s="8">
        <v>3</v>
      </c>
      <c r="K238" s="8" t="s">
        <v>3319</v>
      </c>
      <c r="L238" s="8" t="s">
        <v>3311</v>
      </c>
      <c r="M238" s="8"/>
      <c r="N238" s="9"/>
      <c r="O238" s="8"/>
      <c r="P238" s="8">
        <v>86</v>
      </c>
      <c r="Q238" s="8">
        <v>42.285377126561116</v>
      </c>
      <c r="R238" s="8"/>
      <c r="S238" s="8" t="s">
        <v>3624</v>
      </c>
      <c r="T238" s="8" t="s">
        <v>3624</v>
      </c>
      <c r="U238" s="8"/>
      <c r="V238" s="8"/>
      <c r="W238" s="8"/>
      <c r="X238" s="8"/>
      <c r="Y238" s="8"/>
      <c r="Z238" s="8"/>
      <c r="AA238" s="8"/>
      <c r="AB238" s="8"/>
      <c r="AC238" s="8"/>
      <c r="AD238" s="8"/>
    </row>
    <row r="239" spans="1:30" ht="58">
      <c r="A239" t="s">
        <v>988</v>
      </c>
      <c r="B239" s="3" t="s">
        <v>2685</v>
      </c>
      <c r="C239" s="3" t="s">
        <v>2684</v>
      </c>
      <c r="G239" s="8" t="s">
        <v>25</v>
      </c>
      <c r="H239" s="8"/>
      <c r="I239" s="8">
        <v>1</v>
      </c>
      <c r="J239" s="8">
        <v>3</v>
      </c>
      <c r="K239" s="8" t="s">
        <v>3319</v>
      </c>
      <c r="L239" s="8" t="s">
        <v>3311</v>
      </c>
      <c r="M239" s="8"/>
      <c r="N239" s="9"/>
      <c r="O239" s="8"/>
      <c r="P239" s="8">
        <v>1701</v>
      </c>
      <c r="Q239" s="8">
        <v>836.36542432884255</v>
      </c>
      <c r="R239" s="8"/>
      <c r="S239" s="8" t="s">
        <v>3624</v>
      </c>
      <c r="T239" s="8" t="s">
        <v>3624</v>
      </c>
      <c r="U239" s="8"/>
      <c r="V239" s="8"/>
      <c r="W239" s="8"/>
      <c r="X239" s="8"/>
      <c r="Y239" s="8"/>
      <c r="Z239" s="8"/>
      <c r="AA239" s="8"/>
      <c r="AB239" s="8"/>
      <c r="AC239" s="8"/>
      <c r="AD239" s="8"/>
    </row>
    <row r="240" spans="1:30" ht="29">
      <c r="A240" t="s">
        <v>993</v>
      </c>
      <c r="B240" s="3" t="s">
        <v>2693</v>
      </c>
      <c r="C240" s="3" t="s">
        <v>2694</v>
      </c>
      <c r="G240" s="8" t="s">
        <v>25</v>
      </c>
      <c r="H240" s="8"/>
      <c r="I240" s="8">
        <v>1</v>
      </c>
      <c r="J240" s="8">
        <v>3</v>
      </c>
      <c r="K240" s="8" t="s">
        <v>3310</v>
      </c>
      <c r="L240" s="8" t="s">
        <v>3311</v>
      </c>
      <c r="M240" s="8"/>
      <c r="N240" s="9"/>
      <c r="O240" s="8"/>
      <c r="P240" s="8">
        <v>2475</v>
      </c>
      <c r="Q240" s="8">
        <v>1216.9338184678927</v>
      </c>
      <c r="R240" s="8"/>
      <c r="S240" s="8" t="s">
        <v>3624</v>
      </c>
      <c r="T240" s="8" t="s">
        <v>3624</v>
      </c>
      <c r="U240" s="8"/>
      <c r="V240" s="8"/>
      <c r="W240" s="8"/>
      <c r="X240" s="8"/>
      <c r="Y240" s="8"/>
      <c r="Z240" s="8"/>
      <c r="AA240" s="8"/>
      <c r="AB240" s="8"/>
      <c r="AC240" s="8"/>
      <c r="AD240" s="8"/>
    </row>
    <row r="241" spans="1:30" ht="87">
      <c r="A241" t="s">
        <v>997</v>
      </c>
      <c r="B241" s="3" t="s">
        <v>2700</v>
      </c>
      <c r="C241" s="3" t="s">
        <v>2699</v>
      </c>
      <c r="G241" s="8" t="s">
        <v>25</v>
      </c>
      <c r="H241" s="8"/>
      <c r="I241" s="8">
        <v>1</v>
      </c>
      <c r="J241" s="8">
        <v>2</v>
      </c>
      <c r="K241" s="8" t="s">
        <v>3310</v>
      </c>
      <c r="L241" s="8" t="s">
        <v>3351</v>
      </c>
      <c r="M241" s="8"/>
      <c r="N241" s="9"/>
      <c r="O241" s="8"/>
      <c r="P241" s="8">
        <v>2475</v>
      </c>
      <c r="Q241" s="8">
        <v>1216.9338184678927</v>
      </c>
      <c r="R241" s="8"/>
      <c r="S241" s="8" t="s">
        <v>3624</v>
      </c>
      <c r="T241" s="8" t="s">
        <v>3624</v>
      </c>
      <c r="U241" s="8"/>
      <c r="V241" s="8"/>
      <c r="W241" s="8"/>
      <c r="X241" s="8"/>
      <c r="Y241" s="8"/>
      <c r="Z241" s="8"/>
      <c r="AA241" s="8"/>
      <c r="AB241" s="8"/>
      <c r="AC241" s="8"/>
      <c r="AD241" s="8"/>
    </row>
    <row r="242" spans="1:30" ht="43.5">
      <c r="A242" t="s">
        <v>1015</v>
      </c>
      <c r="B242" s="3" t="s">
        <v>2716</v>
      </c>
      <c r="C242" s="3" t="s">
        <v>2715</v>
      </c>
      <c r="G242" s="8" t="s">
        <v>25</v>
      </c>
      <c r="H242" s="8"/>
      <c r="I242" s="8">
        <v>1</v>
      </c>
      <c r="J242" s="8">
        <v>4</v>
      </c>
      <c r="K242" s="8" t="s">
        <v>3326</v>
      </c>
      <c r="L242" s="8" t="s">
        <v>3305</v>
      </c>
      <c r="M242" s="8" t="s">
        <v>3359</v>
      </c>
      <c r="N242" s="9" t="s">
        <v>3404</v>
      </c>
      <c r="O242" s="8"/>
      <c r="P242" s="8">
        <v>830</v>
      </c>
      <c r="Q242" s="8">
        <v>408.10305831448517</v>
      </c>
      <c r="R242" s="8"/>
      <c r="S242" s="8" t="s">
        <v>3624</v>
      </c>
      <c r="T242" s="8" t="s">
        <v>3624</v>
      </c>
      <c r="U242" s="8"/>
      <c r="V242" s="8"/>
      <c r="W242" s="8"/>
      <c r="X242" s="8"/>
      <c r="Y242" s="8"/>
      <c r="Z242" s="8"/>
      <c r="AA242" s="8"/>
      <c r="AB242" s="8"/>
      <c r="AC242" s="8"/>
      <c r="AD242" s="8"/>
    </row>
    <row r="243" spans="1:30" ht="43.5">
      <c r="A243" t="s">
        <v>1019</v>
      </c>
      <c r="B243" s="3" t="s">
        <v>2718</v>
      </c>
      <c r="C243" s="3" t="s">
        <v>2717</v>
      </c>
      <c r="G243" s="8" t="s">
        <v>24</v>
      </c>
      <c r="H243" s="8"/>
      <c r="I243" s="8">
        <v>1</v>
      </c>
      <c r="J243" s="8">
        <v>3</v>
      </c>
      <c r="K243" s="8" t="s">
        <v>3310</v>
      </c>
      <c r="L243" s="8" t="s">
        <v>3311</v>
      </c>
      <c r="M243" s="8"/>
      <c r="N243" s="9"/>
      <c r="O243" s="8"/>
      <c r="P243" s="8">
        <v>2475</v>
      </c>
      <c r="Q243" s="8">
        <v>1216.9338184678927</v>
      </c>
      <c r="R243" s="8"/>
      <c r="S243" s="8" t="s">
        <v>3624</v>
      </c>
      <c r="T243" s="8" t="s">
        <v>3624</v>
      </c>
      <c r="U243" s="8"/>
      <c r="V243" s="8"/>
      <c r="W243" s="8"/>
      <c r="X243" s="8"/>
      <c r="Y243" s="8"/>
      <c r="Z243" s="8"/>
      <c r="AA243" s="8"/>
      <c r="AB243" s="8"/>
      <c r="AC243" s="8"/>
      <c r="AD243" s="8"/>
    </row>
    <row r="244" spans="1:30" ht="29">
      <c r="A244" t="s">
        <v>1021</v>
      </c>
      <c r="B244" s="3" t="s">
        <v>2719</v>
      </c>
      <c r="C244" s="3" t="s">
        <v>2541</v>
      </c>
      <c r="G244" s="8" t="s">
        <v>25</v>
      </c>
      <c r="H244" s="8"/>
      <c r="I244" s="8">
        <v>1</v>
      </c>
      <c r="J244" s="8">
        <v>3</v>
      </c>
      <c r="K244" s="8" t="s">
        <v>3310</v>
      </c>
      <c r="L244" s="8" t="s">
        <v>3311</v>
      </c>
      <c r="M244" s="8"/>
      <c r="N244" s="9"/>
      <c r="O244" s="8"/>
      <c r="P244" s="8">
        <v>2475</v>
      </c>
      <c r="Q244" s="8">
        <v>1216.9338184678927</v>
      </c>
      <c r="R244" s="8"/>
      <c r="S244" s="8" t="s">
        <v>3624</v>
      </c>
      <c r="T244" s="8" t="s">
        <v>3624</v>
      </c>
      <c r="U244" s="8"/>
      <c r="V244" s="8"/>
      <c r="W244" s="8"/>
      <c r="X244" s="8"/>
      <c r="Y244" s="8"/>
      <c r="Z244" s="8"/>
      <c r="AA244" s="8"/>
      <c r="AB244" s="8"/>
      <c r="AC244" s="8"/>
      <c r="AD244" s="8"/>
    </row>
    <row r="245" spans="1:30" ht="43.5">
      <c r="A245" t="s">
        <v>1021</v>
      </c>
      <c r="B245" s="3" t="s">
        <v>3554</v>
      </c>
      <c r="C245" s="3" t="s">
        <v>2720</v>
      </c>
      <c r="G245" s="8" t="s">
        <v>24</v>
      </c>
      <c r="H245" s="8"/>
      <c r="I245" s="8">
        <v>1</v>
      </c>
      <c r="J245" s="8">
        <v>4</v>
      </c>
      <c r="K245" s="8" t="s">
        <v>3326</v>
      </c>
      <c r="L245" s="8" t="s">
        <v>3311</v>
      </c>
      <c r="M245" s="8"/>
      <c r="N245" s="9"/>
      <c r="O245" s="8"/>
      <c r="P245" s="8">
        <v>312</v>
      </c>
      <c r="Q245" s="8">
        <v>153.4074146917101</v>
      </c>
      <c r="R245" s="8"/>
      <c r="S245" s="8" t="s">
        <v>3624</v>
      </c>
      <c r="T245" s="8" t="s">
        <v>3624</v>
      </c>
      <c r="U245" s="8"/>
      <c r="V245" s="8"/>
      <c r="W245" s="8"/>
      <c r="X245" s="8"/>
      <c r="Y245" s="8"/>
      <c r="Z245" s="8"/>
      <c r="AA245" s="8"/>
      <c r="AB245" s="8"/>
      <c r="AC245" s="8"/>
      <c r="AD245" s="8"/>
    </row>
    <row r="246" spans="1:30" ht="87">
      <c r="A246" t="s">
        <v>1028</v>
      </c>
      <c r="B246" s="3" t="s">
        <v>2723</v>
      </c>
      <c r="C246" s="3" t="s">
        <v>2724</v>
      </c>
      <c r="G246" s="8" t="s">
        <v>24</v>
      </c>
      <c r="H246" s="8"/>
      <c r="I246" s="8">
        <v>1</v>
      </c>
      <c r="J246" s="8">
        <v>2</v>
      </c>
      <c r="K246" s="8" t="s">
        <v>3328</v>
      </c>
      <c r="L246" s="8" t="s">
        <v>3351</v>
      </c>
      <c r="M246" s="8"/>
      <c r="N246" s="9"/>
      <c r="O246" s="8"/>
      <c r="P246" s="8">
        <v>613</v>
      </c>
      <c r="Q246" s="8">
        <v>301.40623463467404</v>
      </c>
      <c r="R246" s="8"/>
      <c r="S246" s="8" t="s">
        <v>3624</v>
      </c>
      <c r="T246" s="8" t="s">
        <v>3624</v>
      </c>
      <c r="U246" s="8"/>
      <c r="V246" s="8"/>
      <c r="W246" s="8"/>
      <c r="X246" s="8"/>
      <c r="Y246" s="8"/>
      <c r="Z246" s="8"/>
      <c r="AA246" s="8"/>
      <c r="AB246" s="8"/>
      <c r="AC246" s="8"/>
      <c r="AD246" s="8"/>
    </row>
    <row r="247" spans="1:30" ht="87">
      <c r="A247" t="s">
        <v>1028</v>
      </c>
      <c r="B247" s="3" t="s">
        <v>2723</v>
      </c>
      <c r="C247" s="3" t="s">
        <v>2726</v>
      </c>
      <c r="G247" s="8" t="s">
        <v>24</v>
      </c>
      <c r="H247" s="8"/>
      <c r="I247" s="8">
        <v>1</v>
      </c>
      <c r="J247" s="8">
        <v>3</v>
      </c>
      <c r="K247" s="8" t="s">
        <v>3310</v>
      </c>
      <c r="L247" s="8" t="s">
        <v>3311</v>
      </c>
      <c r="M247" s="8"/>
      <c r="N247" s="9"/>
      <c r="O247" s="8"/>
      <c r="P247" s="8">
        <v>2475</v>
      </c>
      <c r="Q247" s="8">
        <v>1216.9338184678927</v>
      </c>
      <c r="R247" s="8"/>
      <c r="S247" s="8" t="s">
        <v>3624</v>
      </c>
      <c r="T247" s="8" t="s">
        <v>3624</v>
      </c>
      <c r="U247" s="8"/>
      <c r="V247" s="8"/>
      <c r="W247" s="8"/>
      <c r="X247" s="8"/>
      <c r="Y247" s="8"/>
      <c r="Z247" s="8"/>
      <c r="AA247" s="8"/>
      <c r="AB247" s="8"/>
      <c r="AC247" s="8"/>
      <c r="AD247" s="8"/>
    </row>
    <row r="248" spans="1:30" ht="72.5">
      <c r="A248" t="s">
        <v>1035</v>
      </c>
      <c r="B248" s="3" t="s">
        <v>2727</v>
      </c>
      <c r="C248" s="3" t="s">
        <v>2728</v>
      </c>
      <c r="G248" s="8" t="s">
        <v>24</v>
      </c>
      <c r="H248" s="8"/>
      <c r="I248" s="8">
        <v>1</v>
      </c>
      <c r="J248" s="8">
        <v>2</v>
      </c>
      <c r="K248" s="8" t="s">
        <v>3326</v>
      </c>
      <c r="L248" s="8" t="s">
        <v>3351</v>
      </c>
      <c r="M248" s="8"/>
      <c r="N248" s="9"/>
      <c r="O248" s="8"/>
      <c r="P248" s="8">
        <v>35</v>
      </c>
      <c r="Q248" s="8">
        <v>17.209165109646968</v>
      </c>
      <c r="R248" s="8"/>
      <c r="S248" s="8" t="s">
        <v>3624</v>
      </c>
      <c r="T248" s="8" t="s">
        <v>3624</v>
      </c>
      <c r="U248" s="8"/>
      <c r="V248" s="8"/>
      <c r="W248" s="8"/>
      <c r="X248" s="8"/>
      <c r="Y248" s="8"/>
      <c r="Z248" s="8"/>
      <c r="AA248" s="8"/>
      <c r="AB248" s="8"/>
      <c r="AC248" s="8"/>
      <c r="AD248" s="8"/>
    </row>
    <row r="249" spans="1:30" ht="58">
      <c r="A249" t="s">
        <v>1036</v>
      </c>
      <c r="B249" s="3" t="s">
        <v>2738</v>
      </c>
      <c r="C249" s="3" t="s">
        <v>2737</v>
      </c>
      <c r="G249" s="8" t="s">
        <v>25</v>
      </c>
      <c r="H249" s="8"/>
      <c r="I249" s="8">
        <v>1</v>
      </c>
      <c r="J249" s="8">
        <v>3</v>
      </c>
      <c r="K249" s="8" t="s">
        <v>3310</v>
      </c>
      <c r="L249" s="8" t="s">
        <v>3311</v>
      </c>
      <c r="M249" s="8"/>
      <c r="N249" s="9"/>
      <c r="O249" s="8"/>
      <c r="P249" s="8">
        <v>2475</v>
      </c>
      <c r="Q249" s="8">
        <v>1216.9338184678927</v>
      </c>
      <c r="R249" s="8"/>
      <c r="S249" s="8" t="s">
        <v>3624</v>
      </c>
      <c r="T249" s="8" t="s">
        <v>3624</v>
      </c>
      <c r="U249" s="8"/>
      <c r="V249" s="8"/>
      <c r="W249" s="8"/>
      <c r="X249" s="8"/>
      <c r="Y249" s="8"/>
      <c r="Z249" s="8"/>
      <c r="AA249" s="8"/>
      <c r="AB249" s="8"/>
      <c r="AC249" s="8"/>
      <c r="AD249" s="8"/>
    </row>
    <row r="250" spans="1:30" ht="101.5">
      <c r="A250" t="s">
        <v>1037</v>
      </c>
      <c r="B250" s="3" t="s">
        <v>2746</v>
      </c>
      <c r="C250" s="3" t="s">
        <v>2741</v>
      </c>
      <c r="G250" s="8" t="s">
        <v>24</v>
      </c>
      <c r="H250" s="8"/>
      <c r="I250" s="8">
        <v>1</v>
      </c>
      <c r="J250" s="8">
        <v>2</v>
      </c>
      <c r="K250" s="8" t="s">
        <v>3310</v>
      </c>
      <c r="L250" s="8" t="s">
        <v>3351</v>
      </c>
      <c r="M250" s="8"/>
      <c r="N250" s="9"/>
      <c r="O250" s="8" t="s">
        <v>3306</v>
      </c>
      <c r="P250" s="8">
        <v>2475</v>
      </c>
      <c r="Q250" s="8">
        <v>1216.9338184678927</v>
      </c>
      <c r="R250" s="8"/>
      <c r="S250" s="8" t="s">
        <v>3624</v>
      </c>
      <c r="T250" s="8" t="s">
        <v>3624</v>
      </c>
      <c r="U250" s="8"/>
      <c r="V250" s="8"/>
      <c r="W250" s="8"/>
      <c r="X250" s="8"/>
      <c r="Y250" s="8"/>
      <c r="Z250" s="8"/>
      <c r="AA250" s="8"/>
      <c r="AB250" s="8"/>
      <c r="AC250" s="8"/>
      <c r="AD250" s="8"/>
    </row>
    <row r="251" spans="1:30" ht="116">
      <c r="A251" t="s">
        <v>1038</v>
      </c>
      <c r="B251" s="3" t="s">
        <v>2747</v>
      </c>
      <c r="C251" s="3" t="s">
        <v>2748</v>
      </c>
      <c r="G251" s="8" t="s">
        <v>24</v>
      </c>
      <c r="H251" s="8"/>
      <c r="I251" s="8">
        <v>1</v>
      </c>
      <c r="J251" s="8">
        <v>1</v>
      </c>
      <c r="K251" s="8" t="s">
        <v>3310</v>
      </c>
      <c r="L251" s="8" t="s">
        <v>3351</v>
      </c>
      <c r="M251" s="8"/>
      <c r="N251" s="9"/>
      <c r="O251" s="8"/>
      <c r="P251" s="8">
        <v>2475</v>
      </c>
      <c r="Q251" s="8">
        <v>1216.9338184678927</v>
      </c>
      <c r="R251" s="8"/>
      <c r="S251" s="8" t="s">
        <v>3624</v>
      </c>
      <c r="T251" s="8" t="s">
        <v>3624</v>
      </c>
      <c r="U251" s="8"/>
      <c r="V251" s="8"/>
      <c r="W251" s="8"/>
      <c r="X251" s="8"/>
      <c r="Y251" s="8"/>
      <c r="Z251" s="8"/>
      <c r="AA251" s="8"/>
      <c r="AB251" s="8"/>
      <c r="AC251" s="8"/>
      <c r="AD251" s="8"/>
    </row>
    <row r="252" spans="1:30" ht="72.5">
      <c r="A252" t="s">
        <v>1039</v>
      </c>
      <c r="B252" s="3" t="s">
        <v>3555</v>
      </c>
      <c r="C252" s="3" t="s">
        <v>3556</v>
      </c>
      <c r="G252" s="8" t="s">
        <v>25</v>
      </c>
      <c r="H252" s="8"/>
      <c r="I252" s="8">
        <v>1</v>
      </c>
      <c r="J252" s="8">
        <v>3</v>
      </c>
      <c r="K252" s="8" t="s">
        <v>3355</v>
      </c>
      <c r="L252" s="8" t="s">
        <v>3311</v>
      </c>
      <c r="M252" s="8"/>
      <c r="N252" s="9"/>
      <c r="O252" s="8"/>
      <c r="P252" s="8">
        <v>14</v>
      </c>
      <c r="Q252" s="8">
        <v>6.8836660438587867</v>
      </c>
      <c r="R252" s="8"/>
      <c r="S252" s="8" t="s">
        <v>3624</v>
      </c>
      <c r="T252" s="8" t="s">
        <v>3624</v>
      </c>
      <c r="U252" s="8" t="s">
        <v>4</v>
      </c>
      <c r="V252" s="8"/>
      <c r="W252" s="8"/>
      <c r="X252" s="8"/>
      <c r="Y252" s="8"/>
      <c r="Z252" s="8"/>
      <c r="AA252" s="8"/>
      <c r="AB252" s="8"/>
      <c r="AC252" s="8"/>
      <c r="AD252" s="8"/>
    </row>
    <row r="253" spans="1:30" ht="43.5">
      <c r="A253" t="s">
        <v>1040</v>
      </c>
      <c r="B253" s="3" t="s">
        <v>2755</v>
      </c>
      <c r="C253" s="3" t="s">
        <v>2756</v>
      </c>
      <c r="G253" s="8" t="s">
        <v>25</v>
      </c>
      <c r="H253" s="8"/>
      <c r="I253" s="8">
        <v>1</v>
      </c>
      <c r="J253" s="8">
        <v>3</v>
      </c>
      <c r="K253" s="8" t="s">
        <v>3319</v>
      </c>
      <c r="L253" s="8" t="s">
        <v>3311</v>
      </c>
      <c r="M253" s="8"/>
      <c r="N253" s="9"/>
      <c r="O253" s="8"/>
      <c r="P253" s="8">
        <v>1701</v>
      </c>
      <c r="Q253" s="8">
        <v>836.36542432884255</v>
      </c>
      <c r="R253" s="8"/>
      <c r="S253" s="8" t="s">
        <v>3624</v>
      </c>
      <c r="T253" s="8" t="s">
        <v>3624</v>
      </c>
      <c r="U253" s="8"/>
      <c r="V253" s="8"/>
      <c r="W253" s="8"/>
      <c r="X253" s="8"/>
      <c r="Y253" s="8"/>
      <c r="Z253" s="8"/>
      <c r="AA253" s="8"/>
      <c r="AB253" s="8"/>
      <c r="AC253" s="8"/>
      <c r="AD253" s="8"/>
    </row>
    <row r="254" spans="1:30" ht="43.5">
      <c r="A254" t="s">
        <v>1040</v>
      </c>
      <c r="B254" s="3" t="s">
        <v>2759</v>
      </c>
      <c r="C254" s="3" t="s">
        <v>2760</v>
      </c>
      <c r="G254" s="8" t="s">
        <v>25</v>
      </c>
      <c r="H254" s="8"/>
      <c r="I254" s="8">
        <v>1</v>
      </c>
      <c r="J254" s="8">
        <v>3</v>
      </c>
      <c r="K254" s="8" t="s">
        <v>3319</v>
      </c>
      <c r="L254" s="8" t="s">
        <v>3311</v>
      </c>
      <c r="M254" s="8"/>
      <c r="N254" s="9"/>
      <c r="O254" s="8"/>
      <c r="P254" s="8">
        <v>1701</v>
      </c>
      <c r="Q254" s="8">
        <v>836.36542432884255</v>
      </c>
      <c r="R254" s="8"/>
      <c r="S254" s="8" t="s">
        <v>3624</v>
      </c>
      <c r="T254" s="8" t="s">
        <v>3624</v>
      </c>
      <c r="U254" s="8"/>
      <c r="V254" s="8"/>
      <c r="W254" s="8"/>
      <c r="X254" s="8"/>
      <c r="Y254" s="8"/>
      <c r="Z254" s="8"/>
      <c r="AA254" s="8"/>
      <c r="AB254" s="8"/>
      <c r="AC254" s="8"/>
      <c r="AD254" s="8"/>
    </row>
    <row r="255" spans="1:30" ht="43.5">
      <c r="A255" t="s">
        <v>1040</v>
      </c>
      <c r="B255" s="3" t="s">
        <v>2761</v>
      </c>
      <c r="C255" s="3" t="s">
        <v>2764</v>
      </c>
      <c r="G255" s="8" t="s">
        <v>24</v>
      </c>
      <c r="H255" s="8"/>
      <c r="I255" s="8">
        <v>1</v>
      </c>
      <c r="J255" s="8">
        <v>2</v>
      </c>
      <c r="K255" s="8" t="s">
        <v>3310</v>
      </c>
      <c r="L255" s="8" t="s">
        <v>3351</v>
      </c>
      <c r="M255" s="8"/>
      <c r="N255" s="9"/>
      <c r="O255" s="8"/>
      <c r="P255" s="8">
        <v>2475</v>
      </c>
      <c r="Q255" s="8">
        <v>1216.9338184678927</v>
      </c>
      <c r="R255" s="8"/>
      <c r="S255" s="8" t="s">
        <v>3624</v>
      </c>
      <c r="T255" s="8" t="s">
        <v>3624</v>
      </c>
      <c r="U255" s="8"/>
      <c r="V255" s="8"/>
      <c r="W255" s="8"/>
      <c r="X255" s="8"/>
      <c r="Y255" s="8"/>
      <c r="Z255" s="8"/>
      <c r="AA255" s="8"/>
      <c r="AB255" s="8"/>
      <c r="AC255" s="8"/>
      <c r="AD255" s="8"/>
    </row>
    <row r="256" spans="1:30">
      <c r="A256" t="s">
        <v>1042</v>
      </c>
      <c r="B256" s="3" t="s">
        <v>2771</v>
      </c>
      <c r="C256" s="3" t="s">
        <v>2770</v>
      </c>
      <c r="G256" s="8" t="s">
        <v>25</v>
      </c>
      <c r="H256" s="8"/>
      <c r="I256" s="8">
        <v>1</v>
      </c>
      <c r="J256" s="8">
        <v>1</v>
      </c>
      <c r="K256" s="8" t="s">
        <v>3310</v>
      </c>
      <c r="L256" s="8" t="s">
        <v>3351</v>
      </c>
      <c r="M256" s="8"/>
      <c r="N256" s="9"/>
      <c r="O256" s="8"/>
      <c r="P256" s="8">
        <v>2475</v>
      </c>
      <c r="Q256" s="8">
        <v>1216.9338184678927</v>
      </c>
      <c r="R256" s="8"/>
      <c r="S256" s="8" t="s">
        <v>3624</v>
      </c>
      <c r="T256" s="8" t="s">
        <v>3624</v>
      </c>
      <c r="U256" s="8"/>
      <c r="V256" s="8"/>
      <c r="W256" s="8"/>
      <c r="X256" s="8"/>
      <c r="Y256" s="8"/>
      <c r="Z256" s="8"/>
      <c r="AA256" s="8"/>
      <c r="AB256" s="8"/>
      <c r="AC256" s="8"/>
      <c r="AD256" s="8"/>
    </row>
    <row r="257" spans="1:30" ht="29">
      <c r="A257" t="s">
        <v>1043</v>
      </c>
      <c r="B257" s="3" t="s">
        <v>2775</v>
      </c>
      <c r="C257" s="3" t="s">
        <v>2774</v>
      </c>
      <c r="G257" s="8" t="s">
        <v>24</v>
      </c>
      <c r="H257" s="8"/>
      <c r="I257" s="8">
        <v>1</v>
      </c>
      <c r="J257" s="8">
        <v>2</v>
      </c>
      <c r="K257" s="8" t="s">
        <v>3319</v>
      </c>
      <c r="L257" s="8" t="s">
        <v>3351</v>
      </c>
      <c r="M257" s="8"/>
      <c r="N257" s="9"/>
      <c r="O257" s="8"/>
      <c r="P257" s="8">
        <v>171</v>
      </c>
      <c r="Q257" s="8">
        <v>84.079063821418046</v>
      </c>
      <c r="R257" s="8"/>
      <c r="S257" s="8" t="s">
        <v>3624</v>
      </c>
      <c r="T257" s="8" t="s">
        <v>3624</v>
      </c>
      <c r="U257" s="8"/>
      <c r="V257" s="8"/>
      <c r="W257" s="8"/>
      <c r="X257" s="8"/>
      <c r="Y257" s="8"/>
      <c r="Z257" s="8"/>
      <c r="AA257" s="8"/>
      <c r="AB257" s="8"/>
      <c r="AC257" s="8"/>
      <c r="AD257" s="8"/>
    </row>
    <row r="258" spans="1:30" ht="58">
      <c r="A258" t="s">
        <v>1047</v>
      </c>
      <c r="B258" s="3" t="s">
        <v>2779</v>
      </c>
      <c r="C258" s="3" t="s">
        <v>2778</v>
      </c>
      <c r="G258" s="8" t="s">
        <v>25</v>
      </c>
      <c r="H258" s="8"/>
      <c r="I258" s="8">
        <v>1</v>
      </c>
      <c r="J258" s="8">
        <v>4</v>
      </c>
      <c r="K258" s="8" t="s">
        <v>3310</v>
      </c>
      <c r="L258" s="8" t="s">
        <v>3305</v>
      </c>
      <c r="M258" s="8" t="s">
        <v>3403</v>
      </c>
      <c r="N258" s="9" t="s">
        <v>3404</v>
      </c>
      <c r="O258" s="8"/>
      <c r="P258" s="8">
        <v>2475</v>
      </c>
      <c r="Q258" s="8">
        <v>1216.9338184678927</v>
      </c>
      <c r="R258" s="8"/>
      <c r="S258" s="8" t="s">
        <v>3624</v>
      </c>
      <c r="T258" s="8" t="s">
        <v>3624</v>
      </c>
      <c r="U258" s="8"/>
      <c r="V258" s="8"/>
      <c r="W258" s="8"/>
      <c r="X258" s="8"/>
      <c r="Y258" s="8"/>
      <c r="Z258" s="8"/>
      <c r="AA258" s="8"/>
      <c r="AB258" s="8"/>
      <c r="AC258" s="8"/>
      <c r="AD258" s="8"/>
    </row>
    <row r="259" spans="1:30" ht="29">
      <c r="A259" t="s">
        <v>1048</v>
      </c>
      <c r="B259" s="3" t="s">
        <v>2787</v>
      </c>
      <c r="C259" s="3" t="s">
        <v>2788</v>
      </c>
      <c r="F259" t="s">
        <v>19</v>
      </c>
      <c r="G259" s="8" t="s">
        <v>25</v>
      </c>
      <c r="H259" s="8"/>
      <c r="I259" s="8">
        <v>1</v>
      </c>
      <c r="J259" s="8">
        <v>2</v>
      </c>
      <c r="K259" s="8" t="s">
        <v>3355</v>
      </c>
      <c r="L259" s="8" t="s">
        <v>3351</v>
      </c>
      <c r="M259" s="8"/>
      <c r="N259" s="9"/>
      <c r="O259" s="8"/>
      <c r="P259" s="8">
        <v>124</v>
      </c>
      <c r="Q259" s="8">
        <v>60.969613531320682</v>
      </c>
      <c r="R259" s="8"/>
      <c r="S259" s="8" t="s">
        <v>3624</v>
      </c>
      <c r="T259" s="8" t="s">
        <v>3624</v>
      </c>
      <c r="U259" s="8"/>
      <c r="V259" s="8"/>
      <c r="W259" s="8"/>
      <c r="X259" s="8"/>
      <c r="Y259" s="8"/>
      <c r="Z259" s="8"/>
      <c r="AA259" s="8"/>
      <c r="AB259" s="8"/>
      <c r="AC259" s="8"/>
      <c r="AD259" s="8"/>
    </row>
    <row r="260" spans="1:30" ht="58">
      <c r="A260" t="s">
        <v>1050</v>
      </c>
      <c r="B260" s="3" t="s">
        <v>2799</v>
      </c>
      <c r="C260" s="3" t="s">
        <v>2797</v>
      </c>
      <c r="G260" s="8" t="s">
        <v>25</v>
      </c>
      <c r="H260" s="8"/>
      <c r="I260" s="8">
        <v>1</v>
      </c>
      <c r="J260" s="8">
        <v>3</v>
      </c>
      <c r="K260" s="8" t="s">
        <v>3319</v>
      </c>
      <c r="L260" s="8" t="s">
        <v>3311</v>
      </c>
      <c r="M260" s="8"/>
      <c r="N260" s="9"/>
      <c r="O260" s="8"/>
      <c r="P260" s="8">
        <v>86</v>
      </c>
      <c r="Q260" s="8">
        <v>42.285377126561116</v>
      </c>
      <c r="R260" s="8"/>
      <c r="S260" s="8" t="s">
        <v>3624</v>
      </c>
      <c r="T260" s="8" t="s">
        <v>3624</v>
      </c>
      <c r="U260" s="8"/>
      <c r="V260" s="8"/>
      <c r="W260" s="8"/>
      <c r="X260" s="8"/>
      <c r="Y260" s="8"/>
      <c r="Z260" s="8"/>
      <c r="AA260" s="8"/>
      <c r="AB260" s="8"/>
      <c r="AC260" s="8"/>
      <c r="AD260" s="8"/>
    </row>
    <row r="261" spans="1:30" ht="58">
      <c r="A261" t="s">
        <v>1050</v>
      </c>
      <c r="B261" s="3" t="s">
        <v>2798</v>
      </c>
      <c r="C261" s="3" t="s">
        <v>2800</v>
      </c>
      <c r="G261" s="8" t="s">
        <v>24</v>
      </c>
      <c r="H261" s="8"/>
      <c r="I261" s="8">
        <v>1</v>
      </c>
      <c r="J261" s="8">
        <v>3</v>
      </c>
      <c r="K261" s="8" t="s">
        <v>3326</v>
      </c>
      <c r="L261" s="8" t="s">
        <v>3311</v>
      </c>
      <c r="M261" s="8"/>
      <c r="N261" s="9"/>
      <c r="O261" s="8"/>
      <c r="P261" s="8">
        <v>743</v>
      </c>
      <c r="Q261" s="8">
        <v>365.32599075621988</v>
      </c>
      <c r="R261" s="8"/>
      <c r="S261" s="8" t="s">
        <v>3624</v>
      </c>
      <c r="T261" s="8" t="s">
        <v>3624</v>
      </c>
      <c r="U261" s="8"/>
      <c r="V261" s="8"/>
      <c r="W261" s="8"/>
      <c r="X261" s="8"/>
      <c r="Y261" s="8"/>
      <c r="Z261" s="8"/>
      <c r="AA261" s="8"/>
      <c r="AB261" s="8"/>
      <c r="AC261" s="8"/>
      <c r="AD261" s="8"/>
    </row>
    <row r="262" spans="1:30" ht="43.5">
      <c r="A262" t="s">
        <v>1051</v>
      </c>
      <c r="B262" s="3" t="s">
        <v>2809</v>
      </c>
      <c r="C262" s="3" t="s">
        <v>2806</v>
      </c>
      <c r="G262" s="8" t="s">
        <v>25</v>
      </c>
      <c r="H262" s="8"/>
      <c r="I262" s="8">
        <v>1</v>
      </c>
      <c r="J262" s="8">
        <v>3</v>
      </c>
      <c r="K262" s="8" t="s">
        <v>3326</v>
      </c>
      <c r="L262" s="8" t="s">
        <v>3311</v>
      </c>
      <c r="M262" s="8"/>
      <c r="N262" s="9"/>
      <c r="O262" s="8"/>
      <c r="P262" s="8">
        <v>743</v>
      </c>
      <c r="Q262" s="8">
        <v>365.32599075621988</v>
      </c>
      <c r="R262" s="8"/>
      <c r="S262" s="8" t="s">
        <v>3624</v>
      </c>
      <c r="T262" s="8" t="s">
        <v>3624</v>
      </c>
      <c r="U262" s="8"/>
      <c r="V262" s="8"/>
      <c r="W262" s="8"/>
      <c r="X262" s="8"/>
      <c r="Y262" s="8"/>
      <c r="Z262" s="8"/>
      <c r="AA262" s="8"/>
      <c r="AB262" s="8"/>
      <c r="AC262" s="8"/>
      <c r="AD262" s="8"/>
    </row>
    <row r="263" spans="1:30" ht="101.5">
      <c r="A263" t="s">
        <v>1053</v>
      </c>
      <c r="B263" s="3" t="s">
        <v>2815</v>
      </c>
      <c r="C263" s="3" t="s">
        <v>2818</v>
      </c>
      <c r="G263" s="8" t="s">
        <v>24</v>
      </c>
      <c r="H263" s="8"/>
      <c r="I263" s="8">
        <v>1</v>
      </c>
      <c r="J263" s="8">
        <v>3</v>
      </c>
      <c r="K263" s="8" t="s">
        <v>3326</v>
      </c>
      <c r="L263" s="8" t="s">
        <v>3311</v>
      </c>
      <c r="M263" s="8"/>
      <c r="N263" s="9"/>
      <c r="O263" s="8"/>
      <c r="P263" s="8">
        <v>743</v>
      </c>
      <c r="Q263" s="8">
        <v>365.32599075621988</v>
      </c>
      <c r="R263" s="8"/>
      <c r="S263" s="8" t="s">
        <v>3624</v>
      </c>
      <c r="T263" s="8" t="s">
        <v>3624</v>
      </c>
      <c r="U263" s="8"/>
      <c r="V263" s="8"/>
      <c r="W263" s="8"/>
      <c r="X263" s="8"/>
      <c r="Y263" s="8"/>
      <c r="Z263" s="8"/>
      <c r="AA263" s="8"/>
      <c r="AB263" s="8"/>
      <c r="AC263" s="8"/>
      <c r="AD263" s="8"/>
    </row>
    <row r="264" spans="1:30" ht="101.5">
      <c r="A264" t="s">
        <v>1053</v>
      </c>
      <c r="B264" s="3" t="s">
        <v>2819</v>
      </c>
      <c r="C264" s="3" t="s">
        <v>2814</v>
      </c>
      <c r="G264" s="8" t="s">
        <v>25</v>
      </c>
      <c r="H264" s="8"/>
      <c r="I264" s="8">
        <v>1</v>
      </c>
      <c r="J264" s="8">
        <v>3</v>
      </c>
      <c r="K264" s="8" t="s">
        <v>3310</v>
      </c>
      <c r="L264" s="8" t="s">
        <v>3311</v>
      </c>
      <c r="M264" s="8"/>
      <c r="N264" s="9"/>
      <c r="O264" s="8"/>
      <c r="P264" s="8">
        <v>2475</v>
      </c>
      <c r="Q264" s="8">
        <v>1216.9338184678927</v>
      </c>
      <c r="R264" s="8"/>
      <c r="S264" s="8" t="s">
        <v>3624</v>
      </c>
      <c r="T264" s="8" t="s">
        <v>3624</v>
      </c>
      <c r="U264" s="8"/>
      <c r="V264" s="8"/>
      <c r="W264" s="8"/>
      <c r="X264" s="8"/>
      <c r="Y264" s="8"/>
      <c r="Z264" s="8"/>
      <c r="AA264" s="8"/>
      <c r="AB264" s="8"/>
      <c r="AC264" s="8"/>
      <c r="AD264" s="8"/>
    </row>
    <row r="265" spans="1:30" ht="58">
      <c r="A265" t="s">
        <v>1057</v>
      </c>
      <c r="B265" s="3" t="s">
        <v>2825</v>
      </c>
      <c r="C265" s="3" t="s">
        <v>2824</v>
      </c>
      <c r="G265" s="8" t="s">
        <v>25</v>
      </c>
      <c r="H265" s="8"/>
      <c r="I265" s="8">
        <v>1</v>
      </c>
      <c r="J265" s="8">
        <v>4</v>
      </c>
      <c r="K265" s="8" t="s">
        <v>3326</v>
      </c>
      <c r="L265" s="8" t="s">
        <v>3311</v>
      </c>
      <c r="M265" s="8"/>
      <c r="N265" s="9"/>
      <c r="O265" s="8"/>
      <c r="P265" s="8">
        <v>830</v>
      </c>
      <c r="Q265" s="8">
        <v>408.10305831448517</v>
      </c>
      <c r="R265" s="8"/>
      <c r="S265" s="8" t="s">
        <v>3624</v>
      </c>
      <c r="T265" s="8" t="s">
        <v>3624</v>
      </c>
      <c r="U265" s="8"/>
      <c r="V265" s="8"/>
      <c r="W265" s="8"/>
      <c r="X265" s="8"/>
      <c r="Y265" s="8"/>
      <c r="Z265" s="8"/>
      <c r="AA265" s="8"/>
      <c r="AB265" s="8"/>
      <c r="AC265" s="8"/>
      <c r="AD265" s="8"/>
    </row>
    <row r="266" spans="1:30" ht="43.5">
      <c r="A266" t="s">
        <v>1058</v>
      </c>
      <c r="B266" s="3" t="s">
        <v>2829</v>
      </c>
      <c r="C266" s="3" t="s">
        <v>2828</v>
      </c>
      <c r="G266" s="8" t="s">
        <v>25</v>
      </c>
      <c r="H266" s="8"/>
      <c r="I266" s="8">
        <v>1</v>
      </c>
      <c r="J266" s="8">
        <v>1</v>
      </c>
      <c r="K266" s="8" t="s">
        <v>3310</v>
      </c>
      <c r="L266" s="8" t="s">
        <v>3351</v>
      </c>
      <c r="M266" s="8"/>
      <c r="N266" s="9"/>
      <c r="O266" s="8"/>
      <c r="P266" s="8">
        <v>2475</v>
      </c>
      <c r="Q266" s="8">
        <v>1216.9338184678927</v>
      </c>
      <c r="R266" s="8"/>
      <c r="S266" s="8" t="s">
        <v>3624</v>
      </c>
      <c r="T266" s="8" t="s">
        <v>3624</v>
      </c>
      <c r="U266" s="8"/>
      <c r="V266" s="8"/>
      <c r="W266" s="8"/>
      <c r="X266" s="8"/>
      <c r="Y266" s="8"/>
      <c r="Z266" s="8"/>
      <c r="AA266" s="8"/>
      <c r="AB266" s="8"/>
      <c r="AC266" s="8"/>
      <c r="AD266" s="8"/>
    </row>
    <row r="267" spans="1:30" ht="43.5">
      <c r="A267" t="s">
        <v>1060</v>
      </c>
      <c r="B267" s="3" t="s">
        <v>2834</v>
      </c>
      <c r="C267" s="3" t="s">
        <v>2833</v>
      </c>
      <c r="G267" s="8" t="s">
        <v>25</v>
      </c>
      <c r="H267" s="8"/>
      <c r="I267" s="8">
        <v>1</v>
      </c>
      <c r="J267" s="8">
        <v>3</v>
      </c>
      <c r="K267" s="8" t="s">
        <v>3319</v>
      </c>
      <c r="L267" s="8" t="s">
        <v>3311</v>
      </c>
      <c r="M267" s="8"/>
      <c r="N267" s="9"/>
      <c r="O267" s="8"/>
      <c r="P267" s="8">
        <v>1701</v>
      </c>
      <c r="Q267" s="8">
        <v>836.36542432884255</v>
      </c>
      <c r="R267" s="8"/>
      <c r="S267" s="8" t="s">
        <v>3624</v>
      </c>
      <c r="T267" s="8" t="s">
        <v>3624</v>
      </c>
      <c r="U267" s="8"/>
      <c r="V267" s="8"/>
      <c r="W267" s="8"/>
      <c r="X267" s="8"/>
      <c r="Y267" s="8"/>
      <c r="Z267" s="8"/>
      <c r="AA267" s="8"/>
      <c r="AB267" s="8"/>
      <c r="AC267" s="8"/>
      <c r="AD267" s="8"/>
    </row>
    <row r="268" spans="1:30" ht="43.5">
      <c r="A268" t="s">
        <v>1066</v>
      </c>
      <c r="B268" s="3" t="s">
        <v>2848</v>
      </c>
      <c r="C268" s="3" t="s">
        <v>2845</v>
      </c>
      <c r="G268" s="8" t="s">
        <v>24</v>
      </c>
      <c r="H268" s="8"/>
      <c r="I268" s="8">
        <v>1</v>
      </c>
      <c r="J268" s="8">
        <v>2</v>
      </c>
      <c r="K268" s="8" t="s">
        <v>3328</v>
      </c>
      <c r="L268" s="8" t="s">
        <v>3351</v>
      </c>
      <c r="M268" s="8"/>
      <c r="N268" s="9"/>
      <c r="O268" s="8"/>
      <c r="P268" s="8">
        <v>613</v>
      </c>
      <c r="Q268" s="8">
        <v>301.40623463467404</v>
      </c>
      <c r="R268" s="8"/>
      <c r="S268" s="8" t="s">
        <v>3624</v>
      </c>
      <c r="T268" s="8" t="s">
        <v>3624</v>
      </c>
      <c r="U268" s="8"/>
      <c r="V268" s="8"/>
      <c r="W268" s="8"/>
      <c r="X268" s="8"/>
      <c r="Y268" s="8"/>
      <c r="Z268" s="8"/>
      <c r="AA268" s="8"/>
      <c r="AB268" s="8"/>
      <c r="AC268" s="8"/>
      <c r="AD268" s="8"/>
    </row>
    <row r="269" spans="1:30" ht="43.5">
      <c r="A269" t="s">
        <v>1069</v>
      </c>
      <c r="B269" s="3" t="s">
        <v>2850</v>
      </c>
      <c r="C269" s="3" t="s">
        <v>2849</v>
      </c>
      <c r="G269" s="8" t="s">
        <v>24</v>
      </c>
      <c r="H269" s="8"/>
      <c r="I269" s="8">
        <v>1</v>
      </c>
      <c r="J269" s="8">
        <v>1</v>
      </c>
      <c r="K269" s="8" t="s">
        <v>3310</v>
      </c>
      <c r="L269" s="8" t="s">
        <v>3351</v>
      </c>
      <c r="M269" s="8"/>
      <c r="N269" s="9"/>
      <c r="O269" s="8"/>
      <c r="P269" s="8">
        <v>2475</v>
      </c>
      <c r="Q269" s="8">
        <v>1216.9338184678927</v>
      </c>
      <c r="R269" s="8"/>
      <c r="S269" s="8" t="s">
        <v>3624</v>
      </c>
      <c r="T269" s="8" t="s">
        <v>3624</v>
      </c>
      <c r="U269" s="8"/>
      <c r="V269" s="8"/>
      <c r="W269" s="8"/>
      <c r="X269" s="8"/>
      <c r="Y269" s="8"/>
      <c r="Z269" s="8"/>
      <c r="AA269" s="8"/>
      <c r="AB269" s="8"/>
      <c r="AC269" s="8"/>
      <c r="AD269" s="8"/>
    </row>
    <row r="270" spans="1:30" ht="29">
      <c r="A270" t="s">
        <v>1078</v>
      </c>
      <c r="B270" s="3" t="s">
        <v>2866</v>
      </c>
      <c r="C270" s="3" t="s">
        <v>2867</v>
      </c>
      <c r="G270" s="8" t="s">
        <v>25</v>
      </c>
      <c r="H270" s="8"/>
      <c r="I270" s="8">
        <v>1</v>
      </c>
      <c r="J270" s="8">
        <v>2</v>
      </c>
      <c r="K270" s="8" t="s">
        <v>3355</v>
      </c>
      <c r="L270" s="8" t="s">
        <v>3351</v>
      </c>
      <c r="M270" s="8"/>
      <c r="N270" s="9"/>
      <c r="O270" s="8"/>
      <c r="P270" s="8">
        <v>124</v>
      </c>
      <c r="Q270" s="8">
        <v>60.969613531320682</v>
      </c>
      <c r="R270" s="8"/>
      <c r="S270" s="8" t="s">
        <v>3624</v>
      </c>
      <c r="T270" s="8" t="s">
        <v>3624</v>
      </c>
      <c r="U270" s="8"/>
      <c r="V270" s="8"/>
      <c r="W270" s="8"/>
      <c r="X270" s="8"/>
      <c r="Y270" s="8"/>
      <c r="Z270" s="8"/>
      <c r="AA270" s="8"/>
      <c r="AB270" s="8"/>
      <c r="AC270" s="8"/>
      <c r="AD270" s="8"/>
    </row>
    <row r="271" spans="1:30" ht="72.5">
      <c r="A271" t="s">
        <v>1087</v>
      </c>
      <c r="B271" s="3" t="s">
        <v>2891</v>
      </c>
      <c r="C271" s="3" t="s">
        <v>2888</v>
      </c>
      <c r="G271" s="8" t="s">
        <v>25</v>
      </c>
      <c r="H271" s="8"/>
      <c r="I271" s="8">
        <v>1</v>
      </c>
      <c r="J271" s="8">
        <v>3</v>
      </c>
      <c r="K271" s="8" t="s">
        <v>3319</v>
      </c>
      <c r="L271" s="8" t="s">
        <v>3311</v>
      </c>
      <c r="M271" s="8"/>
      <c r="N271" s="9"/>
      <c r="O271" s="8"/>
      <c r="P271" s="8">
        <v>1701</v>
      </c>
      <c r="Q271" s="8">
        <v>836.36542432884255</v>
      </c>
      <c r="R271" s="8"/>
      <c r="S271" s="8" t="s">
        <v>3624</v>
      </c>
      <c r="T271" s="8" t="s">
        <v>3624</v>
      </c>
      <c r="U271" s="8"/>
      <c r="V271" s="8"/>
      <c r="W271" s="8"/>
      <c r="X271" s="8"/>
      <c r="Y271" s="8"/>
      <c r="Z271" s="8"/>
      <c r="AA271" s="8"/>
      <c r="AB271" s="8"/>
      <c r="AC271" s="8"/>
      <c r="AD271" s="8"/>
    </row>
    <row r="272" spans="1:30" ht="72.5">
      <c r="A272" t="s">
        <v>1090</v>
      </c>
      <c r="B272" s="3" t="s">
        <v>2896</v>
      </c>
      <c r="C272" s="3" t="s">
        <v>3499</v>
      </c>
      <c r="G272" s="8" t="s">
        <v>24</v>
      </c>
      <c r="H272" s="8"/>
      <c r="I272" s="8">
        <v>1</v>
      </c>
      <c r="J272" s="8">
        <v>3</v>
      </c>
      <c r="K272" s="8" t="s">
        <v>3319</v>
      </c>
      <c r="L272" s="8" t="s">
        <v>3311</v>
      </c>
      <c r="M272" s="8"/>
      <c r="N272" s="9"/>
      <c r="O272" s="8"/>
      <c r="P272" s="8">
        <v>1701</v>
      </c>
      <c r="Q272" s="8">
        <v>836.36542432884255</v>
      </c>
      <c r="R272" s="8"/>
      <c r="S272" s="8" t="s">
        <v>3624</v>
      </c>
      <c r="T272" s="8" t="s">
        <v>3624</v>
      </c>
      <c r="U272" s="8"/>
      <c r="V272" s="8"/>
      <c r="W272" s="8"/>
      <c r="X272" s="8"/>
      <c r="Y272" s="8"/>
      <c r="Z272" s="8"/>
      <c r="AA272" s="8"/>
      <c r="AB272" s="8"/>
      <c r="AC272" s="8"/>
      <c r="AD272" s="8"/>
    </row>
    <row r="273" spans="1:30" ht="29">
      <c r="A273" t="s">
        <v>1093</v>
      </c>
      <c r="B273" s="3" t="s">
        <v>2899</v>
      </c>
      <c r="C273" s="3" t="s">
        <v>2898</v>
      </c>
      <c r="G273" s="8" t="s">
        <v>25</v>
      </c>
      <c r="H273" s="8"/>
      <c r="I273" s="8">
        <v>1</v>
      </c>
      <c r="J273" s="8">
        <v>3</v>
      </c>
      <c r="K273" s="8" t="s">
        <v>3319</v>
      </c>
      <c r="L273" s="8" t="s">
        <v>3311</v>
      </c>
      <c r="M273" s="8"/>
      <c r="N273" s="9"/>
      <c r="O273" s="8"/>
      <c r="P273" s="8">
        <v>86</v>
      </c>
      <c r="Q273" s="8">
        <v>42.285377126561116</v>
      </c>
      <c r="R273" s="8"/>
      <c r="S273" s="8" t="s">
        <v>3624</v>
      </c>
      <c r="T273" s="8" t="s">
        <v>3624</v>
      </c>
      <c r="U273" s="8"/>
      <c r="V273" s="8"/>
      <c r="W273" s="8"/>
      <c r="X273" s="8"/>
      <c r="Y273" s="8"/>
      <c r="Z273" s="8"/>
      <c r="AA273" s="8"/>
      <c r="AB273" s="8"/>
      <c r="AC273" s="8"/>
      <c r="AD273" s="8"/>
    </row>
    <row r="274" spans="1:30" ht="43.5">
      <c r="A274" t="s">
        <v>1102</v>
      </c>
      <c r="B274" s="3" t="s">
        <v>2915</v>
      </c>
      <c r="C274" s="3" t="s">
        <v>2914</v>
      </c>
      <c r="G274" s="8" t="s">
        <v>25</v>
      </c>
      <c r="H274" s="8"/>
      <c r="I274" s="8">
        <v>1</v>
      </c>
      <c r="J274" s="8">
        <v>4</v>
      </c>
      <c r="K274" s="8" t="s">
        <v>3310</v>
      </c>
      <c r="L274" s="8" t="s">
        <v>3305</v>
      </c>
      <c r="M274" s="8" t="s">
        <v>3403</v>
      </c>
      <c r="N274" s="9" t="s">
        <v>3404</v>
      </c>
      <c r="O274" s="8"/>
      <c r="P274" s="8">
        <v>2475</v>
      </c>
      <c r="Q274" s="8">
        <v>1216.9338184678927</v>
      </c>
      <c r="R274" s="8"/>
      <c r="S274" s="8" t="s">
        <v>3624</v>
      </c>
      <c r="T274" s="8" t="s">
        <v>3624</v>
      </c>
      <c r="U274" s="8"/>
      <c r="V274" s="8"/>
      <c r="W274" s="8"/>
      <c r="X274" s="8"/>
      <c r="Y274" s="8"/>
      <c r="Z274" s="8"/>
      <c r="AA274" s="8"/>
      <c r="AB274" s="8"/>
      <c r="AC274" s="8"/>
      <c r="AD274" s="8"/>
    </row>
    <row r="275" spans="1:30" ht="43.5">
      <c r="A275" t="s">
        <v>1106</v>
      </c>
      <c r="B275" s="3" t="s">
        <v>2920</v>
      </c>
      <c r="C275" s="3" t="s">
        <v>2923</v>
      </c>
      <c r="G275" s="8" t="s">
        <v>24</v>
      </c>
      <c r="H275" s="8"/>
      <c r="I275" s="8">
        <v>1</v>
      </c>
      <c r="J275" s="8">
        <v>1</v>
      </c>
      <c r="K275" s="8" t="s">
        <v>3310</v>
      </c>
      <c r="L275" s="8" t="s">
        <v>3351</v>
      </c>
      <c r="M275" s="8"/>
      <c r="N275" s="9"/>
      <c r="O275" s="8"/>
      <c r="P275" s="8">
        <v>2475</v>
      </c>
      <c r="Q275" s="8">
        <v>1216.9338184678927</v>
      </c>
      <c r="R275" s="8"/>
      <c r="S275" s="8" t="s">
        <v>3624</v>
      </c>
      <c r="T275" s="8" t="s">
        <v>3624</v>
      </c>
      <c r="U275" s="8" t="s">
        <v>4</v>
      </c>
      <c r="V275" s="8"/>
      <c r="W275" s="8"/>
      <c r="X275" s="8"/>
      <c r="Y275" s="8"/>
      <c r="Z275" s="8"/>
      <c r="AA275" s="8"/>
      <c r="AB275" s="8"/>
      <c r="AC275" s="8"/>
      <c r="AD275" s="8"/>
    </row>
    <row r="276" spans="1:30" ht="43.5">
      <c r="A276" t="s">
        <v>1107</v>
      </c>
      <c r="B276" s="3" t="s">
        <v>2926</v>
      </c>
      <c r="C276" s="3" t="s">
        <v>2927</v>
      </c>
      <c r="F276" t="s">
        <v>19</v>
      </c>
      <c r="G276" s="8" t="s">
        <v>25</v>
      </c>
      <c r="H276" s="8"/>
      <c r="I276" s="8">
        <v>1</v>
      </c>
      <c r="J276" s="8">
        <v>3</v>
      </c>
      <c r="K276" s="8" t="s">
        <v>3319</v>
      </c>
      <c r="L276" s="8" t="s">
        <v>3311</v>
      </c>
      <c r="M276" s="8"/>
      <c r="N276" s="9"/>
      <c r="O276" s="8"/>
      <c r="P276" s="8">
        <v>280</v>
      </c>
      <c r="Q276" s="8">
        <v>137.67332087717574</v>
      </c>
      <c r="R276" s="8"/>
      <c r="S276" s="8" t="s">
        <v>3624</v>
      </c>
      <c r="T276" s="8" t="s">
        <v>3624</v>
      </c>
      <c r="U276" s="8"/>
      <c r="V276" s="8"/>
      <c r="W276" s="8"/>
      <c r="X276" s="8"/>
      <c r="Y276" s="8"/>
      <c r="Z276" s="8"/>
      <c r="AA276" s="8"/>
      <c r="AB276" s="8"/>
      <c r="AC276" s="8"/>
      <c r="AD276" s="8"/>
    </row>
    <row r="277" spans="1:30" ht="29">
      <c r="A277" t="s">
        <v>1117</v>
      </c>
      <c r="B277" s="3" t="s">
        <v>2933</v>
      </c>
      <c r="C277" s="3" t="s">
        <v>2932</v>
      </c>
      <c r="G277" s="8" t="s">
        <v>24</v>
      </c>
      <c r="H277" s="8"/>
      <c r="I277" s="8">
        <v>1</v>
      </c>
      <c r="J277" s="8">
        <v>3</v>
      </c>
      <c r="K277" s="8" t="s">
        <v>3326</v>
      </c>
      <c r="L277" s="8" t="s">
        <v>3311</v>
      </c>
      <c r="M277" s="8"/>
      <c r="N277" s="9"/>
      <c r="O277" s="8"/>
      <c r="P277" s="8">
        <v>743</v>
      </c>
      <c r="Q277" s="8">
        <v>365.32599075621988</v>
      </c>
      <c r="R277" s="8"/>
      <c r="S277" s="8" t="s">
        <v>3624</v>
      </c>
      <c r="T277" s="8" t="s">
        <v>3624</v>
      </c>
      <c r="U277" s="8"/>
      <c r="V277" s="8"/>
      <c r="W277" s="8"/>
      <c r="X277" s="8"/>
      <c r="Y277" s="8"/>
      <c r="Z277" s="8"/>
      <c r="AA277" s="8"/>
      <c r="AB277" s="8"/>
      <c r="AC277" s="8"/>
      <c r="AD277" s="8"/>
    </row>
    <row r="278" spans="1:30" ht="87">
      <c r="A278" t="s">
        <v>1117</v>
      </c>
      <c r="B278" s="3" t="s">
        <v>2939</v>
      </c>
      <c r="C278" s="3" t="s">
        <v>2938</v>
      </c>
      <c r="G278" s="8" t="s">
        <v>25</v>
      </c>
      <c r="H278" s="8"/>
      <c r="I278" s="8">
        <v>1</v>
      </c>
      <c r="J278" s="8">
        <v>1</v>
      </c>
      <c r="K278" s="8" t="s">
        <v>3310</v>
      </c>
      <c r="L278" s="8" t="s">
        <v>3351</v>
      </c>
      <c r="M278" s="8"/>
      <c r="N278" s="9"/>
      <c r="O278" s="8"/>
      <c r="P278" s="8">
        <v>2475</v>
      </c>
      <c r="Q278" s="8">
        <v>1216.9338184678927</v>
      </c>
      <c r="R278" s="8"/>
      <c r="S278" s="8" t="s">
        <v>3624</v>
      </c>
      <c r="T278" s="8" t="s">
        <v>3624</v>
      </c>
      <c r="U278" s="8"/>
      <c r="V278" s="8"/>
      <c r="W278" s="8"/>
      <c r="X278" s="8"/>
      <c r="Y278" s="8"/>
      <c r="Z278" s="8"/>
      <c r="AA278" s="8"/>
      <c r="AB278" s="8"/>
      <c r="AC278" s="8"/>
      <c r="AD278" s="8"/>
    </row>
    <row r="279" spans="1:30" ht="159.5">
      <c r="A279" t="s">
        <v>1118</v>
      </c>
      <c r="B279" s="3" t="s">
        <v>3704</v>
      </c>
      <c r="C279" s="3" t="s">
        <v>2946</v>
      </c>
      <c r="G279" s="8" t="s">
        <v>25</v>
      </c>
      <c r="H279" s="8"/>
      <c r="I279" s="8">
        <v>1</v>
      </c>
      <c r="J279" s="8">
        <v>2</v>
      </c>
      <c r="K279" s="8" t="s">
        <v>3326</v>
      </c>
      <c r="L279" s="8" t="s">
        <v>3351</v>
      </c>
      <c r="M279" s="8"/>
      <c r="N279" s="9"/>
      <c r="O279" s="8"/>
      <c r="P279" s="8">
        <v>35</v>
      </c>
      <c r="Q279" s="8">
        <v>17.209165109646968</v>
      </c>
      <c r="R279" s="8"/>
      <c r="S279" s="8" t="s">
        <v>3624</v>
      </c>
      <c r="T279" s="8" t="s">
        <v>3624</v>
      </c>
      <c r="U279" s="8"/>
      <c r="V279" s="8"/>
      <c r="W279" s="8"/>
      <c r="X279" s="8"/>
      <c r="Y279" s="8"/>
      <c r="Z279" s="8"/>
      <c r="AA279" s="8"/>
      <c r="AB279" s="8"/>
      <c r="AC279" s="8"/>
      <c r="AD279" s="8"/>
    </row>
    <row r="280" spans="1:30" ht="43.5">
      <c r="A280" t="s">
        <v>1120</v>
      </c>
      <c r="B280" s="3" t="s">
        <v>2954</v>
      </c>
      <c r="C280" s="3" t="s">
        <v>2953</v>
      </c>
      <c r="G280" s="8" t="s">
        <v>24</v>
      </c>
      <c r="H280" s="8"/>
      <c r="I280" s="8">
        <v>1</v>
      </c>
      <c r="J280" s="8">
        <v>4</v>
      </c>
      <c r="K280" s="8" t="s">
        <v>3310</v>
      </c>
      <c r="L280" s="8" t="s">
        <v>3305</v>
      </c>
      <c r="M280" s="8" t="s">
        <v>3403</v>
      </c>
      <c r="N280" s="9" t="s">
        <v>3404</v>
      </c>
      <c r="O280" s="8"/>
      <c r="P280" s="8">
        <v>2475</v>
      </c>
      <c r="Q280" s="8">
        <v>1216.9338184678927</v>
      </c>
      <c r="R280" s="8"/>
      <c r="S280" s="8" t="s">
        <v>3624</v>
      </c>
      <c r="T280" s="8" t="s">
        <v>3624</v>
      </c>
      <c r="U280" s="8"/>
      <c r="V280" s="8"/>
      <c r="W280" s="8"/>
      <c r="X280" s="8"/>
      <c r="Y280" s="8"/>
      <c r="Z280" s="8"/>
      <c r="AA280" s="8"/>
      <c r="AB280" s="8"/>
      <c r="AC280" s="8"/>
      <c r="AD280" s="8"/>
    </row>
    <row r="281" spans="1:30" ht="58">
      <c r="A281" t="s">
        <v>1123</v>
      </c>
      <c r="B281" s="3" t="s">
        <v>2957</v>
      </c>
      <c r="C281" s="3" t="s">
        <v>2956</v>
      </c>
      <c r="G281" s="8" t="s">
        <v>24</v>
      </c>
      <c r="H281" s="8"/>
      <c r="I281" s="8">
        <v>1</v>
      </c>
      <c r="J281" s="8">
        <v>3</v>
      </c>
      <c r="K281" s="8" t="s">
        <v>3319</v>
      </c>
      <c r="L281" s="8" t="s">
        <v>3311</v>
      </c>
      <c r="M281" s="8"/>
      <c r="N281" s="9"/>
      <c r="O281" s="8"/>
      <c r="P281" s="8">
        <v>1701</v>
      </c>
      <c r="Q281" s="8">
        <v>836.36542432884255</v>
      </c>
      <c r="R281" s="8"/>
      <c r="S281" s="8" t="s">
        <v>3624</v>
      </c>
      <c r="T281" s="8" t="s">
        <v>3624</v>
      </c>
      <c r="U281" s="8"/>
      <c r="V281" s="8"/>
      <c r="W281" s="8"/>
      <c r="X281" s="8"/>
      <c r="Y281" s="8"/>
      <c r="Z281" s="8"/>
      <c r="AA281" s="8"/>
      <c r="AB281" s="8"/>
      <c r="AC281" s="8"/>
      <c r="AD281" s="8"/>
    </row>
    <row r="282" spans="1:30" ht="58">
      <c r="A282" t="s">
        <v>1124</v>
      </c>
      <c r="B282" s="3" t="s">
        <v>2959</v>
      </c>
      <c r="C282" s="3" t="s">
        <v>2958</v>
      </c>
      <c r="G282" s="8" t="s">
        <v>25</v>
      </c>
      <c r="H282" s="8"/>
      <c r="I282" s="8">
        <v>1</v>
      </c>
      <c r="J282" s="8">
        <v>5</v>
      </c>
      <c r="K282" s="8" t="s">
        <v>3326</v>
      </c>
      <c r="L282" s="8" t="s">
        <v>3311</v>
      </c>
      <c r="M282" s="8"/>
      <c r="N282" s="9"/>
      <c r="O282" s="8"/>
      <c r="P282" s="8">
        <v>830</v>
      </c>
      <c r="Q282" s="8">
        <v>408.10305831448517</v>
      </c>
      <c r="R282" s="8"/>
      <c r="S282" s="8" t="s">
        <v>3624</v>
      </c>
      <c r="T282" s="8" t="s">
        <v>3624</v>
      </c>
      <c r="U282" s="8"/>
      <c r="V282" s="8"/>
      <c r="W282" s="8"/>
      <c r="X282" s="8"/>
      <c r="Y282" s="8"/>
      <c r="Z282" s="8"/>
      <c r="AA282" s="8"/>
      <c r="AB282" s="8"/>
      <c r="AC282" s="8"/>
      <c r="AD282" s="8"/>
    </row>
    <row r="283" spans="1:30" ht="43.5">
      <c r="A283" t="s">
        <v>1129</v>
      </c>
      <c r="B283" s="3" t="s">
        <v>2974</v>
      </c>
      <c r="C283" s="3" t="s">
        <v>2975</v>
      </c>
      <c r="G283" s="8" t="s">
        <v>24</v>
      </c>
      <c r="H283" s="8"/>
      <c r="I283" s="8">
        <v>1</v>
      </c>
      <c r="J283" s="8">
        <v>3</v>
      </c>
      <c r="K283" s="8" t="s">
        <v>3319</v>
      </c>
      <c r="L283" s="8" t="s">
        <v>3311</v>
      </c>
      <c r="M283" s="8"/>
      <c r="N283" s="9"/>
      <c r="O283" s="8"/>
      <c r="P283" s="8">
        <v>1701</v>
      </c>
      <c r="Q283" s="8">
        <v>836.36542432884255</v>
      </c>
      <c r="R283" s="8"/>
      <c r="S283" s="8" t="s">
        <v>3624</v>
      </c>
      <c r="T283" s="8" t="s">
        <v>3624</v>
      </c>
      <c r="U283" s="8"/>
      <c r="V283" s="8"/>
      <c r="W283" s="8"/>
      <c r="X283" s="8"/>
      <c r="Y283" s="8"/>
      <c r="Z283" s="8"/>
      <c r="AA283" s="8"/>
      <c r="AB283" s="8"/>
      <c r="AC283" s="8"/>
      <c r="AD283" s="8"/>
    </row>
    <row r="284" spans="1:30" ht="58">
      <c r="A284" t="s">
        <v>1130</v>
      </c>
      <c r="B284" s="3" t="s">
        <v>2977</v>
      </c>
      <c r="C284" s="3" t="s">
        <v>2976</v>
      </c>
      <c r="G284" s="8" t="s">
        <v>25</v>
      </c>
      <c r="H284" s="8"/>
      <c r="I284" s="8">
        <v>1</v>
      </c>
      <c r="J284" s="8">
        <v>3</v>
      </c>
      <c r="K284" s="8" t="s">
        <v>3310</v>
      </c>
      <c r="L284" s="8" t="s">
        <v>3311</v>
      </c>
      <c r="M284" s="8"/>
      <c r="N284" s="9"/>
      <c r="O284" s="8"/>
      <c r="P284" s="8">
        <v>2475</v>
      </c>
      <c r="Q284" s="8">
        <v>1216.9338184678927</v>
      </c>
      <c r="R284" s="8"/>
      <c r="S284" s="8" t="s">
        <v>3624</v>
      </c>
      <c r="T284" s="8" t="s">
        <v>3624</v>
      </c>
      <c r="U284" s="8"/>
      <c r="V284" s="8"/>
      <c r="W284" s="8"/>
      <c r="X284" s="8"/>
      <c r="Y284" s="8"/>
      <c r="Z284" s="8"/>
      <c r="AA284" s="8"/>
      <c r="AB284" s="8"/>
      <c r="AC284" s="8"/>
      <c r="AD284" s="8"/>
    </row>
    <row r="285" spans="1:30" ht="58">
      <c r="A285" t="s">
        <v>1134</v>
      </c>
      <c r="B285" s="3" t="s">
        <v>2982</v>
      </c>
      <c r="C285" s="3" t="s">
        <v>2983</v>
      </c>
      <c r="G285" s="8" t="s">
        <v>24</v>
      </c>
      <c r="H285" s="8"/>
      <c r="I285" s="8">
        <v>1</v>
      </c>
      <c r="J285" s="8">
        <v>3</v>
      </c>
      <c r="K285" s="8" t="s">
        <v>3319</v>
      </c>
      <c r="L285" s="8" t="s">
        <v>3311</v>
      </c>
      <c r="M285" s="8"/>
      <c r="N285" s="9"/>
      <c r="O285" s="8"/>
      <c r="P285" s="8">
        <v>86</v>
      </c>
      <c r="Q285" s="8">
        <v>42.285377126561116</v>
      </c>
      <c r="R285" s="8"/>
      <c r="S285" s="8" t="s">
        <v>3624</v>
      </c>
      <c r="T285" s="8" t="s">
        <v>3624</v>
      </c>
      <c r="U285" s="8"/>
      <c r="V285" s="8"/>
      <c r="W285" s="8"/>
      <c r="X285" s="8"/>
      <c r="Y285" s="8"/>
      <c r="Z285" s="8"/>
      <c r="AA285" s="8"/>
      <c r="AB285" s="8"/>
      <c r="AC285" s="8"/>
      <c r="AD285" s="8"/>
    </row>
    <row r="286" spans="1:30" ht="58">
      <c r="A286" t="s">
        <v>1134</v>
      </c>
      <c r="B286" s="3" t="s">
        <v>2982</v>
      </c>
      <c r="C286" s="3" t="s">
        <v>2984</v>
      </c>
      <c r="G286" s="8" t="s">
        <v>24</v>
      </c>
      <c r="H286" s="8"/>
      <c r="I286" s="8">
        <v>1</v>
      </c>
      <c r="J286" s="8">
        <v>3</v>
      </c>
      <c r="K286" s="8" t="s">
        <v>3326</v>
      </c>
      <c r="L286" s="8" t="s">
        <v>3311</v>
      </c>
      <c r="M286" s="8"/>
      <c r="N286" s="9"/>
      <c r="O286" s="8"/>
      <c r="P286" s="8">
        <v>743</v>
      </c>
      <c r="Q286" s="8">
        <v>365.32599075621988</v>
      </c>
      <c r="R286" s="8"/>
      <c r="S286" s="8" t="s">
        <v>3624</v>
      </c>
      <c r="T286" s="8" t="s">
        <v>3624</v>
      </c>
      <c r="U286" s="8"/>
      <c r="V286" s="8"/>
      <c r="W286" s="8"/>
      <c r="X286" s="8"/>
      <c r="Y286" s="8"/>
      <c r="Z286" s="8"/>
      <c r="AA286" s="8"/>
      <c r="AB286" s="8"/>
      <c r="AC286" s="8"/>
      <c r="AD286" s="8"/>
    </row>
    <row r="287" spans="1:30" ht="58">
      <c r="A287" t="s">
        <v>1135</v>
      </c>
      <c r="B287" s="3" t="s">
        <v>2989</v>
      </c>
      <c r="C287" s="3" t="s">
        <v>2990</v>
      </c>
      <c r="G287" s="8" t="s">
        <v>25</v>
      </c>
      <c r="H287" s="8"/>
      <c r="I287" s="8">
        <v>1</v>
      </c>
      <c r="J287" s="8">
        <v>3</v>
      </c>
      <c r="K287" s="8" t="s">
        <v>3319</v>
      </c>
      <c r="L287" s="8" t="s">
        <v>3311</v>
      </c>
      <c r="M287" s="8"/>
      <c r="N287" s="9"/>
      <c r="O287" s="8"/>
      <c r="P287" s="8">
        <v>86</v>
      </c>
      <c r="Q287" s="8">
        <v>42.285377126561116</v>
      </c>
      <c r="R287" s="8"/>
      <c r="S287" s="8" t="s">
        <v>3624</v>
      </c>
      <c r="T287" s="8" t="s">
        <v>3624</v>
      </c>
      <c r="U287" s="8"/>
      <c r="V287" s="8"/>
      <c r="W287" s="8"/>
      <c r="X287" s="8"/>
      <c r="Y287" s="8"/>
      <c r="Z287" s="8"/>
      <c r="AA287" s="8"/>
      <c r="AB287" s="8"/>
      <c r="AC287" s="8"/>
      <c r="AD287" s="8"/>
    </row>
    <row r="288" spans="1:30" ht="58">
      <c r="A288" t="s">
        <v>1140</v>
      </c>
      <c r="B288" s="3" t="s">
        <v>2997</v>
      </c>
      <c r="C288" s="3" t="s">
        <v>2999</v>
      </c>
      <c r="G288" s="8" t="s">
        <v>24</v>
      </c>
      <c r="H288" s="8"/>
      <c r="I288" s="8">
        <v>1</v>
      </c>
      <c r="J288" s="8">
        <v>3</v>
      </c>
      <c r="K288" s="8" t="s">
        <v>3310</v>
      </c>
      <c r="L288" s="8" t="s">
        <v>3311</v>
      </c>
      <c r="M288" s="8"/>
      <c r="N288" s="9"/>
      <c r="O288" s="8"/>
      <c r="P288" s="8">
        <v>2475</v>
      </c>
      <c r="Q288" s="8">
        <v>1216.9338184678927</v>
      </c>
      <c r="R288" s="8"/>
      <c r="S288" s="8" t="s">
        <v>3624</v>
      </c>
      <c r="T288" s="8" t="s">
        <v>3624</v>
      </c>
      <c r="U288" s="8"/>
      <c r="V288" s="8"/>
      <c r="W288" s="8"/>
      <c r="X288" s="8"/>
      <c r="Y288" s="8"/>
      <c r="Z288" s="8"/>
      <c r="AA288" s="8"/>
      <c r="AB288" s="8"/>
      <c r="AC288" s="8"/>
      <c r="AD288" s="8"/>
    </row>
    <row r="289" spans="1:30" ht="29">
      <c r="A289" t="s">
        <v>1140</v>
      </c>
      <c r="B289" s="3" t="s">
        <v>3002</v>
      </c>
      <c r="C289" s="3" t="s">
        <v>3001</v>
      </c>
      <c r="G289" s="8" t="s">
        <v>25</v>
      </c>
      <c r="H289" s="8"/>
      <c r="I289" s="8">
        <v>1</v>
      </c>
      <c r="J289" s="8">
        <v>3</v>
      </c>
      <c r="K289" s="8" t="s">
        <v>3326</v>
      </c>
      <c r="L289" s="8" t="s">
        <v>3311</v>
      </c>
      <c r="M289" s="8"/>
      <c r="N289" s="9"/>
      <c r="O289" s="8"/>
      <c r="P289" s="8">
        <v>743</v>
      </c>
      <c r="Q289" s="8">
        <v>365.32599075621988</v>
      </c>
      <c r="R289" s="8"/>
      <c r="S289" s="8" t="s">
        <v>3624</v>
      </c>
      <c r="T289" s="8" t="s">
        <v>3624</v>
      </c>
      <c r="U289" s="8"/>
      <c r="V289" s="8"/>
      <c r="W289" s="8"/>
      <c r="X289" s="8"/>
      <c r="Y289" s="8"/>
      <c r="Z289" s="8"/>
      <c r="AA289" s="8"/>
      <c r="AB289" s="8"/>
      <c r="AC289" s="8"/>
      <c r="AD289" s="8"/>
    </row>
    <row r="290" spans="1:30" ht="29">
      <c r="A290" t="s">
        <v>1143</v>
      </c>
      <c r="B290" s="3" t="s">
        <v>3004</v>
      </c>
      <c r="C290" s="3" t="s">
        <v>3003</v>
      </c>
      <c r="G290" s="8" t="s">
        <v>25</v>
      </c>
      <c r="H290" s="8"/>
      <c r="I290" s="8">
        <v>1</v>
      </c>
      <c r="J290" s="8">
        <v>3</v>
      </c>
      <c r="K290" s="8" t="s">
        <v>3326</v>
      </c>
      <c r="L290" s="8" t="s">
        <v>3311</v>
      </c>
      <c r="M290" s="8"/>
      <c r="N290" s="9"/>
      <c r="O290" s="8"/>
      <c r="P290" s="8">
        <v>743</v>
      </c>
      <c r="Q290" s="8">
        <v>365.32599075621988</v>
      </c>
      <c r="R290" s="8"/>
      <c r="S290" s="8" t="s">
        <v>3624</v>
      </c>
      <c r="T290" s="8" t="s">
        <v>3624</v>
      </c>
      <c r="U290" s="8"/>
      <c r="V290" s="8"/>
      <c r="W290" s="8"/>
      <c r="X290" s="8"/>
      <c r="Y290" s="8"/>
      <c r="Z290" s="8"/>
      <c r="AA290" s="8"/>
      <c r="AB290" s="8"/>
      <c r="AC290" s="8"/>
      <c r="AD290" s="8"/>
    </row>
    <row r="291" spans="1:30" ht="43.5">
      <c r="A291" t="s">
        <v>1144</v>
      </c>
      <c r="B291" s="3" t="s">
        <v>3007</v>
      </c>
      <c r="C291" s="3" t="s">
        <v>3008</v>
      </c>
      <c r="G291" s="8" t="s">
        <v>25</v>
      </c>
      <c r="H291" s="8"/>
      <c r="I291" s="8">
        <v>1</v>
      </c>
      <c r="J291" s="8">
        <v>4</v>
      </c>
      <c r="K291" s="8" t="s">
        <v>3355</v>
      </c>
      <c r="L291" s="8" t="s">
        <v>3311</v>
      </c>
      <c r="M291" s="8"/>
      <c r="N291" s="9"/>
      <c r="O291" s="8"/>
      <c r="P291" s="8">
        <v>2</v>
      </c>
      <c r="Q291" s="8">
        <v>0.98338086340839814</v>
      </c>
      <c r="R291" s="8"/>
      <c r="S291" s="8" t="s">
        <v>3624</v>
      </c>
      <c r="T291" s="8" t="s">
        <v>3624</v>
      </c>
      <c r="U291" s="8"/>
      <c r="V291" s="8"/>
      <c r="W291" s="8"/>
      <c r="X291" s="8"/>
      <c r="Y291" s="8"/>
      <c r="Z291" s="8"/>
      <c r="AA291" s="8"/>
      <c r="AB291" s="8"/>
      <c r="AC291" s="8"/>
      <c r="AD291" s="8"/>
    </row>
    <row r="292" spans="1:30" ht="29">
      <c r="A292" t="s">
        <v>1145</v>
      </c>
      <c r="B292" s="3" t="s">
        <v>3011</v>
      </c>
      <c r="C292" s="3" t="s">
        <v>3012</v>
      </c>
      <c r="G292" s="8" t="s">
        <v>25</v>
      </c>
      <c r="H292" s="8"/>
      <c r="I292" s="8">
        <v>1</v>
      </c>
      <c r="J292" s="8">
        <v>2</v>
      </c>
      <c r="K292" s="8" t="s">
        <v>3355</v>
      </c>
      <c r="L292" s="8" t="s">
        <v>3351</v>
      </c>
      <c r="M292" s="8"/>
      <c r="N292" s="9"/>
      <c r="O292" s="8"/>
      <c r="P292" s="8">
        <v>29</v>
      </c>
      <c r="Q292" s="8">
        <v>14.259022519421771</v>
      </c>
      <c r="R292" s="8"/>
      <c r="S292" s="8" t="s">
        <v>3624</v>
      </c>
      <c r="T292" s="8" t="s">
        <v>3624</v>
      </c>
      <c r="U292" s="8"/>
      <c r="V292" s="8"/>
      <c r="W292" s="8"/>
      <c r="X292" s="8"/>
      <c r="Y292" s="8"/>
      <c r="Z292" s="8"/>
      <c r="AA292" s="8"/>
      <c r="AB292" s="8"/>
      <c r="AC292" s="8"/>
      <c r="AD292" s="8"/>
    </row>
    <row r="293" spans="1:30" ht="72.5">
      <c r="A293" t="s">
        <v>1146</v>
      </c>
      <c r="B293" s="3" t="s">
        <v>3014</v>
      </c>
      <c r="C293" s="3" t="s">
        <v>3013</v>
      </c>
      <c r="G293" s="8" t="s">
        <v>25</v>
      </c>
      <c r="H293" s="8"/>
      <c r="I293" s="8">
        <v>1</v>
      </c>
      <c r="J293" s="8">
        <v>3</v>
      </c>
      <c r="K293" s="8" t="s">
        <v>3326</v>
      </c>
      <c r="L293" s="8" t="s">
        <v>3311</v>
      </c>
      <c r="M293" s="8"/>
      <c r="N293" s="9"/>
      <c r="O293" s="8"/>
      <c r="P293" s="8">
        <v>743</v>
      </c>
      <c r="Q293" s="8">
        <v>365.32599075621988</v>
      </c>
      <c r="R293" s="8"/>
      <c r="S293" s="8" t="s">
        <v>3624</v>
      </c>
      <c r="T293" s="8" t="s">
        <v>3624</v>
      </c>
      <c r="U293" s="8"/>
      <c r="V293" s="8"/>
      <c r="W293" s="8"/>
      <c r="X293" s="8"/>
      <c r="Y293" s="8"/>
      <c r="Z293" s="8"/>
      <c r="AA293" s="8"/>
      <c r="AB293" s="8"/>
      <c r="AC293" s="8"/>
      <c r="AD293" s="8"/>
    </row>
    <row r="294" spans="1:30" ht="43.5">
      <c r="A294" t="s">
        <v>1149</v>
      </c>
      <c r="B294" s="3" t="s">
        <v>3016</v>
      </c>
      <c r="C294" s="3" t="s">
        <v>3015</v>
      </c>
      <c r="G294" s="8" t="s">
        <v>24</v>
      </c>
      <c r="H294" s="8"/>
      <c r="I294" s="8">
        <v>1</v>
      </c>
      <c r="J294" s="8">
        <v>1</v>
      </c>
      <c r="K294" s="8" t="s">
        <v>3310</v>
      </c>
      <c r="L294" s="8" t="s">
        <v>3351</v>
      </c>
      <c r="M294" s="8"/>
      <c r="N294" s="9"/>
      <c r="O294" s="8"/>
      <c r="P294" s="8">
        <v>2475</v>
      </c>
      <c r="Q294" s="8">
        <v>1216.9338184678927</v>
      </c>
      <c r="R294" s="8"/>
      <c r="S294" s="8" t="s">
        <v>3624</v>
      </c>
      <c r="T294" s="8" t="s">
        <v>3624</v>
      </c>
      <c r="U294" s="8"/>
      <c r="V294" s="8"/>
      <c r="W294" s="8"/>
      <c r="X294" s="8"/>
      <c r="Y294" s="8"/>
      <c r="Z294" s="8"/>
      <c r="AA294" s="8"/>
      <c r="AB294" s="8"/>
      <c r="AC294" s="8"/>
      <c r="AD294" s="8"/>
    </row>
    <row r="295" spans="1:30" ht="29">
      <c r="A295" t="s">
        <v>1150</v>
      </c>
      <c r="B295" s="3" t="s">
        <v>3017</v>
      </c>
      <c r="C295" s="3" t="s">
        <v>3018</v>
      </c>
      <c r="G295" s="8" t="s">
        <v>25</v>
      </c>
      <c r="H295" s="8"/>
      <c r="I295" s="8">
        <v>1</v>
      </c>
      <c r="J295" s="8">
        <v>3</v>
      </c>
      <c r="K295" s="8" t="s">
        <v>3319</v>
      </c>
      <c r="L295" s="8" t="s">
        <v>3311</v>
      </c>
      <c r="M295" s="8"/>
      <c r="N295" s="9"/>
      <c r="O295" s="8"/>
      <c r="P295" s="8">
        <v>86</v>
      </c>
      <c r="Q295" s="8">
        <v>42.285377126561116</v>
      </c>
      <c r="R295" s="8"/>
      <c r="S295" s="8" t="s">
        <v>3624</v>
      </c>
      <c r="T295" s="8" t="s">
        <v>3624</v>
      </c>
      <c r="U295" s="8"/>
      <c r="V295" s="8"/>
      <c r="W295" s="8"/>
      <c r="X295" s="8"/>
      <c r="Y295" s="8"/>
      <c r="Z295" s="8"/>
      <c r="AA295" s="8"/>
      <c r="AB295" s="8"/>
      <c r="AC295" s="8"/>
      <c r="AD295" s="8"/>
    </row>
    <row r="296" spans="1:30" ht="43.5">
      <c r="A296" t="s">
        <v>1153</v>
      </c>
      <c r="B296" s="3" t="s">
        <v>3020</v>
      </c>
      <c r="C296" s="3" t="s">
        <v>3019</v>
      </c>
      <c r="G296" s="8" t="s">
        <v>25</v>
      </c>
      <c r="H296" s="8"/>
      <c r="I296" s="8">
        <v>1</v>
      </c>
      <c r="J296" s="8">
        <v>1</v>
      </c>
      <c r="K296" s="8" t="s">
        <v>3310</v>
      </c>
      <c r="L296" s="8" t="s">
        <v>3351</v>
      </c>
      <c r="M296" s="8"/>
      <c r="N296" s="9"/>
      <c r="O296" s="8"/>
      <c r="P296" s="8">
        <v>2475</v>
      </c>
      <c r="Q296" s="8">
        <v>1216.9338184678927</v>
      </c>
      <c r="R296" s="8"/>
      <c r="S296" s="8" t="s">
        <v>3624</v>
      </c>
      <c r="T296" s="8" t="s">
        <v>3624</v>
      </c>
      <c r="U296" s="8"/>
      <c r="V296" s="8"/>
      <c r="W296" s="8"/>
      <c r="X296" s="8"/>
      <c r="Y296" s="8"/>
      <c r="Z296" s="8"/>
      <c r="AA296" s="8"/>
      <c r="AB296" s="8"/>
      <c r="AC296" s="8"/>
      <c r="AD296" s="8"/>
    </row>
    <row r="297" spans="1:30" ht="58">
      <c r="A297" t="s">
        <v>1158</v>
      </c>
      <c r="B297" s="3" t="s">
        <v>3562</v>
      </c>
      <c r="C297" s="3" t="s">
        <v>3563</v>
      </c>
      <c r="G297" s="8" t="s">
        <v>25</v>
      </c>
      <c r="H297" s="8"/>
      <c r="I297" s="8">
        <v>1</v>
      </c>
      <c r="J297" s="8">
        <v>5</v>
      </c>
      <c r="K297" s="8" t="s">
        <v>3326</v>
      </c>
      <c r="L297" s="8" t="s">
        <v>3311</v>
      </c>
      <c r="M297" s="8"/>
      <c r="N297" s="9"/>
      <c r="O297" s="8"/>
      <c r="P297" s="8">
        <v>830</v>
      </c>
      <c r="Q297" s="8">
        <v>408.10305831448517</v>
      </c>
      <c r="R297" s="8"/>
      <c r="S297" s="8" t="s">
        <v>3624</v>
      </c>
      <c r="T297" s="8" t="s">
        <v>3624</v>
      </c>
      <c r="U297" s="8" t="s">
        <v>3348</v>
      </c>
      <c r="V297" s="8"/>
      <c r="W297" s="8"/>
      <c r="X297" s="8"/>
      <c r="Y297" s="8"/>
      <c r="Z297" s="8"/>
      <c r="AA297" s="8"/>
      <c r="AB297" s="8"/>
      <c r="AC297" s="8"/>
      <c r="AD297" s="8"/>
    </row>
    <row r="298" spans="1:30" ht="29">
      <c r="A298" t="s">
        <v>1159</v>
      </c>
      <c r="B298" s="3" t="s">
        <v>3031</v>
      </c>
      <c r="C298" s="3" t="s">
        <v>3032</v>
      </c>
      <c r="G298" s="8" t="s">
        <v>25</v>
      </c>
      <c r="H298" s="8"/>
      <c r="I298" s="8">
        <v>1</v>
      </c>
      <c r="J298" s="8">
        <v>2</v>
      </c>
      <c r="K298" s="8" t="s">
        <v>3326</v>
      </c>
      <c r="L298" s="8" t="s">
        <v>3351</v>
      </c>
      <c r="M298" s="8"/>
      <c r="N298" s="9"/>
      <c r="O298" s="8"/>
      <c r="P298" s="8">
        <v>312</v>
      </c>
      <c r="Q298" s="8">
        <v>153.4074146917101</v>
      </c>
      <c r="R298" s="8"/>
      <c r="S298" s="8" t="s">
        <v>3624</v>
      </c>
      <c r="T298" s="8" t="s">
        <v>3624</v>
      </c>
      <c r="U298" s="8"/>
      <c r="V298" s="8"/>
      <c r="W298" s="8"/>
      <c r="X298" s="8"/>
      <c r="Y298" s="8"/>
      <c r="Z298" s="8"/>
      <c r="AA298" s="8"/>
      <c r="AB298" s="8"/>
      <c r="AC298" s="8"/>
      <c r="AD298" s="8"/>
    </row>
    <row r="299" spans="1:30" ht="43.5">
      <c r="A299" t="s">
        <v>1161</v>
      </c>
      <c r="B299" s="3" t="s">
        <v>3035</v>
      </c>
      <c r="C299" s="3" t="s">
        <v>3503</v>
      </c>
      <c r="G299" s="8" t="s">
        <v>24</v>
      </c>
      <c r="H299" s="8"/>
      <c r="I299" s="8">
        <v>1</v>
      </c>
      <c r="J299" s="8">
        <v>1</v>
      </c>
      <c r="K299" s="8" t="s">
        <v>3310</v>
      </c>
      <c r="L299" s="8" t="s">
        <v>3351</v>
      </c>
      <c r="M299" s="8"/>
      <c r="N299" s="9"/>
      <c r="O299" s="8"/>
      <c r="P299" s="8">
        <v>2475</v>
      </c>
      <c r="Q299" s="8">
        <v>1216.9338184678927</v>
      </c>
      <c r="R299" s="8"/>
      <c r="S299" s="8" t="s">
        <v>3624</v>
      </c>
      <c r="T299" s="8" t="s">
        <v>3624</v>
      </c>
      <c r="U299" s="8"/>
      <c r="V299" s="8"/>
      <c r="W299" s="8"/>
      <c r="X299" s="8"/>
      <c r="Y299" s="8"/>
      <c r="Z299" s="8"/>
      <c r="AA299" s="8"/>
      <c r="AB299" s="8"/>
      <c r="AC299" s="8"/>
      <c r="AD299" s="8"/>
    </row>
    <row r="300" spans="1:30" ht="43.5">
      <c r="A300" t="s">
        <v>1162</v>
      </c>
      <c r="B300" s="3" t="s">
        <v>3036</v>
      </c>
      <c r="C300" s="3" t="s">
        <v>3037</v>
      </c>
      <c r="G300" s="8" t="s">
        <v>24</v>
      </c>
      <c r="H300" s="8"/>
      <c r="I300" s="8">
        <v>1</v>
      </c>
      <c r="J300" s="8">
        <v>2</v>
      </c>
      <c r="K300" s="8" t="s">
        <v>3319</v>
      </c>
      <c r="L300" s="8" t="s">
        <v>3351</v>
      </c>
      <c r="M300" s="8"/>
      <c r="N300" s="9"/>
      <c r="O300" s="8"/>
      <c r="P300" s="8">
        <v>171</v>
      </c>
      <c r="Q300" s="8">
        <v>84.079063821418046</v>
      </c>
      <c r="R300" s="8"/>
      <c r="S300" s="8" t="s">
        <v>3624</v>
      </c>
      <c r="T300" s="8" t="s">
        <v>3624</v>
      </c>
      <c r="U300" s="8"/>
      <c r="V300" s="8"/>
      <c r="W300" s="8"/>
      <c r="X300" s="8"/>
      <c r="Y300" s="8"/>
      <c r="Z300" s="8"/>
      <c r="AA300" s="8"/>
      <c r="AB300" s="8"/>
      <c r="AC300" s="8"/>
      <c r="AD300" s="8"/>
    </row>
    <row r="301" spans="1:30" ht="29">
      <c r="A301" t="s">
        <v>1165</v>
      </c>
      <c r="B301" s="3" t="s">
        <v>3039</v>
      </c>
      <c r="C301" s="3" t="s">
        <v>3038</v>
      </c>
      <c r="G301" s="8" t="s">
        <v>24</v>
      </c>
      <c r="H301" s="8"/>
      <c r="I301" s="8">
        <v>1</v>
      </c>
      <c r="J301" s="8">
        <v>2</v>
      </c>
      <c r="K301" s="8" t="s">
        <v>3328</v>
      </c>
      <c r="L301" s="8" t="s">
        <v>3351</v>
      </c>
      <c r="M301" s="8"/>
      <c r="N301" s="9"/>
      <c r="O301" s="8"/>
      <c r="P301" s="8">
        <v>613</v>
      </c>
      <c r="Q301" s="8">
        <v>301.40623463467404</v>
      </c>
      <c r="R301" s="8"/>
      <c r="S301" s="8" t="s">
        <v>3624</v>
      </c>
      <c r="T301" s="8" t="s">
        <v>3624</v>
      </c>
      <c r="U301" s="8"/>
      <c r="V301" s="8"/>
      <c r="W301" s="8"/>
      <c r="X301" s="8"/>
      <c r="Y301" s="8"/>
      <c r="Z301" s="8"/>
      <c r="AA301" s="8"/>
      <c r="AB301" s="8"/>
      <c r="AC301" s="8"/>
      <c r="AD301" s="8"/>
    </row>
    <row r="302" spans="1:30" ht="43.5">
      <c r="A302" t="s">
        <v>1169</v>
      </c>
      <c r="B302" s="3" t="s">
        <v>3041</v>
      </c>
      <c r="C302" s="3" t="s">
        <v>3042</v>
      </c>
      <c r="G302" s="8" t="s">
        <v>25</v>
      </c>
      <c r="H302" s="8"/>
      <c r="I302" s="8">
        <v>1</v>
      </c>
      <c r="J302" s="8">
        <v>3</v>
      </c>
      <c r="K302" s="8" t="s">
        <v>3310</v>
      </c>
      <c r="L302" s="8" t="s">
        <v>3311</v>
      </c>
      <c r="M302" s="8"/>
      <c r="N302" s="9"/>
      <c r="O302" s="8"/>
      <c r="P302" s="8">
        <v>2475</v>
      </c>
      <c r="Q302" s="8">
        <v>1216.9338184678927</v>
      </c>
      <c r="R302" s="8"/>
      <c r="S302" s="8" t="s">
        <v>3624</v>
      </c>
      <c r="T302" s="8" t="s">
        <v>3624</v>
      </c>
      <c r="U302" s="8"/>
      <c r="V302" s="8"/>
      <c r="W302" s="8"/>
      <c r="X302" s="8"/>
      <c r="Y302" s="8"/>
      <c r="Z302" s="8"/>
      <c r="AA302" s="8"/>
      <c r="AB302" s="8"/>
      <c r="AC302" s="8"/>
      <c r="AD302" s="8"/>
    </row>
    <row r="303" spans="1:30" ht="29">
      <c r="A303" t="s">
        <v>1179</v>
      </c>
      <c r="B303" s="3" t="s">
        <v>3050</v>
      </c>
      <c r="C303" s="3" t="s">
        <v>3049</v>
      </c>
      <c r="G303" s="8" t="s">
        <v>25</v>
      </c>
      <c r="H303" s="8"/>
      <c r="I303" s="8">
        <v>1</v>
      </c>
      <c r="J303" s="8">
        <v>3</v>
      </c>
      <c r="K303" s="8" t="s">
        <v>3326</v>
      </c>
      <c r="L303" s="8" t="s">
        <v>3311</v>
      </c>
      <c r="M303" s="8"/>
      <c r="N303" s="9"/>
      <c r="O303" s="8"/>
      <c r="P303" s="8">
        <v>743</v>
      </c>
      <c r="Q303" s="8">
        <v>365.32599075621988</v>
      </c>
      <c r="R303" s="8"/>
      <c r="S303" s="8" t="s">
        <v>3624</v>
      </c>
      <c r="T303" s="8" t="s">
        <v>3624</v>
      </c>
      <c r="U303" s="8"/>
      <c r="V303" s="8"/>
      <c r="W303" s="8"/>
      <c r="X303" s="8"/>
      <c r="Y303" s="8"/>
      <c r="Z303" s="8"/>
      <c r="AA303" s="8"/>
      <c r="AB303" s="8"/>
      <c r="AC303" s="8"/>
      <c r="AD303" s="8"/>
    </row>
    <row r="304" spans="1:30" ht="43.5">
      <c r="A304" t="s">
        <v>1182</v>
      </c>
      <c r="B304" s="3" t="s">
        <v>3056</v>
      </c>
      <c r="C304" s="3" t="s">
        <v>3055</v>
      </c>
      <c r="G304" s="8" t="s">
        <v>25</v>
      </c>
      <c r="H304" s="8"/>
      <c r="I304" s="8">
        <v>1</v>
      </c>
      <c r="J304" s="8">
        <v>5</v>
      </c>
      <c r="K304" s="8" t="s">
        <v>3326</v>
      </c>
      <c r="L304" s="8" t="s">
        <v>3311</v>
      </c>
      <c r="M304" s="8"/>
      <c r="N304" s="9"/>
      <c r="O304" s="8"/>
      <c r="P304" s="8">
        <v>830</v>
      </c>
      <c r="Q304" s="8">
        <v>408.10305831448517</v>
      </c>
      <c r="R304" s="8"/>
      <c r="S304" s="8" t="s">
        <v>3624</v>
      </c>
      <c r="T304" s="8" t="s">
        <v>3624</v>
      </c>
      <c r="U304" s="8"/>
      <c r="V304" s="8"/>
      <c r="W304" s="8"/>
      <c r="X304" s="8"/>
      <c r="Y304" s="8"/>
      <c r="Z304" s="8"/>
      <c r="AA304" s="8"/>
      <c r="AB304" s="8"/>
      <c r="AC304" s="8"/>
      <c r="AD304" s="8"/>
    </row>
    <row r="305" spans="1:30" ht="58">
      <c r="A305" t="s">
        <v>1182</v>
      </c>
      <c r="B305" s="3" t="s">
        <v>3059</v>
      </c>
      <c r="C305" s="3" t="s">
        <v>3057</v>
      </c>
      <c r="G305" s="8" t="s">
        <v>25</v>
      </c>
      <c r="H305" s="8"/>
      <c r="I305" s="8">
        <v>1</v>
      </c>
      <c r="J305" s="8">
        <v>3</v>
      </c>
      <c r="K305" s="8" t="s">
        <v>3326</v>
      </c>
      <c r="L305" s="8" t="s">
        <v>3311</v>
      </c>
      <c r="M305" s="8"/>
      <c r="N305" s="9"/>
      <c r="O305" s="8"/>
      <c r="P305" s="8">
        <v>312</v>
      </c>
      <c r="Q305" s="8">
        <v>153.4074146917101</v>
      </c>
      <c r="R305" s="8"/>
      <c r="S305" s="8" t="s">
        <v>3624</v>
      </c>
      <c r="T305" s="8" t="s">
        <v>3624</v>
      </c>
      <c r="U305" s="8"/>
      <c r="V305" s="8"/>
      <c r="W305" s="8"/>
      <c r="X305" s="8"/>
      <c r="Y305" s="8"/>
      <c r="Z305" s="8"/>
      <c r="AA305" s="8"/>
      <c r="AB305" s="8"/>
      <c r="AC305" s="8"/>
      <c r="AD305" s="8"/>
    </row>
    <row r="306" spans="1:30" ht="43.5">
      <c r="A306" t="s">
        <v>1185</v>
      </c>
      <c r="B306" s="3" t="s">
        <v>3060</v>
      </c>
      <c r="C306" s="3" t="s">
        <v>3061</v>
      </c>
      <c r="G306" s="8" t="s">
        <v>24</v>
      </c>
      <c r="H306" s="8"/>
      <c r="I306" s="8">
        <v>1</v>
      </c>
      <c r="J306" s="8">
        <v>3</v>
      </c>
      <c r="K306" s="8" t="s">
        <v>3310</v>
      </c>
      <c r="L306" s="8" t="s">
        <v>3311</v>
      </c>
      <c r="M306" s="8"/>
      <c r="N306" s="9"/>
      <c r="O306" s="8"/>
      <c r="P306" s="8">
        <v>2475</v>
      </c>
      <c r="Q306" s="8">
        <v>1216.9338184678927</v>
      </c>
      <c r="R306" s="8"/>
      <c r="S306" s="8" t="s">
        <v>3624</v>
      </c>
      <c r="T306" s="8" t="s">
        <v>3624</v>
      </c>
      <c r="U306" s="8"/>
      <c r="V306" s="8"/>
      <c r="W306" s="8"/>
      <c r="X306" s="8"/>
      <c r="Y306" s="8"/>
      <c r="Z306" s="8"/>
      <c r="AA306" s="8"/>
      <c r="AB306" s="8"/>
      <c r="AC306" s="8"/>
      <c r="AD306" s="8"/>
    </row>
    <row r="307" spans="1:30" ht="43.5">
      <c r="A307" t="s">
        <v>1186</v>
      </c>
      <c r="B307" s="3" t="s">
        <v>3067</v>
      </c>
      <c r="C307" s="3" t="s">
        <v>3066</v>
      </c>
      <c r="G307" s="8" t="s">
        <v>25</v>
      </c>
      <c r="H307" s="8"/>
      <c r="I307" s="8">
        <v>1</v>
      </c>
      <c r="J307" s="8">
        <v>5</v>
      </c>
      <c r="K307" s="8" t="s">
        <v>3326</v>
      </c>
      <c r="L307" s="8" t="s">
        <v>3311</v>
      </c>
      <c r="M307" s="8"/>
      <c r="N307" s="9"/>
      <c r="O307" s="8"/>
      <c r="P307" s="8">
        <v>830</v>
      </c>
      <c r="Q307" s="8">
        <v>408.10305831448517</v>
      </c>
      <c r="R307" s="8"/>
      <c r="S307" s="8" t="s">
        <v>3624</v>
      </c>
      <c r="T307" s="8" t="s">
        <v>3624</v>
      </c>
      <c r="U307" s="8"/>
      <c r="V307" s="8"/>
      <c r="W307" s="8"/>
      <c r="X307" s="8"/>
      <c r="Y307" s="8"/>
      <c r="Z307" s="8"/>
      <c r="AA307" s="8"/>
      <c r="AB307" s="8"/>
      <c r="AC307" s="8"/>
      <c r="AD307" s="8"/>
    </row>
    <row r="308" spans="1:30" ht="43.5">
      <c r="A308" t="s">
        <v>1186</v>
      </c>
      <c r="B308" s="3" t="s">
        <v>3069</v>
      </c>
      <c r="C308" s="3" t="s">
        <v>3068</v>
      </c>
      <c r="G308" s="8" t="s">
        <v>25</v>
      </c>
      <c r="H308" s="8"/>
      <c r="I308" s="8">
        <v>1</v>
      </c>
      <c r="J308" s="8">
        <v>3</v>
      </c>
      <c r="K308" s="8" t="s">
        <v>3319</v>
      </c>
      <c r="L308" s="8" t="s">
        <v>3311</v>
      </c>
      <c r="M308" s="8"/>
      <c r="N308" s="9"/>
      <c r="O308" s="8"/>
      <c r="P308" s="8">
        <v>1701</v>
      </c>
      <c r="Q308" s="8">
        <v>836.36542432884255</v>
      </c>
      <c r="R308" s="8"/>
      <c r="S308" s="8" t="s">
        <v>3624</v>
      </c>
      <c r="T308" s="8" t="s">
        <v>3624</v>
      </c>
      <c r="U308" s="8"/>
      <c r="V308" s="8"/>
      <c r="W308" s="8"/>
      <c r="X308" s="8"/>
      <c r="Y308" s="8"/>
      <c r="Z308" s="8"/>
      <c r="AA308" s="8"/>
      <c r="AB308" s="8"/>
      <c r="AC308" s="8"/>
      <c r="AD308" s="8"/>
    </row>
    <row r="309" spans="1:30" ht="43.5">
      <c r="A309" t="s">
        <v>1192</v>
      </c>
      <c r="B309" s="3" t="s">
        <v>3089</v>
      </c>
      <c r="C309" s="3" t="s">
        <v>3088</v>
      </c>
      <c r="G309" s="8" t="s">
        <v>25</v>
      </c>
      <c r="H309" s="8"/>
      <c r="I309" s="8">
        <v>1</v>
      </c>
      <c r="J309" s="8">
        <v>3</v>
      </c>
      <c r="K309" s="8" t="s">
        <v>3319</v>
      </c>
      <c r="L309" s="8" t="s">
        <v>3305</v>
      </c>
      <c r="M309" s="8" t="s">
        <v>3359</v>
      </c>
      <c r="N309" s="9" t="s">
        <v>3475</v>
      </c>
      <c r="O309" s="8"/>
      <c r="P309" s="8">
        <v>1701</v>
      </c>
      <c r="Q309" s="8">
        <v>836.36542432884255</v>
      </c>
      <c r="R309" s="8"/>
      <c r="S309" s="8" t="s">
        <v>3624</v>
      </c>
      <c r="T309" s="8" t="s">
        <v>3624</v>
      </c>
      <c r="U309" s="8"/>
      <c r="V309" s="8"/>
      <c r="W309" s="8"/>
      <c r="X309" s="8"/>
      <c r="Y309" s="8"/>
      <c r="Z309" s="8"/>
      <c r="AA309" s="8"/>
      <c r="AB309" s="8"/>
      <c r="AC309" s="8"/>
      <c r="AD309" s="8"/>
    </row>
    <row r="310" spans="1:30" ht="43.5">
      <c r="A310" t="s">
        <v>1195</v>
      </c>
      <c r="B310" s="3" t="s">
        <v>3099</v>
      </c>
      <c r="C310" s="3" t="s">
        <v>3100</v>
      </c>
      <c r="G310" s="8" t="s">
        <v>24</v>
      </c>
      <c r="H310" s="8"/>
      <c r="I310" s="8">
        <v>1</v>
      </c>
      <c r="J310" s="8">
        <v>2</v>
      </c>
      <c r="K310" s="8" t="s">
        <v>3319</v>
      </c>
      <c r="L310" s="8" t="s">
        <v>3351</v>
      </c>
      <c r="M310" s="8"/>
      <c r="N310" s="9"/>
      <c r="O310" s="8"/>
      <c r="P310" s="8">
        <v>171</v>
      </c>
      <c r="Q310" s="8">
        <v>84.079063821418046</v>
      </c>
      <c r="R310" s="8"/>
      <c r="S310" s="8" t="s">
        <v>3624</v>
      </c>
      <c r="T310" s="8" t="s">
        <v>3624</v>
      </c>
      <c r="U310" s="8"/>
      <c r="V310" s="8"/>
      <c r="W310" s="8"/>
      <c r="X310" s="8"/>
      <c r="Y310" s="8"/>
      <c r="Z310" s="8"/>
      <c r="AA310" s="8"/>
      <c r="AB310" s="8"/>
      <c r="AC310" s="8"/>
      <c r="AD310" s="8"/>
    </row>
    <row r="311" spans="1:30" ht="43.5">
      <c r="A311" t="s">
        <v>1202</v>
      </c>
      <c r="B311" s="3" t="s">
        <v>3106</v>
      </c>
      <c r="C311" s="3" t="s">
        <v>3105</v>
      </c>
      <c r="G311" s="8" t="s">
        <v>24</v>
      </c>
      <c r="H311" s="8"/>
      <c r="I311" s="8">
        <v>1</v>
      </c>
      <c r="J311" s="8">
        <v>3</v>
      </c>
      <c r="K311" s="8" t="s">
        <v>3326</v>
      </c>
      <c r="L311" s="8" t="s">
        <v>3311</v>
      </c>
      <c r="M311" s="8"/>
      <c r="N311" s="9"/>
      <c r="O311" s="8"/>
      <c r="P311" s="8">
        <v>743</v>
      </c>
      <c r="Q311" s="8">
        <v>365.32599075621988</v>
      </c>
      <c r="R311" s="8"/>
      <c r="S311" s="8" t="s">
        <v>3624</v>
      </c>
      <c r="T311" s="8" t="s">
        <v>3624</v>
      </c>
      <c r="U311" s="8"/>
      <c r="V311" s="8"/>
      <c r="W311" s="8"/>
      <c r="X311" s="8"/>
      <c r="Y311" s="8"/>
      <c r="Z311" s="8"/>
      <c r="AA311" s="8"/>
      <c r="AB311" s="8"/>
      <c r="AC311" s="8"/>
      <c r="AD311" s="8"/>
    </row>
    <row r="312" spans="1:30" ht="87">
      <c r="A312" t="s">
        <v>1203</v>
      </c>
      <c r="B312" s="3" t="s">
        <v>3108</v>
      </c>
      <c r="C312" s="3" t="s">
        <v>3107</v>
      </c>
      <c r="G312" s="8" t="s">
        <v>25</v>
      </c>
      <c r="H312" s="8"/>
      <c r="I312" s="8">
        <v>1</v>
      </c>
      <c r="J312" s="8">
        <v>3</v>
      </c>
      <c r="K312" s="8" t="s">
        <v>3319</v>
      </c>
      <c r="L312" s="8" t="s">
        <v>3311</v>
      </c>
      <c r="M312" s="8"/>
      <c r="N312" s="9"/>
      <c r="O312" s="8"/>
      <c r="P312" s="8">
        <v>1701</v>
      </c>
      <c r="Q312" s="8">
        <v>836.36542432884255</v>
      </c>
      <c r="R312" s="8"/>
      <c r="S312" s="8" t="s">
        <v>3624</v>
      </c>
      <c r="T312" s="8" t="s">
        <v>3624</v>
      </c>
      <c r="U312" s="8"/>
      <c r="V312" s="8"/>
      <c r="W312" s="8"/>
      <c r="X312" s="8"/>
      <c r="Y312" s="8"/>
      <c r="Z312" s="8"/>
      <c r="AA312" s="8"/>
      <c r="AB312" s="8"/>
      <c r="AC312" s="8"/>
      <c r="AD312" s="8"/>
    </row>
    <row r="313" spans="1:30" ht="29">
      <c r="A313" t="s">
        <v>1204</v>
      </c>
      <c r="B313" s="3" t="s">
        <v>3111</v>
      </c>
      <c r="C313" s="3" t="s">
        <v>3112</v>
      </c>
      <c r="G313" s="8" t="s">
        <v>25</v>
      </c>
      <c r="H313" s="8"/>
      <c r="I313" s="8">
        <v>1</v>
      </c>
      <c r="J313" s="8">
        <v>3</v>
      </c>
      <c r="K313" s="8" t="s">
        <v>3319</v>
      </c>
      <c r="L313" s="8" t="s">
        <v>3311</v>
      </c>
      <c r="M313" s="8"/>
      <c r="N313" s="9"/>
      <c r="O313" s="8"/>
      <c r="P313" s="8">
        <v>186</v>
      </c>
      <c r="Q313" s="8">
        <v>91.454420296981013</v>
      </c>
      <c r="R313" s="8"/>
      <c r="S313" s="8" t="s">
        <v>3624</v>
      </c>
      <c r="T313" s="8" t="s">
        <v>3624</v>
      </c>
      <c r="U313" s="8"/>
      <c r="V313" s="8"/>
      <c r="W313" s="8"/>
      <c r="X313" s="8"/>
      <c r="Y313" s="8"/>
      <c r="Z313" s="8"/>
      <c r="AA313" s="8"/>
      <c r="AB313" s="8"/>
      <c r="AC313" s="8"/>
      <c r="AD313" s="8"/>
    </row>
    <row r="314" spans="1:30" ht="43.5">
      <c r="A314" t="s">
        <v>1206</v>
      </c>
      <c r="B314" s="3" t="s">
        <v>3119</v>
      </c>
      <c r="C314" s="3" t="s">
        <v>3118</v>
      </c>
      <c r="G314" s="8" t="s">
        <v>25</v>
      </c>
      <c r="H314" s="8"/>
      <c r="I314" s="8">
        <v>1</v>
      </c>
      <c r="J314" s="8">
        <v>3</v>
      </c>
      <c r="K314" s="8" t="s">
        <v>3319</v>
      </c>
      <c r="L314" s="8" t="s">
        <v>3311</v>
      </c>
      <c r="M314" s="8"/>
      <c r="N314" s="9"/>
      <c r="O314" s="8"/>
      <c r="P314" s="8">
        <v>1701</v>
      </c>
      <c r="Q314" s="8">
        <v>836.36542432884255</v>
      </c>
      <c r="R314" s="8"/>
      <c r="S314" s="8" t="s">
        <v>3624</v>
      </c>
      <c r="T314" s="8" t="s">
        <v>3624</v>
      </c>
      <c r="U314" s="8"/>
      <c r="V314" s="8"/>
      <c r="W314" s="8"/>
      <c r="X314" s="8"/>
      <c r="Y314" s="8"/>
      <c r="Z314" s="8"/>
      <c r="AA314" s="8"/>
      <c r="AB314" s="8"/>
      <c r="AC314" s="8"/>
      <c r="AD314" s="8"/>
    </row>
    <row r="315" spans="1:30" ht="29">
      <c r="A315" t="s">
        <v>1208</v>
      </c>
      <c r="B315" s="3" t="s">
        <v>3126</v>
      </c>
      <c r="C315" s="3" t="s">
        <v>3127</v>
      </c>
      <c r="G315" s="8" t="s">
        <v>25</v>
      </c>
      <c r="H315" s="8"/>
      <c r="I315" s="8">
        <v>1</v>
      </c>
      <c r="J315" s="8">
        <v>2</v>
      </c>
      <c r="K315" s="8" t="s">
        <v>3310</v>
      </c>
      <c r="L315" s="8" t="s">
        <v>3351</v>
      </c>
      <c r="M315" s="8"/>
      <c r="N315" s="9"/>
      <c r="O315" s="8"/>
      <c r="P315" s="8">
        <v>2475</v>
      </c>
      <c r="Q315" s="8">
        <v>1216.9338184678927</v>
      </c>
      <c r="R315" s="8"/>
      <c r="S315" s="8" t="s">
        <v>3624</v>
      </c>
      <c r="T315" s="8" t="s">
        <v>3624</v>
      </c>
      <c r="U315" s="8"/>
      <c r="V315" s="8"/>
      <c r="W315" s="8"/>
      <c r="X315" s="8"/>
      <c r="Y315" s="8"/>
      <c r="Z315" s="8"/>
      <c r="AA315" s="8"/>
      <c r="AB315" s="8"/>
      <c r="AC315" s="8"/>
      <c r="AD315" s="8"/>
    </row>
    <row r="316" spans="1:30" ht="87">
      <c r="A316" t="s">
        <v>1211</v>
      </c>
      <c r="B316" s="3" t="s">
        <v>3134</v>
      </c>
      <c r="C316" s="3" t="s">
        <v>3136</v>
      </c>
      <c r="G316" s="8" t="s">
        <v>24</v>
      </c>
      <c r="H316" s="8"/>
      <c r="I316" s="8">
        <v>1</v>
      </c>
      <c r="J316" s="8">
        <v>2</v>
      </c>
      <c r="K316" s="8" t="s">
        <v>3319</v>
      </c>
      <c r="L316" s="8" t="s">
        <v>3351</v>
      </c>
      <c r="M316" s="8"/>
      <c r="N316" s="9"/>
      <c r="O316" s="8"/>
      <c r="P316" s="8">
        <v>171</v>
      </c>
      <c r="Q316" s="8">
        <v>84.079063821418046</v>
      </c>
      <c r="R316" s="8"/>
      <c r="S316" s="8" t="s">
        <v>3624</v>
      </c>
      <c r="T316" s="8" t="s">
        <v>3624</v>
      </c>
      <c r="U316" s="8"/>
      <c r="V316" s="8"/>
      <c r="W316" s="8"/>
      <c r="X316" s="8"/>
      <c r="Y316" s="8"/>
      <c r="Z316" s="8"/>
      <c r="AA316" s="8"/>
      <c r="AB316" s="8"/>
      <c r="AC316" s="8"/>
      <c r="AD316" s="8"/>
    </row>
    <row r="317" spans="1:30" ht="87">
      <c r="A317" t="s">
        <v>1211</v>
      </c>
      <c r="B317" s="3" t="s">
        <v>3137</v>
      </c>
      <c r="C317" s="3" t="s">
        <v>3135</v>
      </c>
      <c r="G317" s="8" t="s">
        <v>25</v>
      </c>
      <c r="H317" s="8"/>
      <c r="I317" s="8">
        <v>1</v>
      </c>
      <c r="J317" s="8">
        <v>3</v>
      </c>
      <c r="K317" s="8" t="s">
        <v>3319</v>
      </c>
      <c r="L317" s="8" t="s">
        <v>3311</v>
      </c>
      <c r="M317" s="8"/>
      <c r="N317" s="9"/>
      <c r="O317" s="8"/>
      <c r="P317" s="8">
        <v>1701</v>
      </c>
      <c r="Q317" s="8">
        <v>836.36542432884255</v>
      </c>
      <c r="R317" s="8"/>
      <c r="S317" s="8" t="s">
        <v>3624</v>
      </c>
      <c r="T317" s="8" t="s">
        <v>3624</v>
      </c>
      <c r="U317" s="8"/>
      <c r="V317" s="8"/>
      <c r="W317" s="8"/>
      <c r="X317" s="8"/>
      <c r="Y317" s="8"/>
      <c r="Z317" s="8"/>
      <c r="AA317" s="8"/>
      <c r="AB317" s="8"/>
      <c r="AC317" s="8"/>
      <c r="AD317" s="8"/>
    </row>
    <row r="318" spans="1:30" ht="58">
      <c r="A318" t="s">
        <v>1233</v>
      </c>
      <c r="B318" s="3" t="s">
        <v>3144</v>
      </c>
      <c r="C318" s="3" t="s">
        <v>3145</v>
      </c>
      <c r="G318" s="8" t="s">
        <v>24</v>
      </c>
      <c r="H318" s="8"/>
      <c r="I318" s="8">
        <v>1</v>
      </c>
      <c r="J318" s="8">
        <v>5</v>
      </c>
      <c r="K318" s="8" t="s">
        <v>3326</v>
      </c>
      <c r="L318" s="8" t="s">
        <v>3311</v>
      </c>
      <c r="M318" s="8"/>
      <c r="N318" s="9"/>
      <c r="O318" s="8"/>
      <c r="P318" s="8">
        <v>830</v>
      </c>
      <c r="Q318" s="8">
        <v>408.10305831448517</v>
      </c>
      <c r="R318" s="8"/>
      <c r="S318" s="8" t="s">
        <v>3624</v>
      </c>
      <c r="T318" s="8" t="s">
        <v>3624</v>
      </c>
      <c r="U318" s="8"/>
      <c r="V318" s="8"/>
      <c r="W318" s="8"/>
      <c r="X318" s="8"/>
      <c r="Y318" s="8"/>
      <c r="Z318" s="8"/>
      <c r="AA318" s="8"/>
      <c r="AB318" s="8"/>
      <c r="AC318" s="8"/>
      <c r="AD318" s="8"/>
    </row>
    <row r="319" spans="1:30" ht="43.5">
      <c r="A319" t="s">
        <v>1238</v>
      </c>
      <c r="B319" s="3" t="s">
        <v>3151</v>
      </c>
      <c r="C319" s="3" t="s">
        <v>3150</v>
      </c>
      <c r="G319" s="8" t="s">
        <v>25</v>
      </c>
      <c r="H319" s="8"/>
      <c r="I319" s="8">
        <v>1</v>
      </c>
      <c r="J319" s="8">
        <v>3</v>
      </c>
      <c r="K319" s="8" t="s">
        <v>3326</v>
      </c>
      <c r="L319" s="8" t="s">
        <v>3311</v>
      </c>
      <c r="M319" s="8"/>
      <c r="N319" s="9"/>
      <c r="O319" s="8"/>
      <c r="P319" s="8">
        <v>312</v>
      </c>
      <c r="Q319" s="8">
        <v>153.4074146917101</v>
      </c>
      <c r="R319" s="8"/>
      <c r="S319" s="8" t="s">
        <v>3624</v>
      </c>
      <c r="T319" s="8" t="s">
        <v>3624</v>
      </c>
      <c r="U319" s="8"/>
      <c r="V319" s="8"/>
      <c r="W319" s="8"/>
      <c r="X319" s="8"/>
      <c r="Y319" s="8"/>
      <c r="Z319" s="8"/>
      <c r="AA319" s="8"/>
      <c r="AB319" s="8"/>
      <c r="AC319" s="8"/>
      <c r="AD319" s="8"/>
    </row>
    <row r="320" spans="1:30" ht="72.5">
      <c r="A320" t="s">
        <v>1238</v>
      </c>
      <c r="B320" s="3" t="s">
        <v>3154</v>
      </c>
      <c r="C320" s="3" t="s">
        <v>3152</v>
      </c>
      <c r="G320" s="8" t="s">
        <v>25</v>
      </c>
      <c r="H320" s="8"/>
      <c r="I320" s="8">
        <v>1</v>
      </c>
      <c r="J320" s="8">
        <v>1</v>
      </c>
      <c r="K320" s="8" t="s">
        <v>3310</v>
      </c>
      <c r="L320" s="8" t="s">
        <v>3351</v>
      </c>
      <c r="M320" s="8"/>
      <c r="N320" s="9"/>
      <c r="O320" s="8"/>
      <c r="P320" s="8">
        <v>2475</v>
      </c>
      <c r="Q320" s="8">
        <v>1216.9338184678927</v>
      </c>
      <c r="R320" s="8"/>
      <c r="S320" s="8" t="s">
        <v>3624</v>
      </c>
      <c r="T320" s="8" t="s">
        <v>3624</v>
      </c>
      <c r="U320" s="8"/>
      <c r="V320" s="8"/>
      <c r="W320" s="8"/>
      <c r="X320" s="8"/>
      <c r="Y320" s="8"/>
      <c r="Z320" s="8"/>
      <c r="AA320" s="8"/>
      <c r="AB320" s="8"/>
      <c r="AC320" s="8"/>
      <c r="AD320" s="8"/>
    </row>
    <row r="321" spans="1:30" ht="43.5">
      <c r="A321" t="s">
        <v>1239</v>
      </c>
      <c r="B321" s="3" t="s">
        <v>3156</v>
      </c>
      <c r="C321" s="3" t="s">
        <v>3157</v>
      </c>
      <c r="G321" s="8" t="s">
        <v>25</v>
      </c>
      <c r="H321" s="8"/>
      <c r="I321" s="8">
        <v>1</v>
      </c>
      <c r="J321" s="8">
        <v>5</v>
      </c>
      <c r="K321" s="8" t="s">
        <v>3326</v>
      </c>
      <c r="L321" s="8" t="s">
        <v>3311</v>
      </c>
      <c r="M321" s="8"/>
      <c r="N321" s="9"/>
      <c r="O321" s="8"/>
      <c r="P321" s="8">
        <v>830</v>
      </c>
      <c r="Q321" s="8">
        <v>408.10305831448517</v>
      </c>
      <c r="R321" s="8"/>
      <c r="S321" s="8" t="s">
        <v>3624</v>
      </c>
      <c r="T321" s="8" t="s">
        <v>3624</v>
      </c>
      <c r="U321" s="8"/>
      <c r="V321" s="8"/>
      <c r="W321" s="8"/>
      <c r="X321" s="8"/>
      <c r="Y321" s="8"/>
      <c r="Z321" s="8"/>
      <c r="AA321" s="8"/>
      <c r="AB321" s="8"/>
      <c r="AC321" s="8"/>
      <c r="AD321" s="8"/>
    </row>
    <row r="322" spans="1:30" ht="43.5">
      <c r="A322" t="s">
        <v>1240</v>
      </c>
      <c r="B322" s="3" t="s">
        <v>3161</v>
      </c>
      <c r="C322" s="3" t="s">
        <v>3160</v>
      </c>
      <c r="G322" s="8" t="s">
        <v>24</v>
      </c>
      <c r="H322" s="8"/>
      <c r="I322" s="8">
        <v>1</v>
      </c>
      <c r="J322" s="8">
        <v>3</v>
      </c>
      <c r="K322" s="8" t="s">
        <v>3310</v>
      </c>
      <c r="L322" s="8" t="s">
        <v>3305</v>
      </c>
      <c r="M322" s="8" t="s">
        <v>3403</v>
      </c>
      <c r="N322" s="9" t="s">
        <v>3404</v>
      </c>
      <c r="O322" s="8"/>
      <c r="P322" s="8">
        <v>2475</v>
      </c>
      <c r="Q322" s="8">
        <v>1216.9338184678927</v>
      </c>
      <c r="R322" s="8"/>
      <c r="S322" s="8" t="s">
        <v>3624</v>
      </c>
      <c r="T322" s="8" t="s">
        <v>3624</v>
      </c>
      <c r="U322" s="8"/>
      <c r="V322" s="8"/>
      <c r="W322" s="8"/>
      <c r="X322" s="8"/>
      <c r="Y322" s="8"/>
      <c r="Z322" s="8"/>
      <c r="AA322" s="8"/>
      <c r="AB322" s="8"/>
      <c r="AC322" s="8"/>
      <c r="AD322" s="8"/>
    </row>
    <row r="323" spans="1:30" ht="72.5">
      <c r="A323" t="s">
        <v>1247</v>
      </c>
      <c r="B323" s="3" t="s">
        <v>3166</v>
      </c>
      <c r="C323" s="3" t="s">
        <v>3165</v>
      </c>
      <c r="G323" s="8" t="s">
        <v>25</v>
      </c>
      <c r="H323" s="8"/>
      <c r="I323" s="8">
        <v>1</v>
      </c>
      <c r="J323" s="8">
        <v>1</v>
      </c>
      <c r="K323" s="8" t="s">
        <v>3310</v>
      </c>
      <c r="L323" s="8" t="s">
        <v>3351</v>
      </c>
      <c r="M323" s="8"/>
      <c r="N323" s="9"/>
      <c r="O323" s="8"/>
      <c r="P323" s="8">
        <v>2475</v>
      </c>
      <c r="Q323" s="8">
        <v>1216.9338184678927</v>
      </c>
      <c r="R323" s="8"/>
      <c r="S323" s="8" t="s">
        <v>3624</v>
      </c>
      <c r="T323" s="8" t="s">
        <v>3624</v>
      </c>
      <c r="U323" s="8"/>
      <c r="V323" s="8"/>
      <c r="W323" s="8"/>
      <c r="X323" s="8"/>
      <c r="Y323" s="8"/>
      <c r="Z323" s="8"/>
      <c r="AA323" s="8"/>
      <c r="AB323" s="8"/>
      <c r="AC323" s="8"/>
      <c r="AD323" s="8"/>
    </row>
    <row r="324" spans="1:30" ht="43.5">
      <c r="A324" t="s">
        <v>1250</v>
      </c>
      <c r="B324" s="3" t="s">
        <v>3169</v>
      </c>
      <c r="C324" s="3" t="s">
        <v>3170</v>
      </c>
      <c r="G324" s="8" t="s">
        <v>25</v>
      </c>
      <c r="H324" s="8"/>
      <c r="I324" s="8">
        <v>1</v>
      </c>
      <c r="J324" s="8">
        <v>3</v>
      </c>
      <c r="K324" s="8" t="s">
        <v>3328</v>
      </c>
      <c r="L324" s="8" t="s">
        <v>3311</v>
      </c>
      <c r="M324" s="8"/>
      <c r="N324" s="9"/>
      <c r="O324" s="8"/>
      <c r="P324" s="8">
        <v>166</v>
      </c>
      <c r="Q324" s="8">
        <v>81.620611662897048</v>
      </c>
      <c r="R324" s="8"/>
      <c r="S324" s="8" t="s">
        <v>3624</v>
      </c>
      <c r="T324" s="8" t="s">
        <v>3624</v>
      </c>
      <c r="U324" s="8"/>
      <c r="V324" s="8"/>
      <c r="W324" s="8"/>
      <c r="X324" s="8"/>
      <c r="Y324" s="8"/>
      <c r="Z324" s="8"/>
      <c r="AA324" s="8"/>
      <c r="AB324" s="8"/>
      <c r="AC324" s="8"/>
      <c r="AD324" s="8"/>
    </row>
    <row r="325" spans="1:30" ht="116">
      <c r="A325" t="s">
        <v>1251</v>
      </c>
      <c r="B325" s="3" t="s">
        <v>3173</v>
      </c>
      <c r="C325" s="3" t="s">
        <v>3175</v>
      </c>
      <c r="G325" s="8" t="s">
        <v>24</v>
      </c>
      <c r="H325" s="8"/>
      <c r="I325" s="8">
        <v>1</v>
      </c>
      <c r="J325" s="8">
        <v>3</v>
      </c>
      <c r="K325" s="8" t="s">
        <v>3310</v>
      </c>
      <c r="L325" s="8" t="s">
        <v>3311</v>
      </c>
      <c r="M325" s="8"/>
      <c r="N325" s="9"/>
      <c r="O325" s="8"/>
      <c r="P325" s="8">
        <v>2475</v>
      </c>
      <c r="Q325" s="8">
        <v>1216.9338184678927</v>
      </c>
      <c r="R325" s="8"/>
      <c r="S325" s="8" t="s">
        <v>3624</v>
      </c>
      <c r="T325" s="8" t="s">
        <v>3624</v>
      </c>
      <c r="U325" s="8"/>
      <c r="V325" s="8"/>
      <c r="W325" s="8"/>
      <c r="X325" s="8"/>
      <c r="Y325" s="8"/>
      <c r="Z325" s="8"/>
      <c r="AA325" s="8"/>
      <c r="AB325" s="8"/>
      <c r="AC325" s="8"/>
      <c r="AD325" s="8"/>
    </row>
    <row r="326" spans="1:30" ht="43.5">
      <c r="A326" t="s">
        <v>1254</v>
      </c>
      <c r="B326" s="3" t="s">
        <v>3177</v>
      </c>
      <c r="C326" s="3" t="s">
        <v>3176</v>
      </c>
      <c r="G326" s="8" t="s">
        <v>24</v>
      </c>
      <c r="H326" s="8"/>
      <c r="I326" s="8">
        <v>1</v>
      </c>
      <c r="J326" s="8">
        <v>3</v>
      </c>
      <c r="K326" s="8" t="s">
        <v>3319</v>
      </c>
      <c r="L326" s="8" t="s">
        <v>3311</v>
      </c>
      <c r="M326" s="8"/>
      <c r="N326" s="9"/>
      <c r="O326" s="8"/>
      <c r="P326" s="8">
        <v>86</v>
      </c>
      <c r="Q326" s="8">
        <v>42.285377126561116</v>
      </c>
      <c r="R326" s="8"/>
      <c r="S326" s="8" t="s">
        <v>3624</v>
      </c>
      <c r="T326" s="8" t="s">
        <v>3624</v>
      </c>
      <c r="U326" s="8"/>
      <c r="V326" s="8"/>
      <c r="W326" s="8"/>
      <c r="X326" s="8"/>
      <c r="Y326" s="8"/>
      <c r="Z326" s="8"/>
      <c r="AA326" s="8"/>
      <c r="AB326" s="8"/>
      <c r="AC326" s="8"/>
      <c r="AD326" s="8"/>
    </row>
    <row r="327" spans="1:30" ht="58">
      <c r="A327" t="s">
        <v>1258</v>
      </c>
      <c r="B327" s="3" t="s">
        <v>3183</v>
      </c>
      <c r="C327" s="3" t="s">
        <v>3180</v>
      </c>
      <c r="G327" s="8" t="s">
        <v>25</v>
      </c>
      <c r="H327" s="8"/>
      <c r="I327" s="8">
        <v>1</v>
      </c>
      <c r="J327" s="8">
        <v>1</v>
      </c>
      <c r="K327" s="8" t="s">
        <v>3310</v>
      </c>
      <c r="L327" s="8" t="s">
        <v>3351</v>
      </c>
      <c r="M327" s="8"/>
      <c r="N327" s="9"/>
      <c r="O327" s="8"/>
      <c r="P327" s="8">
        <v>2475</v>
      </c>
      <c r="Q327" s="8">
        <v>1216.9338184678927</v>
      </c>
      <c r="R327" s="8"/>
      <c r="S327" s="8" t="s">
        <v>3624</v>
      </c>
      <c r="T327" s="8" t="s">
        <v>3624</v>
      </c>
      <c r="U327" s="8"/>
      <c r="V327" s="8"/>
      <c r="W327" s="8"/>
      <c r="X327" s="8"/>
      <c r="Y327" s="8"/>
      <c r="Z327" s="8"/>
      <c r="AA327" s="8"/>
      <c r="AB327" s="8"/>
      <c r="AC327" s="8"/>
      <c r="AD327" s="8"/>
    </row>
    <row r="328" spans="1:30" ht="29">
      <c r="A328" t="s">
        <v>1263</v>
      </c>
      <c r="B328" s="3" t="s">
        <v>3188</v>
      </c>
      <c r="C328" s="3" t="s">
        <v>3189</v>
      </c>
      <c r="G328" s="8" t="s">
        <v>24</v>
      </c>
      <c r="H328" s="8"/>
      <c r="I328" s="8">
        <v>1</v>
      </c>
      <c r="J328" s="8">
        <v>3</v>
      </c>
      <c r="K328" s="8" t="s">
        <v>3319</v>
      </c>
      <c r="L328" s="8" t="s">
        <v>3311</v>
      </c>
      <c r="M328" s="8"/>
      <c r="N328" s="9"/>
      <c r="O328" s="8"/>
      <c r="P328" s="8">
        <v>86</v>
      </c>
      <c r="Q328" s="8">
        <v>42.285377126561116</v>
      </c>
      <c r="R328" s="8"/>
      <c r="S328" s="8" t="s">
        <v>3624</v>
      </c>
      <c r="T328" s="8" t="s">
        <v>3624</v>
      </c>
      <c r="U328" s="8"/>
      <c r="V328" s="8"/>
      <c r="W328" s="8"/>
      <c r="X328" s="8"/>
      <c r="Y328" s="8"/>
      <c r="Z328" s="8"/>
      <c r="AA328" s="8"/>
      <c r="AB328" s="8"/>
      <c r="AC328" s="8"/>
      <c r="AD328" s="8"/>
    </row>
    <row r="329" spans="1:30" ht="43.5">
      <c r="A329" t="s">
        <v>1265</v>
      </c>
      <c r="B329" s="3" t="s">
        <v>3199</v>
      </c>
      <c r="C329" s="3" t="s">
        <v>3198</v>
      </c>
      <c r="G329" s="8" t="s">
        <v>25</v>
      </c>
      <c r="H329" s="8"/>
      <c r="I329" s="8">
        <v>1</v>
      </c>
      <c r="J329" s="8">
        <v>1</v>
      </c>
      <c r="K329" s="8" t="s">
        <v>3310</v>
      </c>
      <c r="L329" s="8" t="s">
        <v>3351</v>
      </c>
      <c r="M329" s="8"/>
      <c r="N329" s="9"/>
      <c r="O329" s="8"/>
      <c r="P329" s="8">
        <v>2475</v>
      </c>
      <c r="Q329" s="8">
        <v>1216.9338184678927</v>
      </c>
      <c r="R329" s="8"/>
      <c r="S329" s="8" t="s">
        <v>3624</v>
      </c>
      <c r="T329" s="8" t="s">
        <v>3624</v>
      </c>
      <c r="U329" s="8"/>
      <c r="V329" s="8"/>
      <c r="W329" s="8"/>
      <c r="X329" s="8"/>
      <c r="Y329" s="8"/>
      <c r="Z329" s="8"/>
      <c r="AA329" s="8"/>
      <c r="AB329" s="8"/>
      <c r="AC329" s="8"/>
      <c r="AD329" s="8"/>
    </row>
    <row r="330" spans="1:30" ht="43.5">
      <c r="A330" t="s">
        <v>1268</v>
      </c>
      <c r="B330" s="3" t="s">
        <v>3201</v>
      </c>
      <c r="C330" s="3" t="s">
        <v>3200</v>
      </c>
      <c r="G330" s="8" t="s">
        <v>25</v>
      </c>
      <c r="H330" s="8"/>
      <c r="I330" s="8">
        <v>1</v>
      </c>
      <c r="J330" s="8">
        <v>3</v>
      </c>
      <c r="K330" s="8" t="s">
        <v>3310</v>
      </c>
      <c r="L330" s="8" t="s">
        <v>3311</v>
      </c>
      <c r="M330" s="8"/>
      <c r="N330" s="9"/>
      <c r="O330" s="8"/>
      <c r="P330" s="8">
        <v>2475</v>
      </c>
      <c r="Q330" s="8">
        <v>1216.9338184678927</v>
      </c>
      <c r="R330" s="8"/>
      <c r="S330" s="8" t="s">
        <v>3624</v>
      </c>
      <c r="T330" s="8" t="s">
        <v>3624</v>
      </c>
      <c r="U330" s="8"/>
      <c r="V330" s="8"/>
      <c r="W330" s="8"/>
      <c r="X330" s="8"/>
      <c r="Y330" s="8"/>
      <c r="Z330" s="8"/>
      <c r="AA330" s="8"/>
      <c r="AB330" s="8"/>
      <c r="AC330" s="8"/>
      <c r="AD330" s="8"/>
    </row>
    <row r="331" spans="1:30" ht="43.5">
      <c r="A331" t="s">
        <v>1270</v>
      </c>
      <c r="B331" s="3" t="s">
        <v>3204</v>
      </c>
      <c r="C331" s="3" t="s">
        <v>3205</v>
      </c>
      <c r="G331" s="8" t="s">
        <v>25</v>
      </c>
      <c r="H331" s="8"/>
      <c r="I331" s="8">
        <v>1</v>
      </c>
      <c r="J331" s="8">
        <v>3</v>
      </c>
      <c r="K331" s="8" t="s">
        <v>3310</v>
      </c>
      <c r="L331" s="8" t="s">
        <v>3311</v>
      </c>
      <c r="M331" s="8"/>
      <c r="N331" s="9"/>
      <c r="O331" s="8"/>
      <c r="P331" s="8">
        <v>2475</v>
      </c>
      <c r="Q331" s="8">
        <v>1216.9338184678927</v>
      </c>
      <c r="R331" s="8"/>
      <c r="S331" s="8" t="s">
        <v>3624</v>
      </c>
      <c r="T331" s="8" t="s">
        <v>3624</v>
      </c>
      <c r="U331" s="8"/>
      <c r="V331" s="8"/>
      <c r="W331" s="8"/>
      <c r="X331" s="8"/>
      <c r="Y331" s="8"/>
      <c r="Z331" s="8"/>
      <c r="AA331" s="8"/>
      <c r="AB331" s="8"/>
      <c r="AC331" s="8"/>
      <c r="AD331" s="8"/>
    </row>
    <row r="332" spans="1:30" ht="29">
      <c r="A332" t="s">
        <v>1273</v>
      </c>
      <c r="B332" s="3" t="s">
        <v>3208</v>
      </c>
      <c r="C332" s="3" t="s">
        <v>3209</v>
      </c>
      <c r="G332" s="8" t="s">
        <v>25</v>
      </c>
      <c r="H332" s="8"/>
      <c r="I332" s="8">
        <v>1</v>
      </c>
      <c r="J332" s="8">
        <v>1</v>
      </c>
      <c r="K332" s="8" t="s">
        <v>3310</v>
      </c>
      <c r="L332" s="8" t="s">
        <v>3351</v>
      </c>
      <c r="M332" s="8"/>
      <c r="N332" s="9"/>
      <c r="O332" s="8"/>
      <c r="P332" s="8">
        <v>2475</v>
      </c>
      <c r="Q332" s="8">
        <v>1216.9338184678927</v>
      </c>
      <c r="R332" s="8"/>
      <c r="S332" s="8" t="s">
        <v>3624</v>
      </c>
      <c r="T332" s="8" t="s">
        <v>3624</v>
      </c>
      <c r="U332" s="8"/>
      <c r="V332" s="8"/>
      <c r="W332" s="8"/>
      <c r="X332" s="8"/>
      <c r="Y332" s="8"/>
      <c r="Z332" s="8"/>
      <c r="AA332" s="8"/>
      <c r="AB332" s="8"/>
      <c r="AC332" s="8"/>
      <c r="AD332" s="8"/>
    </row>
    <row r="333" spans="1:30" ht="29">
      <c r="A333" t="s">
        <v>1275</v>
      </c>
      <c r="B333" s="3" t="s">
        <v>3213</v>
      </c>
      <c r="C333" s="3" t="s">
        <v>3212</v>
      </c>
      <c r="G333" s="8" t="s">
        <v>24</v>
      </c>
      <c r="H333" s="8"/>
      <c r="I333" s="8">
        <v>1</v>
      </c>
      <c r="J333" s="8">
        <v>2</v>
      </c>
      <c r="K333" s="8" t="s">
        <v>3310</v>
      </c>
      <c r="L333" s="8" t="s">
        <v>3351</v>
      </c>
      <c r="M333" s="8"/>
      <c r="N333" s="9"/>
      <c r="O333" s="8"/>
      <c r="P333" s="8">
        <v>2475</v>
      </c>
      <c r="Q333" s="8">
        <v>1216.9338184678927</v>
      </c>
      <c r="R333" s="8"/>
      <c r="S333" s="8" t="s">
        <v>3624</v>
      </c>
      <c r="T333" s="8" t="s">
        <v>3624</v>
      </c>
      <c r="U333" s="8"/>
      <c r="V333" s="8"/>
      <c r="W333" s="8"/>
      <c r="X333" s="8"/>
      <c r="Y333" s="8"/>
      <c r="Z333" s="8"/>
      <c r="AA333" s="8"/>
      <c r="AB333" s="8"/>
      <c r="AC333" s="8"/>
      <c r="AD333" s="8"/>
    </row>
    <row r="334" spans="1:30" ht="43.5">
      <c r="A334" t="s">
        <v>1280</v>
      </c>
      <c r="B334" s="3" t="s">
        <v>3227</v>
      </c>
      <c r="C334" s="3" t="s">
        <v>3226</v>
      </c>
      <c r="G334" s="8" t="s">
        <v>25</v>
      </c>
      <c r="H334" s="8"/>
      <c r="I334" s="8">
        <v>1</v>
      </c>
      <c r="J334" s="8">
        <v>1</v>
      </c>
      <c r="K334" s="8" t="s">
        <v>3310</v>
      </c>
      <c r="L334" s="8" t="s">
        <v>3351</v>
      </c>
      <c r="M334" s="8"/>
      <c r="N334" s="9"/>
      <c r="O334" s="8"/>
      <c r="P334" s="8">
        <v>2475</v>
      </c>
      <c r="Q334" s="8">
        <v>1216.9338184678927</v>
      </c>
      <c r="R334" s="8"/>
      <c r="S334" s="8" t="s">
        <v>3624</v>
      </c>
      <c r="T334" s="8" t="s">
        <v>3624</v>
      </c>
      <c r="U334" s="8"/>
      <c r="V334" s="8"/>
      <c r="W334" s="8"/>
      <c r="X334" s="8"/>
      <c r="Y334" s="8"/>
      <c r="Z334" s="8"/>
      <c r="AA334" s="8"/>
      <c r="AB334" s="8"/>
      <c r="AC334" s="8"/>
      <c r="AD334" s="8"/>
    </row>
    <row r="335" spans="1:30" ht="43.5">
      <c r="A335" t="s">
        <v>1280</v>
      </c>
      <c r="B335" s="3" t="s">
        <v>3228</v>
      </c>
      <c r="C335" s="3" t="s">
        <v>3226</v>
      </c>
      <c r="G335" s="8" t="s">
        <v>25</v>
      </c>
      <c r="H335" s="8"/>
      <c r="I335" s="8">
        <v>1</v>
      </c>
      <c r="J335" s="8">
        <v>3</v>
      </c>
      <c r="K335" s="8" t="s">
        <v>3310</v>
      </c>
      <c r="L335" s="8" t="s">
        <v>3311</v>
      </c>
      <c r="M335" s="8"/>
      <c r="N335" s="9"/>
      <c r="O335" s="8"/>
      <c r="P335" s="8">
        <v>2475</v>
      </c>
      <c r="Q335" s="8">
        <v>1216.9338184678927</v>
      </c>
      <c r="R335" s="8"/>
      <c r="S335" s="8" t="s">
        <v>3624</v>
      </c>
      <c r="T335" s="8" t="s">
        <v>3624</v>
      </c>
      <c r="U335" s="8"/>
      <c r="V335" s="8"/>
      <c r="W335" s="8"/>
      <c r="X335" s="8"/>
      <c r="Y335" s="8"/>
      <c r="Z335" s="8"/>
      <c r="AA335" s="8"/>
      <c r="AB335" s="8"/>
      <c r="AC335" s="8"/>
      <c r="AD335" s="8"/>
    </row>
    <row r="336" spans="1:30" ht="29">
      <c r="A336" t="s">
        <v>1285</v>
      </c>
      <c r="B336" s="3" t="s">
        <v>3237</v>
      </c>
      <c r="C336" s="3" t="s">
        <v>3238</v>
      </c>
      <c r="G336" s="8" t="s">
        <v>24</v>
      </c>
      <c r="H336" s="8"/>
      <c r="I336" s="8">
        <v>1</v>
      </c>
      <c r="J336" s="8">
        <v>3</v>
      </c>
      <c r="K336" s="8" t="s">
        <v>3310</v>
      </c>
      <c r="L336" s="8" t="s">
        <v>3311</v>
      </c>
      <c r="M336" s="8"/>
      <c r="N336" s="9"/>
      <c r="O336" s="8"/>
      <c r="P336" s="8">
        <v>2475</v>
      </c>
      <c r="Q336" s="8">
        <v>1216.9338184678927</v>
      </c>
      <c r="R336" s="8"/>
      <c r="S336" s="8" t="s">
        <v>3624</v>
      </c>
      <c r="T336" s="8" t="s">
        <v>3624</v>
      </c>
      <c r="U336" s="8"/>
      <c r="V336" s="8"/>
      <c r="W336" s="8"/>
      <c r="X336" s="8"/>
      <c r="Y336" s="8"/>
      <c r="Z336" s="8"/>
      <c r="AA336" s="8"/>
      <c r="AB336" s="8"/>
      <c r="AC336" s="8"/>
      <c r="AD336" s="8"/>
    </row>
    <row r="337" spans="1:30" ht="72.5">
      <c r="A337" t="s">
        <v>1286</v>
      </c>
      <c r="B337" s="3" t="s">
        <v>3247</v>
      </c>
      <c r="C337" s="3" t="s">
        <v>3244</v>
      </c>
      <c r="G337" s="8" t="s">
        <v>25</v>
      </c>
      <c r="H337" s="8"/>
      <c r="I337" s="8">
        <v>1</v>
      </c>
      <c r="J337" s="8">
        <v>3</v>
      </c>
      <c r="K337" s="8" t="s">
        <v>3326</v>
      </c>
      <c r="L337" s="8" t="s">
        <v>3311</v>
      </c>
      <c r="M337" s="8"/>
      <c r="N337" s="9"/>
      <c r="O337" s="8"/>
      <c r="P337" s="8">
        <v>743</v>
      </c>
      <c r="Q337" s="8">
        <v>365.32599075621988</v>
      </c>
      <c r="R337" s="8"/>
      <c r="S337" s="8" t="s">
        <v>3624</v>
      </c>
      <c r="T337" s="8" t="s">
        <v>3624</v>
      </c>
      <c r="U337" s="8"/>
      <c r="V337" s="8"/>
      <c r="W337" s="8"/>
      <c r="X337" s="8"/>
      <c r="Y337" s="8"/>
      <c r="Z337" s="8"/>
      <c r="AA337" s="8"/>
      <c r="AB337" s="8"/>
      <c r="AC337" s="8"/>
      <c r="AD337" s="8"/>
    </row>
    <row r="338" spans="1:30" ht="43.5">
      <c r="A338" t="s">
        <v>1287</v>
      </c>
      <c r="B338" s="3" t="s">
        <v>3257</v>
      </c>
      <c r="C338" s="3" t="s">
        <v>3254</v>
      </c>
      <c r="G338" s="8" t="s">
        <v>25</v>
      </c>
      <c r="H338" s="8"/>
      <c r="I338" s="8">
        <v>1</v>
      </c>
      <c r="J338" s="8">
        <v>3</v>
      </c>
      <c r="K338" s="8" t="s">
        <v>3319</v>
      </c>
      <c r="L338" s="8" t="s">
        <v>3311</v>
      </c>
      <c r="M338" s="8"/>
      <c r="N338" s="9"/>
      <c r="O338" s="8"/>
      <c r="P338" s="8">
        <v>1701</v>
      </c>
      <c r="Q338" s="8">
        <v>836.36542432884255</v>
      </c>
      <c r="R338" s="8"/>
      <c r="S338" s="8" t="s">
        <v>3624</v>
      </c>
      <c r="T338" s="8" t="s">
        <v>3624</v>
      </c>
      <c r="U338" s="8"/>
      <c r="V338" s="8"/>
      <c r="W338" s="8"/>
      <c r="X338" s="8"/>
      <c r="Y338" s="8"/>
      <c r="Z338" s="8"/>
      <c r="AA338" s="8"/>
      <c r="AB338" s="8"/>
      <c r="AC338" s="8"/>
      <c r="AD338" s="8"/>
    </row>
    <row r="339" spans="1:30" ht="29">
      <c r="A339" t="s">
        <v>1289</v>
      </c>
      <c r="B339" s="3" t="s">
        <v>3266</v>
      </c>
      <c r="C339" s="3" t="s">
        <v>3265</v>
      </c>
      <c r="G339" s="8" t="s">
        <v>25</v>
      </c>
      <c r="H339" s="8"/>
      <c r="I339" s="8">
        <v>1</v>
      </c>
      <c r="J339" s="8">
        <v>3</v>
      </c>
      <c r="K339" s="8" t="s">
        <v>3319</v>
      </c>
      <c r="L339" s="8" t="s">
        <v>3311</v>
      </c>
      <c r="M339" s="8"/>
      <c r="N339" s="9"/>
      <c r="O339" s="8"/>
      <c r="P339" s="8">
        <v>1701</v>
      </c>
      <c r="Q339" s="8">
        <v>836.36542432884255</v>
      </c>
      <c r="R339" s="8"/>
      <c r="S339" s="8" t="s">
        <v>3624</v>
      </c>
      <c r="T339" s="8" t="s">
        <v>3624</v>
      </c>
      <c r="U339" s="8"/>
      <c r="V339" s="8"/>
      <c r="W339" s="8"/>
      <c r="X339" s="8"/>
      <c r="Y339" s="8"/>
      <c r="Z339" s="8"/>
      <c r="AA339" s="8"/>
      <c r="AB339" s="8"/>
      <c r="AC339" s="8"/>
      <c r="AD339" s="8"/>
    </row>
    <row r="340" spans="1:30" ht="43.5">
      <c r="A340" t="s">
        <v>1293</v>
      </c>
      <c r="B340" s="3" t="s">
        <v>3270</v>
      </c>
      <c r="C340" s="3" t="s">
        <v>3269</v>
      </c>
      <c r="G340" s="8" t="s">
        <v>24</v>
      </c>
      <c r="H340" s="8"/>
      <c r="I340" s="8">
        <v>1</v>
      </c>
      <c r="J340" s="8">
        <v>3</v>
      </c>
      <c r="K340" s="8" t="s">
        <v>3319</v>
      </c>
      <c r="L340" s="8" t="s">
        <v>3311</v>
      </c>
      <c r="M340" s="8"/>
      <c r="N340" s="9"/>
      <c r="O340" s="8"/>
      <c r="P340" s="8">
        <v>1701</v>
      </c>
      <c r="Q340" s="8">
        <v>836.36542432884255</v>
      </c>
      <c r="R340" s="8"/>
      <c r="S340" s="8" t="s">
        <v>3624</v>
      </c>
      <c r="T340" s="8" t="s">
        <v>3624</v>
      </c>
      <c r="U340" s="8"/>
      <c r="V340" s="8"/>
      <c r="W340" s="8"/>
      <c r="X340" s="8"/>
      <c r="Y340" s="8"/>
      <c r="Z340" s="8"/>
      <c r="AA340" s="8"/>
      <c r="AB340" s="8"/>
      <c r="AC340" s="8"/>
      <c r="AD340" s="8"/>
    </row>
    <row r="341" spans="1:30" ht="116">
      <c r="A341" t="s">
        <v>1296</v>
      </c>
      <c r="B341" s="3" t="s">
        <v>3273</v>
      </c>
      <c r="C341" s="3" t="s">
        <v>3276</v>
      </c>
      <c r="G341" s="8" t="s">
        <v>24</v>
      </c>
      <c r="H341" s="8"/>
      <c r="I341" s="8">
        <v>1</v>
      </c>
      <c r="J341" s="8">
        <v>3</v>
      </c>
      <c r="K341" s="8" t="s">
        <v>3326</v>
      </c>
      <c r="L341" s="8" t="s">
        <v>3311</v>
      </c>
      <c r="M341" s="8"/>
      <c r="N341" s="9"/>
      <c r="O341" s="8"/>
      <c r="P341" s="8">
        <v>743</v>
      </c>
      <c r="Q341" s="8">
        <v>365.32599075621988</v>
      </c>
      <c r="R341" s="8"/>
      <c r="S341" s="8" t="s">
        <v>3624</v>
      </c>
      <c r="T341" s="8" t="s">
        <v>3624</v>
      </c>
      <c r="U341" s="8"/>
      <c r="V341" s="8"/>
      <c r="W341" s="8"/>
      <c r="X341" s="8"/>
      <c r="Y341" s="8"/>
      <c r="Z341" s="8"/>
      <c r="AA341" s="8"/>
      <c r="AB341" s="8"/>
      <c r="AC341" s="8"/>
      <c r="AD341" s="8"/>
    </row>
    <row r="342" spans="1:30" ht="116">
      <c r="A342" t="s">
        <v>1296</v>
      </c>
      <c r="B342" s="3" t="s">
        <v>3273</v>
      </c>
      <c r="C342" s="3" t="s">
        <v>3277</v>
      </c>
      <c r="G342" s="8" t="s">
        <v>24</v>
      </c>
      <c r="H342" s="8"/>
      <c r="I342" s="8">
        <v>1</v>
      </c>
      <c r="J342" s="8">
        <v>3</v>
      </c>
      <c r="K342" s="8" t="s">
        <v>3310</v>
      </c>
      <c r="L342" s="8" t="s">
        <v>3311</v>
      </c>
      <c r="M342" s="8"/>
      <c r="N342" s="9"/>
      <c r="O342" s="8"/>
      <c r="P342" s="8">
        <v>2475</v>
      </c>
      <c r="Q342" s="8">
        <v>1216.9338184678927</v>
      </c>
      <c r="R342" s="8"/>
      <c r="S342" s="8" t="s">
        <v>3624</v>
      </c>
      <c r="T342" s="8" t="s">
        <v>3624</v>
      </c>
      <c r="U342" s="8"/>
      <c r="V342" s="8"/>
      <c r="W342" s="8"/>
      <c r="X342" s="8"/>
      <c r="Y342" s="8"/>
      <c r="Z342" s="8"/>
      <c r="AA342" s="8"/>
      <c r="AB342" s="8"/>
      <c r="AC342" s="8"/>
      <c r="AD342" s="8"/>
    </row>
    <row r="343" spans="1:30" ht="58">
      <c r="A343" t="s">
        <v>1304</v>
      </c>
      <c r="B343" s="3" t="s">
        <v>3288</v>
      </c>
      <c r="C343" s="3" t="s">
        <v>3289</v>
      </c>
      <c r="G343" s="8" t="s">
        <v>24</v>
      </c>
      <c r="H343" s="8"/>
      <c r="I343" s="8">
        <v>1</v>
      </c>
      <c r="J343" s="8">
        <v>4</v>
      </c>
      <c r="K343" s="8" t="s">
        <v>3310</v>
      </c>
      <c r="L343" s="8" t="s">
        <v>3305</v>
      </c>
      <c r="M343" s="8" t="s">
        <v>3403</v>
      </c>
      <c r="N343" s="9" t="s">
        <v>3404</v>
      </c>
      <c r="O343" s="8"/>
      <c r="P343" s="8">
        <v>2475</v>
      </c>
      <c r="Q343" s="8">
        <v>1216.9338184678927</v>
      </c>
      <c r="R343" s="8"/>
      <c r="S343" s="8" t="s">
        <v>3624</v>
      </c>
      <c r="T343" s="8" t="s">
        <v>3624</v>
      </c>
      <c r="U343" s="8"/>
      <c r="V343" s="8"/>
      <c r="W343" s="8"/>
      <c r="X343" s="8"/>
      <c r="Y343" s="8"/>
      <c r="Z343" s="8"/>
      <c r="AA343" s="8"/>
      <c r="AB343" s="8"/>
      <c r="AC343" s="8"/>
      <c r="AD343" s="8"/>
    </row>
    <row r="344" spans="1:30" ht="58">
      <c r="A344" t="s">
        <v>1304</v>
      </c>
      <c r="B344" s="3" t="s">
        <v>3288</v>
      </c>
      <c r="C344" s="3" t="s">
        <v>3290</v>
      </c>
      <c r="G344" s="8" t="s">
        <v>24</v>
      </c>
      <c r="H344" s="8"/>
      <c r="I344" s="8">
        <v>1</v>
      </c>
      <c r="J344" s="8">
        <v>3</v>
      </c>
      <c r="K344" s="8" t="s">
        <v>3310</v>
      </c>
      <c r="L344" s="8" t="s">
        <v>3311</v>
      </c>
      <c r="M344" s="8"/>
      <c r="N344" s="9"/>
      <c r="O344" s="8"/>
      <c r="P344" s="8">
        <v>2475</v>
      </c>
      <c r="Q344" s="8">
        <v>1216.9338184678927</v>
      </c>
      <c r="R344" s="8"/>
      <c r="S344" s="8" t="s">
        <v>3624</v>
      </c>
      <c r="T344" s="8" t="s">
        <v>3624</v>
      </c>
      <c r="U344" s="8"/>
      <c r="V344" s="8"/>
      <c r="W344" s="8"/>
      <c r="X344" s="8"/>
      <c r="Y344" s="8"/>
      <c r="Z344" s="8"/>
      <c r="AA344" s="8"/>
      <c r="AB344" s="8"/>
      <c r="AC344" s="8"/>
      <c r="AD344" s="8"/>
    </row>
    <row r="345" spans="1:30" ht="43.5">
      <c r="A345" t="s">
        <v>1305</v>
      </c>
      <c r="B345" s="3" t="s">
        <v>3292</v>
      </c>
      <c r="C345" s="3" t="s">
        <v>3291</v>
      </c>
      <c r="G345" s="8" t="s">
        <v>24</v>
      </c>
      <c r="H345" s="8"/>
      <c r="I345" s="8">
        <v>1</v>
      </c>
      <c r="J345" s="8">
        <v>4</v>
      </c>
      <c r="K345" s="8" t="s">
        <v>3310</v>
      </c>
      <c r="L345" s="8" t="s">
        <v>3305</v>
      </c>
      <c r="M345" s="8" t="s">
        <v>3403</v>
      </c>
      <c r="N345" s="9" t="s">
        <v>3404</v>
      </c>
      <c r="O345" s="8"/>
      <c r="P345" s="8">
        <v>2475</v>
      </c>
      <c r="Q345" s="8">
        <v>1216.9338184678927</v>
      </c>
      <c r="R345" s="8"/>
      <c r="S345" s="8" t="s">
        <v>3624</v>
      </c>
      <c r="T345" s="8" t="s">
        <v>3624</v>
      </c>
      <c r="U345" s="8"/>
      <c r="V345" s="8"/>
      <c r="W345" s="8"/>
      <c r="X345" s="8"/>
      <c r="Y345" s="8"/>
      <c r="Z345" s="8"/>
      <c r="AA345" s="8"/>
      <c r="AB345" s="8"/>
      <c r="AC345" s="8"/>
      <c r="AD345" s="8"/>
    </row>
    <row r="348" spans="1:30">
      <c r="D348" t="s">
        <v>3621</v>
      </c>
      <c r="E348">
        <v>20338</v>
      </c>
    </row>
    <row r="349" spans="1:30">
      <c r="D349" t="s">
        <v>3626</v>
      </c>
      <c r="E349">
        <f>MEDIAN(Q:Q)</f>
        <v>836.36542432884255</v>
      </c>
    </row>
    <row r="352" spans="1:30">
      <c r="D352" t="s">
        <v>3627</v>
      </c>
      <c r="E352">
        <f>COUNTIFS(G:G, "Addition", Q:Q, "&gt;=" &amp; $E$349)</f>
        <v>97</v>
      </c>
    </row>
    <row r="353" spans="4:5">
      <c r="D353" t="s">
        <v>3628</v>
      </c>
      <c r="E353">
        <f>COUNTIFS(G:G, "Omission", Q:Q, "&gt;=" &amp; $E$349)</f>
        <v>120</v>
      </c>
    </row>
    <row r="354" spans="4:5">
      <c r="D354" t="s">
        <v>3629</v>
      </c>
      <c r="E354">
        <f>E352/(E352+E353)</f>
        <v>0.44700460829493088</v>
      </c>
    </row>
    <row r="355" spans="4:5">
      <c r="D355" t="s">
        <v>3630</v>
      </c>
      <c r="E355">
        <f>COUNTIFS(G:G, "Addition", Q:Q, "&lt;" &amp; $E$349)</f>
        <v>52</v>
      </c>
    </row>
    <row r="356" spans="4:5">
      <c r="D356" t="s">
        <v>3631</v>
      </c>
      <c r="E356">
        <f>COUNTIFS(G:G, "Omission", Q:Q, "&lt;" &amp; $E$349)</f>
        <v>75</v>
      </c>
    </row>
    <row r="357" spans="4:5">
      <c r="D357" t="s">
        <v>3632</v>
      </c>
      <c r="E357">
        <f>E355/(E355+E356)</f>
        <v>0.40944881889763779</v>
      </c>
    </row>
    <row r="360" spans="4:5">
      <c r="D360" t="s">
        <v>3633</v>
      </c>
      <c r="E360">
        <f>COUNTIFS(G:G, "Addition", K:K, "Article")</f>
        <v>73</v>
      </c>
    </row>
    <row r="361" spans="4:5">
      <c r="D361" t="s">
        <v>3634</v>
      </c>
      <c r="E361">
        <f>COUNTIFS(G:G, "Omission", K:K, "Article")</f>
        <v>86</v>
      </c>
    </row>
    <row r="362" spans="4:5">
      <c r="D362" t="s">
        <v>3635</v>
      </c>
      <c r="E362">
        <f>COUNTIFS(G:G, "Addition", K:K, "Article")/(COUNTIFS(G:G, "Addition", K:K, "Article") + COUNTIFS(G:G, "Omission", K:K, "Article"))</f>
        <v>0.45911949685534592</v>
      </c>
    </row>
  </sheetData>
  <conditionalFormatting sqref="G2:G345">
    <cfRule type="expression" dxfId="117" priority="28">
      <formula>$I2&lt;&gt;""</formula>
    </cfRule>
    <cfRule type="expression" dxfId="116" priority="29">
      <formula>$I2=""</formula>
    </cfRule>
  </conditionalFormatting>
  <conditionalFormatting sqref="H2:L345 O2:P345">
    <cfRule type="expression" dxfId="115" priority="26">
      <formula>AND(OR($I2="Addition",$I2="Omission"), H2="")</formula>
    </cfRule>
    <cfRule type="expression" dxfId="114" priority="27">
      <formula>AND($I2&lt;&gt;"Addition",$I2&lt;&gt;"Omission",$I2&lt;&gt;"Substitution - Word")</formula>
    </cfRule>
  </conditionalFormatting>
  <conditionalFormatting sqref="H2:P345">
    <cfRule type="expression" dxfId="113" priority="25">
      <formula>AND(OR($I2="Addition",$I2="Omission"), H2&lt;&gt;"")</formula>
    </cfRule>
  </conditionalFormatting>
  <conditionalFormatting sqref="K2:K345">
    <cfRule type="expression" dxfId="112" priority="20">
      <formula>AND($K2&lt;&gt;"",$K2&gt;1)</formula>
    </cfRule>
  </conditionalFormatting>
  <conditionalFormatting sqref="M2:N345">
    <cfRule type="expression" dxfId="111" priority="16">
      <formula>$N2="Absent"</formula>
    </cfRule>
    <cfRule type="expression" dxfId="110" priority="17">
      <formula>$N2="NA"</formula>
    </cfRule>
    <cfRule type="expression" dxfId="109" priority="18">
      <formula>AND(OR($I2="Addition",$I2="Omission"), M2="")</formula>
    </cfRule>
    <cfRule type="expression" dxfId="108" priority="19">
      <formula>AND($I2&lt;&gt;"Addition",$I2&lt;&gt;"Omission")</formula>
    </cfRule>
  </conditionalFormatting>
  <conditionalFormatting sqref="O2:O345">
    <cfRule type="expression" dxfId="107" priority="21">
      <formula>OR($I2="Addition",$I2="Omission",$I2 = "Substitution - Word")</formula>
    </cfRule>
  </conditionalFormatting>
  <conditionalFormatting sqref="Q2:Q345">
    <cfRule type="expression" dxfId="106" priority="1">
      <formula>AND(OR($I2="Addition",$I2="Omission"), Q2&lt;&gt;"")</formula>
    </cfRule>
    <cfRule type="expression" dxfId="105" priority="2">
      <formula>AND(OR($I2="Addition",$I2="Omission"), Q2="")</formula>
    </cfRule>
    <cfRule type="expression" dxfId="104" priority="3">
      <formula>AND($I2&lt;&gt;"Addition",$I2&lt;&gt;"Omission",$I2&lt;&gt;"Substitution - Word")</formula>
    </cfRule>
  </conditionalFormatting>
  <conditionalFormatting sqref="R2:T345">
    <cfRule type="expression" dxfId="103" priority="22">
      <formula>AND(AND(LEFT($I2,3)="Sub", RIGHT($I2,4)&lt;&gt;"Form"),$T2&lt;&gt;"")</formula>
    </cfRule>
    <cfRule type="expression" dxfId="102" priority="23">
      <formula>AND(AND(LEFT($I2,3)="Sub", RIGHT($I2,4)&lt;&gt;"Form"),$T2="")</formula>
    </cfRule>
    <cfRule type="expression" dxfId="101" priority="24">
      <formula>"&lt;&gt;AND(LEFT($J2,3)=""Sub"", RIGHT($J2,4)&lt;&gt;""Form"")"</formula>
    </cfRule>
  </conditionalFormatting>
  <conditionalFormatting sqref="S2:T345">
    <cfRule type="expression" dxfId="100" priority="4">
      <formula>AND(AND(LEFT($I2,3)="Sub", RIGHT($I2,4)&lt;&gt;"Form"),$T2&lt;&gt;"")</formula>
    </cfRule>
    <cfRule type="expression" dxfId="99" priority="5">
      <formula>AND(AND(LEFT($I2,3)="Sub", RIGHT($I2,4)&lt;&gt;"Form"),$T2="")</formula>
    </cfRule>
    <cfRule type="expression" dxfId="98" priority="6">
      <formula>"&lt;&gt;AND(LEFT($J2,3)=""Sub"", RIGHT($J2,4)&lt;&gt;""Form"")"</formula>
    </cfRule>
  </conditionalFormatting>
  <conditionalFormatting sqref="U2:U345">
    <cfRule type="expression" dxfId="97" priority="9">
      <formula>AND($W2&lt;&gt;"",OR($AD2="Yes",$AE2&lt;&gt;""))</formula>
    </cfRule>
    <cfRule type="expression" dxfId="96" priority="10">
      <formula>OR($AD2="Yes",$AE2&lt;&gt;"")</formula>
    </cfRule>
    <cfRule type="expression" dxfId="95" priority="11">
      <formula>AND($I2&lt;&gt;"",$I2&lt;&gt;"Unclear due to correction")</formula>
    </cfRule>
    <cfRule type="expression" dxfId="94" priority="14">
      <formula>OR($I2="",$I2="Unclear due to correction")</formula>
    </cfRule>
    <cfRule type="expression" dxfId="93" priority="15">
      <formula>AND($AD2&lt;&gt;"Yes",$AE2="")</formula>
    </cfRule>
  </conditionalFormatting>
  <conditionalFormatting sqref="V2:V345">
    <cfRule type="expression" dxfId="92" priority="8">
      <formula>AND($I2&lt;&gt;"",$I2&lt;&gt;"Unclear due to correction",$X2="")</formula>
    </cfRule>
  </conditionalFormatting>
  <conditionalFormatting sqref="V2:AD345">
    <cfRule type="expression" dxfId="91" priority="30">
      <formula>AND($I2&lt;&gt;"",$I2&lt;&gt;"Unclear due to correction")</formula>
    </cfRule>
    <cfRule type="expression" dxfId="90" priority="31">
      <formula>OR($I2="",$I2="Unclear due to correction")</formula>
    </cfRule>
  </conditionalFormatting>
  <conditionalFormatting sqref="W2:W345">
    <cfRule type="expression" dxfId="89" priority="12">
      <formula>AND($X2="Yes",$Y2="")</formula>
    </cfRule>
    <cfRule type="expression" dxfId="88" priority="13">
      <formula>$X2=""</formula>
    </cfRule>
  </conditionalFormatting>
  <conditionalFormatting sqref="AB2:AB345">
    <cfRule type="expression" dxfId="87" priority="7">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E781F7DF-7425-4544-9A42-ADA8D07584D5}">
          <x14:formula1>
            <xm:f>'Data Regularization'!$H$2:$H$1048576</xm:f>
          </x14:formula1>
          <xm:sqref>U2:U345</xm:sqref>
        </x14:dataValidation>
        <x14:dataValidation type="list" allowBlank="1" showInputMessage="1" showErrorMessage="1" xr:uid="{B464C1C8-6EC4-484D-88B6-3A7A1CC4CE45}">
          <x14:formula1>
            <xm:f>'Data Regularization'!$G$2:$G$1048576</xm:f>
          </x14:formula1>
          <xm:sqref>O2:O345</xm:sqref>
        </x14:dataValidation>
        <x14:dataValidation type="list" allowBlank="1" showInputMessage="1" showErrorMessage="1" xr:uid="{D2E526A4-D8B7-4813-8C9E-50D4EC3913BE}">
          <x14:formula1>
            <xm:f>'Data Regularization'!$F$2:$F$1048576</xm:f>
          </x14:formula1>
          <xm:sqref>L2:L345</xm:sqref>
        </x14:dataValidation>
        <x14:dataValidation type="list" allowBlank="1" showInputMessage="1" showErrorMessage="1" xr:uid="{5A2D7040-A820-4E2E-B38E-818D1B4EE0D3}">
          <x14:formula1>
            <xm:f>'Data Regularization'!$E$2:$E$1048576</xm:f>
          </x14:formula1>
          <xm:sqref>K2:K345</xm:sqref>
        </x14:dataValidation>
        <x14:dataValidation type="list" allowBlank="1" showInputMessage="1" showErrorMessage="1" xr:uid="{F85D37F8-5736-48AD-A3A3-F08D98318D66}">
          <x14:formula1>
            <xm:f>'Data Regularization'!$B$2:$B$1048576</xm:f>
          </x14:formula1>
          <xm:sqref>E2:E345</xm:sqref>
        </x14:dataValidation>
        <x14:dataValidation type="list" allowBlank="1" showInputMessage="1" showErrorMessage="1" xr:uid="{BE0BE064-8769-464C-80A1-9497BA24B160}">
          <x14:formula1>
            <xm:f>'Data Regularization'!$A$2:$A$1048576</xm:f>
          </x14:formula1>
          <xm:sqref>D2:D345</xm:sqref>
        </x14:dataValidation>
        <x14:dataValidation type="list" allowBlank="1" showInputMessage="1" xr:uid="{95A25420-6DAB-40D3-A150-304BF84BA476}">
          <x14:formula1>
            <xm:f>'Data Regularization'!$I$2:$I$1048576</xm:f>
          </x14:formula1>
          <xm:sqref>V2:V345</xm:sqref>
        </x14:dataValidation>
        <x14:dataValidation type="list" allowBlank="1" showInputMessage="1" showErrorMessage="1" xr:uid="{1BC3DC75-BD5B-4EB5-B6F0-B2EE9C7CF887}">
          <x14:formula1>
            <xm:f>'Data Regularization'!$P$2:$P$1048576</xm:f>
          </x14:formula1>
          <xm:sqref>AD2:AD345</xm:sqref>
        </x14:dataValidation>
        <x14:dataValidation type="list" allowBlank="1" showInputMessage="1" showErrorMessage="1" xr:uid="{5DBEE183-6504-48B9-B2FF-A11561794A6B}">
          <x14:formula1>
            <xm:f>'Data Regularization'!$O$2:$O$1048576</xm:f>
          </x14:formula1>
          <xm:sqref>AC2:AC345</xm:sqref>
        </x14:dataValidation>
        <x14:dataValidation type="list" allowBlank="1" showInputMessage="1" showErrorMessage="1" xr:uid="{424B0E4C-EFDD-4963-A2ED-7E1B1F8977D6}">
          <x14:formula1>
            <xm:f>'Data Regularization'!$N$2:$N$1048576</xm:f>
          </x14:formula1>
          <xm:sqref>AB2:AB345</xm:sqref>
        </x14:dataValidation>
        <x14:dataValidation type="list" allowBlank="1" showInputMessage="1" showErrorMessage="1" xr:uid="{A0B9764F-73FD-4FDB-85AA-C2DEFE7B7B68}">
          <x14:formula1>
            <xm:f>'Data Regularization'!$M$2:$M$1048576</xm:f>
          </x14:formula1>
          <xm:sqref>Z2:Z345</xm:sqref>
        </x14:dataValidation>
        <x14:dataValidation type="list" allowBlank="1" showInputMessage="1" showErrorMessage="1" xr:uid="{4F9DC62B-93F9-4648-9CC9-E37AEBF48C61}">
          <x14:formula1>
            <xm:f>'Data Regularization'!$L$2:$L$1048576</xm:f>
          </x14:formula1>
          <xm:sqref>Y2:Y345</xm:sqref>
        </x14:dataValidation>
        <x14:dataValidation type="list" allowBlank="1" showInputMessage="1" showErrorMessage="1" xr:uid="{A2DBBD26-B05B-497D-A2D7-D7C201407F39}">
          <x14:formula1>
            <xm:f>'Data Regularization'!$K$2:$K$1048576</xm:f>
          </x14:formula1>
          <xm:sqref>X2:X345</xm:sqref>
        </x14:dataValidation>
        <x14:dataValidation type="list" allowBlank="1" showInputMessage="1" showErrorMessage="1" xr:uid="{C2C8E1EC-0E66-4319-A0E5-11BAD33C1CA8}">
          <x14:formula1>
            <xm:f>'Data Regularization'!$J$2:$J$1048576</xm:f>
          </x14:formula1>
          <xm:sqref>W2:W345</xm:sqref>
        </x14:dataValidation>
        <x14:dataValidation type="list" allowBlank="1" showInputMessage="1" showErrorMessage="1" xr:uid="{AD39A0FF-92E0-49AD-AF82-45C6049C36A2}">
          <x14:formula1>
            <xm:f>'Data Regularization'!$D$2:$D$1048576</xm:f>
          </x14:formula1>
          <xm:sqref>G2:G345</xm:sqref>
        </x14:dataValidation>
        <x14:dataValidation type="list" allowBlank="1" showInputMessage="1" showErrorMessage="1" xr:uid="{1A28AA84-BAF4-4A87-9561-6F1C71F40860}">
          <x14:formula1>
            <xm:f>'Data Regularization'!$C$2:$C$50</xm:f>
          </x14:formula1>
          <xm:sqref>F2:F345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3E9C-BD8E-4146-864C-C335F64389E9}">
  <dimension ref="A1:AD6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0" s="1" customFormat="1" ht="29">
      <c r="A1" s="1" t="s">
        <v>0</v>
      </c>
      <c r="B1" s="2" t="s">
        <v>5</v>
      </c>
      <c r="C1" s="2" t="s">
        <v>6</v>
      </c>
      <c r="D1" s="1" t="s">
        <v>3332</v>
      </c>
      <c r="E1" s="1" t="s">
        <v>3333</v>
      </c>
      <c r="F1" s="1" t="s">
        <v>3334</v>
      </c>
      <c r="G1" s="1" t="s">
        <v>3</v>
      </c>
      <c r="H1" s="1" t="s">
        <v>3335</v>
      </c>
      <c r="I1" s="1" t="s">
        <v>3336</v>
      </c>
      <c r="J1" s="1" t="s">
        <v>3337</v>
      </c>
      <c r="K1" s="1" t="s">
        <v>3338</v>
      </c>
      <c r="L1" s="1" t="s">
        <v>3298</v>
      </c>
      <c r="M1" s="1" t="s">
        <v>3339</v>
      </c>
      <c r="N1" s="7" t="s">
        <v>3340</v>
      </c>
      <c r="O1" s="1" t="s">
        <v>3299</v>
      </c>
      <c r="P1" s="1" t="s">
        <v>3341</v>
      </c>
      <c r="Q1" s="1" t="s">
        <v>3625</v>
      </c>
      <c r="R1" s="1" t="s">
        <v>3342</v>
      </c>
      <c r="S1" s="1" t="s">
        <v>3622</v>
      </c>
      <c r="T1" s="1" t="s">
        <v>3623</v>
      </c>
      <c r="U1" s="1" t="s">
        <v>3345</v>
      </c>
      <c r="V1" s="1" t="s">
        <v>3346</v>
      </c>
      <c r="W1" s="1" t="s">
        <v>3347</v>
      </c>
      <c r="X1" s="1" t="s">
        <v>3300</v>
      </c>
      <c r="Y1" s="1" t="s">
        <v>3301</v>
      </c>
      <c r="Z1" s="1" t="s">
        <v>3302</v>
      </c>
      <c r="AA1" s="1" t="s">
        <v>3343</v>
      </c>
      <c r="AB1" s="1" t="s">
        <v>3349</v>
      </c>
      <c r="AC1" s="1" t="s">
        <v>3303</v>
      </c>
      <c r="AD1" s="1" t="s">
        <v>3344</v>
      </c>
    </row>
    <row r="2" spans="1:30" ht="43.5">
      <c r="A2" t="s">
        <v>47</v>
      </c>
      <c r="B2" s="3" t="s">
        <v>1331</v>
      </c>
      <c r="C2" s="3" t="s">
        <v>1330</v>
      </c>
      <c r="G2" s="8" t="s">
        <v>25</v>
      </c>
      <c r="H2" s="8"/>
      <c r="I2" s="8">
        <v>1</v>
      </c>
      <c r="J2" s="8">
        <v>4</v>
      </c>
      <c r="K2" s="8" t="s">
        <v>3356</v>
      </c>
      <c r="L2" s="8" t="s">
        <v>3311</v>
      </c>
      <c r="M2" s="8"/>
      <c r="N2" s="9"/>
      <c r="O2" s="8"/>
      <c r="P2" s="8">
        <v>295</v>
      </c>
      <c r="Q2" s="8">
        <v>145.04867735273871</v>
      </c>
      <c r="R2" s="8"/>
      <c r="S2" s="8" t="s">
        <v>3624</v>
      </c>
      <c r="T2" s="8" t="s">
        <v>3624</v>
      </c>
      <c r="U2" s="8"/>
      <c r="V2" s="8"/>
      <c r="W2" s="8"/>
      <c r="X2" s="8"/>
      <c r="Y2" s="8"/>
      <c r="Z2" s="8"/>
      <c r="AA2" s="8"/>
      <c r="AB2" s="8"/>
      <c r="AC2" s="8"/>
      <c r="AD2" s="8"/>
    </row>
    <row r="3" spans="1:30" ht="43.5">
      <c r="A3" t="s">
        <v>159</v>
      </c>
      <c r="B3" s="3" t="s">
        <v>1413</v>
      </c>
      <c r="C3" s="3" t="s">
        <v>1412</v>
      </c>
      <c r="F3" t="s">
        <v>19</v>
      </c>
      <c r="G3" s="8" t="s">
        <v>25</v>
      </c>
      <c r="H3" s="8"/>
      <c r="I3" s="8">
        <v>1</v>
      </c>
      <c r="J3" s="8">
        <v>4</v>
      </c>
      <c r="K3" s="8" t="s">
        <v>3330</v>
      </c>
      <c r="L3" s="8" t="s">
        <v>3311</v>
      </c>
      <c r="M3" s="8"/>
      <c r="N3" s="9"/>
      <c r="O3" s="8"/>
      <c r="P3" s="8">
        <v>54</v>
      </c>
      <c r="Q3" s="8">
        <v>26.551283312026747</v>
      </c>
      <c r="R3" s="8"/>
      <c r="S3" s="8" t="s">
        <v>3624</v>
      </c>
      <c r="T3" s="8" t="s">
        <v>3624</v>
      </c>
      <c r="U3" s="8"/>
      <c r="V3" s="8"/>
      <c r="W3" s="8"/>
      <c r="X3" s="8"/>
      <c r="Y3" s="8"/>
      <c r="Z3" s="8"/>
      <c r="AA3" s="8"/>
      <c r="AB3" s="8"/>
      <c r="AC3" s="8"/>
      <c r="AD3" s="8"/>
    </row>
    <row r="4" spans="1:30" ht="43.5">
      <c r="A4" t="s">
        <v>214</v>
      </c>
      <c r="B4" s="3" t="s">
        <v>1468</v>
      </c>
      <c r="C4" s="3" t="s">
        <v>1467</v>
      </c>
      <c r="G4" s="8" t="s">
        <v>24</v>
      </c>
      <c r="H4" s="8"/>
      <c r="I4" s="8">
        <v>1</v>
      </c>
      <c r="J4" s="8">
        <v>2</v>
      </c>
      <c r="K4" s="8" t="s">
        <v>3316</v>
      </c>
      <c r="L4" s="8" t="s">
        <v>3351</v>
      </c>
      <c r="M4" s="8"/>
      <c r="N4" s="9"/>
      <c r="O4" s="8"/>
      <c r="P4" s="8">
        <v>129</v>
      </c>
      <c r="Q4" s="8">
        <v>63.428065689841674</v>
      </c>
      <c r="R4" s="8"/>
      <c r="S4" s="8" t="s">
        <v>3624</v>
      </c>
      <c r="T4" s="8" t="s">
        <v>3624</v>
      </c>
      <c r="U4" s="8"/>
      <c r="V4" s="8"/>
      <c r="W4" s="8"/>
      <c r="X4" s="8"/>
      <c r="Y4" s="8"/>
      <c r="Z4" s="8"/>
      <c r="AA4" s="8"/>
      <c r="AB4" s="8"/>
      <c r="AC4" s="8"/>
      <c r="AD4" s="8"/>
    </row>
    <row r="5" spans="1:30" ht="29">
      <c r="A5" t="s">
        <v>302</v>
      </c>
      <c r="B5" s="3" t="s">
        <v>1572</v>
      </c>
      <c r="C5" s="3" t="s">
        <v>1573</v>
      </c>
      <c r="G5" s="8" t="s">
        <v>25</v>
      </c>
      <c r="H5" s="8"/>
      <c r="I5" s="8">
        <v>1</v>
      </c>
      <c r="J5" s="8">
        <v>3</v>
      </c>
      <c r="K5" s="8" t="s">
        <v>3324</v>
      </c>
      <c r="L5" s="8" t="s">
        <v>3311</v>
      </c>
      <c r="M5" s="8"/>
      <c r="N5" s="9"/>
      <c r="O5" s="8"/>
      <c r="P5" s="8">
        <v>75</v>
      </c>
      <c r="Q5" s="8">
        <v>36.876782377814926</v>
      </c>
      <c r="R5" s="8"/>
      <c r="S5" s="8" t="s">
        <v>3624</v>
      </c>
      <c r="T5" s="8" t="s">
        <v>3624</v>
      </c>
      <c r="U5" s="8"/>
      <c r="V5" s="8"/>
      <c r="W5" s="8"/>
      <c r="X5" s="8"/>
      <c r="Y5" s="8"/>
      <c r="Z5" s="8"/>
      <c r="AA5" s="8"/>
      <c r="AB5" s="8"/>
      <c r="AC5" s="8"/>
      <c r="AD5" s="8"/>
    </row>
    <row r="6" spans="1:30" ht="58">
      <c r="A6" t="s">
        <v>305</v>
      </c>
      <c r="B6" s="3" t="s">
        <v>1596</v>
      </c>
      <c r="C6" s="3" t="s">
        <v>1595</v>
      </c>
      <c r="G6" s="8" t="s">
        <v>24</v>
      </c>
      <c r="H6" s="8"/>
      <c r="I6" s="8">
        <v>1</v>
      </c>
      <c r="J6" s="8">
        <v>7</v>
      </c>
      <c r="K6" s="8" t="s">
        <v>3324</v>
      </c>
      <c r="L6" s="8" t="s">
        <v>3305</v>
      </c>
      <c r="M6" s="8" t="s">
        <v>3418</v>
      </c>
      <c r="N6" s="9" t="s">
        <v>3404</v>
      </c>
      <c r="O6" s="8"/>
      <c r="P6" s="8">
        <v>47</v>
      </c>
      <c r="Q6" s="8">
        <v>23.109450290097357</v>
      </c>
      <c r="R6" s="8"/>
      <c r="S6" s="8" t="s">
        <v>3624</v>
      </c>
      <c r="T6" s="8" t="s">
        <v>3624</v>
      </c>
      <c r="U6" s="8"/>
      <c r="V6" s="8"/>
      <c r="W6" s="8"/>
      <c r="X6" s="8"/>
      <c r="Y6" s="8"/>
      <c r="Z6" s="8"/>
      <c r="AA6" s="8"/>
      <c r="AB6" s="8"/>
      <c r="AC6" s="8"/>
      <c r="AD6" s="8" t="s">
        <v>19</v>
      </c>
    </row>
    <row r="7" spans="1:30" ht="43.5">
      <c r="A7" t="s">
        <v>320</v>
      </c>
      <c r="B7" s="3" t="s">
        <v>1606</v>
      </c>
      <c r="C7" s="3" t="s">
        <v>1605</v>
      </c>
      <c r="G7" s="8" t="s">
        <v>25</v>
      </c>
      <c r="H7" s="8"/>
      <c r="I7" s="8">
        <v>1</v>
      </c>
      <c r="J7" s="8">
        <v>2</v>
      </c>
      <c r="K7" s="8" t="s">
        <v>3316</v>
      </c>
      <c r="L7" s="8" t="s">
        <v>3351</v>
      </c>
      <c r="M7" s="8"/>
      <c r="N7" s="9"/>
      <c r="O7" s="8" t="s">
        <v>3306</v>
      </c>
      <c r="P7" s="8">
        <v>129</v>
      </c>
      <c r="Q7" s="8">
        <v>63.428065689841674</v>
      </c>
      <c r="R7" s="8"/>
      <c r="S7" s="8" t="s">
        <v>3624</v>
      </c>
      <c r="T7" s="8" t="s">
        <v>3624</v>
      </c>
      <c r="U7" s="8"/>
      <c r="V7" s="8"/>
      <c r="W7" s="8"/>
      <c r="X7" s="8"/>
      <c r="Y7" s="8"/>
      <c r="Z7" s="8"/>
      <c r="AA7" s="8"/>
      <c r="AB7" s="8"/>
      <c r="AC7" s="8"/>
      <c r="AD7" s="8"/>
    </row>
    <row r="8" spans="1:30" ht="29">
      <c r="A8" t="s">
        <v>335</v>
      </c>
      <c r="B8" s="3" t="s">
        <v>1625</v>
      </c>
      <c r="C8" s="3" t="s">
        <v>1626</v>
      </c>
      <c r="G8" s="8" t="s">
        <v>24</v>
      </c>
      <c r="H8" s="8"/>
      <c r="I8" s="8">
        <v>1</v>
      </c>
      <c r="J8" s="8">
        <v>2</v>
      </c>
      <c r="K8" s="8" t="s">
        <v>3316</v>
      </c>
      <c r="L8" s="8" t="s">
        <v>3351</v>
      </c>
      <c r="M8" s="8"/>
      <c r="N8" s="9"/>
      <c r="O8" s="8"/>
      <c r="P8" s="8">
        <v>129</v>
      </c>
      <c r="Q8" s="8">
        <v>63.428065689841674</v>
      </c>
      <c r="R8" s="8"/>
      <c r="S8" s="8" t="s">
        <v>3624</v>
      </c>
      <c r="T8" s="8" t="s">
        <v>3624</v>
      </c>
      <c r="U8" s="8"/>
      <c r="V8" s="8"/>
      <c r="W8" s="8"/>
      <c r="X8" s="8"/>
      <c r="Y8" s="8"/>
      <c r="Z8" s="8"/>
      <c r="AA8" s="8"/>
      <c r="AB8" s="8"/>
      <c r="AC8" s="8"/>
      <c r="AD8" s="8"/>
    </row>
    <row r="9" spans="1:30" ht="72.5">
      <c r="A9" t="s">
        <v>401</v>
      </c>
      <c r="B9" s="3" t="s">
        <v>1703</v>
      </c>
      <c r="C9" s="3" t="s">
        <v>1704</v>
      </c>
      <c r="G9" s="8" t="s">
        <v>25</v>
      </c>
      <c r="H9" s="8"/>
      <c r="I9" s="8">
        <v>1</v>
      </c>
      <c r="J9" s="8">
        <v>3</v>
      </c>
      <c r="K9" s="8" t="s">
        <v>3324</v>
      </c>
      <c r="L9" s="8" t="s">
        <v>3311</v>
      </c>
      <c r="M9" s="8"/>
      <c r="N9" s="9"/>
      <c r="O9" s="8"/>
      <c r="P9" s="8">
        <v>52</v>
      </c>
      <c r="Q9" s="8">
        <v>25.567902448618351</v>
      </c>
      <c r="R9" s="8"/>
      <c r="S9" s="8" t="s">
        <v>3624</v>
      </c>
      <c r="T9" s="8" t="s">
        <v>3624</v>
      </c>
      <c r="U9" s="8"/>
      <c r="V9" s="8"/>
      <c r="W9" s="8"/>
      <c r="X9" s="8"/>
      <c r="Y9" s="8"/>
      <c r="Z9" s="8"/>
      <c r="AA9" s="8"/>
      <c r="AB9" s="8"/>
      <c r="AC9" s="8"/>
      <c r="AD9" s="8"/>
    </row>
    <row r="10" spans="1:30" ht="58">
      <c r="A10" t="s">
        <v>474</v>
      </c>
      <c r="B10" s="3" t="s">
        <v>1836</v>
      </c>
      <c r="C10" s="3" t="s">
        <v>1835</v>
      </c>
      <c r="G10" s="8" t="s">
        <v>24</v>
      </c>
      <c r="H10" s="8"/>
      <c r="I10" s="8">
        <v>1</v>
      </c>
      <c r="J10" s="8">
        <v>8</v>
      </c>
      <c r="K10" s="8" t="s">
        <v>3330</v>
      </c>
      <c r="L10" s="8" t="s">
        <v>3305</v>
      </c>
      <c r="M10" s="8" t="s">
        <v>3403</v>
      </c>
      <c r="N10" s="9" t="s">
        <v>3404</v>
      </c>
      <c r="O10" s="8"/>
      <c r="P10" s="8">
        <v>42</v>
      </c>
      <c r="Q10" s="8">
        <v>20.650998131576358</v>
      </c>
      <c r="R10" s="8"/>
      <c r="S10" s="8" t="s">
        <v>3624</v>
      </c>
      <c r="T10" s="8" t="s">
        <v>3624</v>
      </c>
      <c r="U10" s="8"/>
      <c r="V10" s="8"/>
      <c r="W10" s="8"/>
      <c r="X10" s="8"/>
      <c r="Y10" s="8"/>
      <c r="Z10" s="8"/>
      <c r="AA10" s="8"/>
      <c r="AB10" s="8"/>
      <c r="AC10" s="8"/>
      <c r="AD10" s="8"/>
    </row>
    <row r="11" spans="1:30" ht="43.5">
      <c r="A11" t="s">
        <v>495</v>
      </c>
      <c r="B11" s="3" t="s">
        <v>1879</v>
      </c>
      <c r="C11" s="3" t="s">
        <v>1880</v>
      </c>
      <c r="G11" s="8" t="s">
        <v>25</v>
      </c>
      <c r="H11" s="8"/>
      <c r="I11" s="8">
        <v>1</v>
      </c>
      <c r="J11" s="8">
        <v>10</v>
      </c>
      <c r="K11" s="8" t="s">
        <v>3304</v>
      </c>
      <c r="L11" s="8" t="s">
        <v>3311</v>
      </c>
      <c r="M11" s="8"/>
      <c r="N11" s="9"/>
      <c r="O11" s="8"/>
      <c r="P11" s="8">
        <v>1</v>
      </c>
      <c r="Q11" s="8">
        <v>0.49169043170419907</v>
      </c>
      <c r="R11" s="8"/>
      <c r="S11" s="8" t="s">
        <v>3624</v>
      </c>
      <c r="T11" s="8" t="s">
        <v>3624</v>
      </c>
      <c r="U11" s="8"/>
      <c r="V11" s="8"/>
      <c r="W11" s="8"/>
      <c r="X11" s="8"/>
      <c r="Y11" s="8"/>
      <c r="Z11" s="8"/>
      <c r="AA11" s="8"/>
      <c r="AB11" s="8"/>
      <c r="AC11" s="8"/>
      <c r="AD11" s="8"/>
    </row>
    <row r="12" spans="1:30" ht="58">
      <c r="A12" t="s">
        <v>523</v>
      </c>
      <c r="B12" s="3" t="s">
        <v>1913</v>
      </c>
      <c r="C12" s="3" t="s">
        <v>1912</v>
      </c>
      <c r="G12" s="8" t="s">
        <v>24</v>
      </c>
      <c r="H12" s="8"/>
      <c r="I12" s="8">
        <v>1</v>
      </c>
      <c r="J12" s="8">
        <v>5</v>
      </c>
      <c r="K12" s="8" t="s">
        <v>3304</v>
      </c>
      <c r="L12" s="8" t="s">
        <v>3311</v>
      </c>
      <c r="M12" s="8"/>
      <c r="N12" s="9"/>
      <c r="O12" s="8"/>
      <c r="P12" s="8">
        <v>266</v>
      </c>
      <c r="Q12" s="8">
        <v>130.78965483331694</v>
      </c>
      <c r="R12" s="8"/>
      <c r="S12" s="8" t="s">
        <v>3624</v>
      </c>
      <c r="T12" s="8" t="s">
        <v>3624</v>
      </c>
      <c r="U12" s="8"/>
      <c r="V12" s="8"/>
      <c r="W12" s="8"/>
      <c r="X12" s="8"/>
      <c r="Y12" s="8"/>
      <c r="Z12" s="8"/>
      <c r="AA12" s="8"/>
      <c r="AB12" s="8"/>
      <c r="AC12" s="8"/>
      <c r="AD12" s="8"/>
    </row>
    <row r="13" spans="1:30" ht="72.5">
      <c r="A13" t="s">
        <v>523</v>
      </c>
      <c r="B13" s="3" t="s">
        <v>1917</v>
      </c>
      <c r="C13" s="3" t="s">
        <v>1914</v>
      </c>
      <c r="G13" s="8" t="s">
        <v>25</v>
      </c>
      <c r="H13" s="8"/>
      <c r="I13" s="8">
        <v>1</v>
      </c>
      <c r="J13" s="8">
        <v>2</v>
      </c>
      <c r="K13" s="8" t="s">
        <v>3324</v>
      </c>
      <c r="L13" s="8" t="s">
        <v>3351</v>
      </c>
      <c r="M13" s="8"/>
      <c r="N13" s="9"/>
      <c r="O13" s="8"/>
      <c r="P13" s="8">
        <v>250</v>
      </c>
      <c r="Q13" s="8">
        <v>122.92260792604976</v>
      </c>
      <c r="R13" s="8"/>
      <c r="S13" s="8" t="s">
        <v>3624</v>
      </c>
      <c r="T13" s="8" t="s">
        <v>3624</v>
      </c>
      <c r="U13" s="8"/>
      <c r="V13" s="8"/>
      <c r="W13" s="8"/>
      <c r="X13" s="8"/>
      <c r="Y13" s="8"/>
      <c r="Z13" s="8"/>
      <c r="AA13" s="8"/>
      <c r="AB13" s="8"/>
      <c r="AC13" s="8"/>
      <c r="AD13" s="8"/>
    </row>
    <row r="14" spans="1:30" ht="43.5">
      <c r="A14" t="s">
        <v>557</v>
      </c>
      <c r="B14" s="3" t="s">
        <v>1969</v>
      </c>
      <c r="C14" s="3" t="s">
        <v>1968</v>
      </c>
      <c r="G14" s="8" t="s">
        <v>25</v>
      </c>
      <c r="H14" s="8"/>
      <c r="I14" s="8">
        <v>1</v>
      </c>
      <c r="J14" s="8">
        <v>6</v>
      </c>
      <c r="K14" s="8" t="s">
        <v>3304</v>
      </c>
      <c r="L14" s="8" t="s">
        <v>3305</v>
      </c>
      <c r="M14" s="8" t="s">
        <v>3403</v>
      </c>
      <c r="N14" s="9" t="s">
        <v>3404</v>
      </c>
      <c r="O14" s="8"/>
      <c r="P14" s="8">
        <v>2</v>
      </c>
      <c r="Q14" s="8">
        <v>0.98338086340839814</v>
      </c>
      <c r="R14" s="8"/>
      <c r="S14" s="8" t="s">
        <v>3624</v>
      </c>
      <c r="T14" s="8" t="s">
        <v>3624</v>
      </c>
      <c r="U14" s="8"/>
      <c r="V14" s="8"/>
      <c r="W14" s="8"/>
      <c r="X14" s="8"/>
      <c r="Y14" s="8"/>
      <c r="Z14" s="8"/>
      <c r="AA14" s="8"/>
      <c r="AB14" s="8"/>
      <c r="AC14" s="8"/>
      <c r="AD14" s="8"/>
    </row>
    <row r="15" spans="1:30" ht="391.5">
      <c r="A15" t="s">
        <v>564</v>
      </c>
      <c r="B15" s="3" t="s">
        <v>3715</v>
      </c>
      <c r="C15" s="3" t="s">
        <v>3712</v>
      </c>
      <c r="F15" t="s">
        <v>19</v>
      </c>
      <c r="G15" s="8" t="s">
        <v>25</v>
      </c>
      <c r="H15" s="8"/>
      <c r="I15" s="8">
        <v>1</v>
      </c>
      <c r="J15" s="8">
        <v>4</v>
      </c>
      <c r="K15" s="8" t="s">
        <v>3356</v>
      </c>
      <c r="L15" s="8" t="s">
        <v>3311</v>
      </c>
      <c r="M15" s="8"/>
      <c r="N15" s="9"/>
      <c r="O15" s="8"/>
      <c r="P15" s="8">
        <v>26</v>
      </c>
      <c r="Q15" s="8">
        <v>12.783951224309176</v>
      </c>
      <c r="R15" s="8"/>
      <c r="S15" s="8" t="s">
        <v>3624</v>
      </c>
      <c r="T15" s="8" t="s">
        <v>3624</v>
      </c>
      <c r="U15" s="8"/>
      <c r="V15" s="8"/>
      <c r="W15" s="8"/>
      <c r="X15" s="8"/>
      <c r="Y15" s="8"/>
      <c r="Z15" s="8"/>
      <c r="AA15" s="8"/>
      <c r="AB15" s="8"/>
      <c r="AC15" s="8"/>
      <c r="AD15" s="8"/>
    </row>
    <row r="16" spans="1:30" ht="29">
      <c r="A16" t="s">
        <v>614</v>
      </c>
      <c r="B16" s="3" t="s">
        <v>2059</v>
      </c>
      <c r="C16" s="3" t="s">
        <v>2058</v>
      </c>
      <c r="G16" s="8" t="s">
        <v>25</v>
      </c>
      <c r="H16" s="8"/>
      <c r="I16" s="8">
        <v>1</v>
      </c>
      <c r="J16" s="8">
        <v>5</v>
      </c>
      <c r="K16" s="8" t="s">
        <v>3356</v>
      </c>
      <c r="L16" s="8" t="s">
        <v>3311</v>
      </c>
      <c r="M16" s="8"/>
      <c r="N16" s="9"/>
      <c r="O16" s="8"/>
      <c r="P16" s="8">
        <v>295</v>
      </c>
      <c r="Q16" s="8">
        <v>145.04867735273871</v>
      </c>
      <c r="R16" s="8"/>
      <c r="S16" s="8" t="s">
        <v>3624</v>
      </c>
      <c r="T16" s="8" t="s">
        <v>3624</v>
      </c>
      <c r="U16" s="8"/>
      <c r="V16" s="8"/>
      <c r="W16" s="8"/>
      <c r="X16" s="8"/>
      <c r="Y16" s="8"/>
      <c r="Z16" s="8"/>
      <c r="AA16" s="8"/>
      <c r="AB16" s="8"/>
      <c r="AC16" s="8"/>
      <c r="AD16" s="8"/>
    </row>
    <row r="17" spans="1:30" ht="58">
      <c r="A17" t="s">
        <v>641</v>
      </c>
      <c r="B17" s="3" t="s">
        <v>2121</v>
      </c>
      <c r="C17" s="3" t="s">
        <v>2118</v>
      </c>
      <c r="G17" s="8" t="s">
        <v>25</v>
      </c>
      <c r="H17" s="8"/>
      <c r="I17" s="8">
        <v>1</v>
      </c>
      <c r="J17" s="8">
        <v>6</v>
      </c>
      <c r="K17" s="8" t="s">
        <v>3304</v>
      </c>
      <c r="L17" s="8" t="s">
        <v>3305</v>
      </c>
      <c r="M17" s="8" t="s">
        <v>3359</v>
      </c>
      <c r="N17" s="9" t="s">
        <v>3436</v>
      </c>
      <c r="O17" s="8"/>
      <c r="P17" s="8">
        <v>24</v>
      </c>
      <c r="Q17" s="8">
        <v>11.800570360900778</v>
      </c>
      <c r="R17" s="8"/>
      <c r="S17" s="8" t="s">
        <v>3624</v>
      </c>
      <c r="T17" s="8" t="s">
        <v>3624</v>
      </c>
      <c r="U17" s="8"/>
      <c r="V17" s="8"/>
      <c r="W17" s="8"/>
      <c r="X17" s="8"/>
      <c r="Y17" s="8"/>
      <c r="Z17" s="8"/>
      <c r="AA17" s="8"/>
      <c r="AB17" s="8"/>
      <c r="AC17" s="8"/>
      <c r="AD17" s="8"/>
    </row>
    <row r="18" spans="1:30" ht="29">
      <c r="A18" t="s">
        <v>689</v>
      </c>
      <c r="B18" s="3" t="s">
        <v>2212</v>
      </c>
      <c r="C18" s="3" t="s">
        <v>2213</v>
      </c>
      <c r="G18" s="8" t="s">
        <v>25</v>
      </c>
      <c r="H18" s="8"/>
      <c r="I18" s="8">
        <v>1</v>
      </c>
      <c r="J18" s="8">
        <v>1</v>
      </c>
      <c r="K18" s="8" t="s">
        <v>3304</v>
      </c>
      <c r="L18" s="8" t="s">
        <v>3351</v>
      </c>
      <c r="M18" s="8"/>
      <c r="N18" s="9"/>
      <c r="O18" s="8"/>
      <c r="P18" s="8">
        <v>5</v>
      </c>
      <c r="Q18" s="8">
        <v>2.4584521585209949</v>
      </c>
      <c r="R18" s="8"/>
      <c r="S18" s="8" t="s">
        <v>3624</v>
      </c>
      <c r="T18" s="8" t="s">
        <v>3624</v>
      </c>
      <c r="U18" s="8"/>
      <c r="V18" s="8"/>
      <c r="W18" s="8"/>
      <c r="X18" s="8"/>
      <c r="Y18" s="8"/>
      <c r="Z18" s="8"/>
      <c r="AA18" s="8"/>
      <c r="AB18" s="8"/>
      <c r="AC18" s="8"/>
      <c r="AD18" s="8"/>
    </row>
    <row r="19" spans="1:30" ht="43.5">
      <c r="A19" t="s">
        <v>691</v>
      </c>
      <c r="B19" s="3" t="s">
        <v>2214</v>
      </c>
      <c r="C19" s="3" t="s">
        <v>2217</v>
      </c>
      <c r="F19" t="s">
        <v>19</v>
      </c>
      <c r="G19" s="8" t="s">
        <v>24</v>
      </c>
      <c r="H19" s="8"/>
      <c r="I19" s="8">
        <v>1</v>
      </c>
      <c r="J19" s="8">
        <v>1</v>
      </c>
      <c r="K19" s="8" t="s">
        <v>3304</v>
      </c>
      <c r="L19" s="8" t="s">
        <v>3351</v>
      </c>
      <c r="M19" s="8"/>
      <c r="N19" s="9"/>
      <c r="O19" s="8"/>
      <c r="P19" s="8">
        <v>5</v>
      </c>
      <c r="Q19" s="8">
        <v>2.4584521585209949</v>
      </c>
      <c r="R19" s="8"/>
      <c r="S19" s="8" t="s">
        <v>3624</v>
      </c>
      <c r="T19" s="8" t="s">
        <v>3624</v>
      </c>
      <c r="U19" s="8"/>
      <c r="V19" s="8"/>
      <c r="W19" s="8"/>
      <c r="X19" s="8"/>
      <c r="Y19" s="8"/>
      <c r="Z19" s="8"/>
      <c r="AA19" s="8"/>
      <c r="AB19" s="8"/>
      <c r="AC19" s="8"/>
      <c r="AD19" s="8"/>
    </row>
    <row r="20" spans="1:30" ht="87">
      <c r="A20" t="s">
        <v>725</v>
      </c>
      <c r="B20" s="3" t="s">
        <v>2257</v>
      </c>
      <c r="C20" s="3" t="s">
        <v>2256</v>
      </c>
      <c r="G20" s="8" t="s">
        <v>25</v>
      </c>
      <c r="H20" s="8"/>
      <c r="I20" s="8">
        <v>1</v>
      </c>
      <c r="J20" s="8">
        <v>5</v>
      </c>
      <c r="K20" s="8" t="s">
        <v>3304</v>
      </c>
      <c r="L20" s="8" t="s">
        <v>3311</v>
      </c>
      <c r="M20" s="8"/>
      <c r="N20" s="9"/>
      <c r="O20" s="8"/>
      <c r="P20" s="8">
        <v>15</v>
      </c>
      <c r="Q20" s="8">
        <v>7.3753564755629855</v>
      </c>
      <c r="R20" s="8"/>
      <c r="S20" s="8" t="s">
        <v>3624</v>
      </c>
      <c r="T20" s="8" t="s">
        <v>3624</v>
      </c>
      <c r="U20" s="8"/>
      <c r="V20" s="8"/>
      <c r="W20" s="8"/>
      <c r="X20" s="8"/>
      <c r="Y20" s="8"/>
      <c r="Z20" s="8"/>
      <c r="AA20" s="8"/>
      <c r="AB20" s="8"/>
      <c r="AC20" s="8"/>
      <c r="AD20" s="8" t="s">
        <v>19</v>
      </c>
    </row>
    <row r="21" spans="1:30" ht="29">
      <c r="A21" t="s">
        <v>737</v>
      </c>
      <c r="B21" s="3" t="s">
        <v>2292</v>
      </c>
      <c r="C21" s="3" t="s">
        <v>2291</v>
      </c>
      <c r="G21" s="8" t="s">
        <v>25</v>
      </c>
      <c r="H21" s="8"/>
      <c r="I21" s="8">
        <v>1</v>
      </c>
      <c r="J21" s="8">
        <v>3</v>
      </c>
      <c r="K21" s="8" t="s">
        <v>3304</v>
      </c>
      <c r="L21" s="8" t="s">
        <v>3311</v>
      </c>
      <c r="M21" s="8"/>
      <c r="N21" s="9"/>
      <c r="O21" s="8"/>
      <c r="P21" s="8">
        <v>44</v>
      </c>
      <c r="Q21" s="8">
        <v>21.634378994984761</v>
      </c>
      <c r="R21" s="8"/>
      <c r="S21" s="8" t="s">
        <v>3624</v>
      </c>
      <c r="T21" s="8" t="s">
        <v>3624</v>
      </c>
      <c r="U21" s="8" t="s">
        <v>3348</v>
      </c>
      <c r="V21" s="8"/>
      <c r="W21" s="8"/>
      <c r="X21" s="8"/>
      <c r="Y21" s="8"/>
      <c r="Z21" s="8"/>
      <c r="AA21" s="8"/>
      <c r="AB21" s="8"/>
      <c r="AC21" s="8"/>
      <c r="AD21" s="8"/>
    </row>
    <row r="22" spans="1:30" ht="29">
      <c r="A22" t="s">
        <v>759</v>
      </c>
      <c r="B22" s="3" t="s">
        <v>2329</v>
      </c>
      <c r="C22" s="3" t="s">
        <v>2328</v>
      </c>
      <c r="G22" s="8" t="s">
        <v>24</v>
      </c>
      <c r="H22" s="8"/>
      <c r="I22" s="8">
        <v>1</v>
      </c>
      <c r="J22" s="8">
        <v>4</v>
      </c>
      <c r="K22" s="8" t="s">
        <v>3356</v>
      </c>
      <c r="L22" s="8" t="s">
        <v>3311</v>
      </c>
      <c r="M22" s="8"/>
      <c r="N22" s="9"/>
      <c r="O22" s="8"/>
      <c r="P22" s="8">
        <v>295</v>
      </c>
      <c r="Q22" s="8">
        <v>145.04867735273871</v>
      </c>
      <c r="R22" s="8"/>
      <c r="S22" s="8" t="s">
        <v>3624</v>
      </c>
      <c r="T22" s="8" t="s">
        <v>3624</v>
      </c>
      <c r="U22" s="8"/>
      <c r="V22" s="8"/>
      <c r="W22" s="8"/>
      <c r="X22" s="8"/>
      <c r="Y22" s="8"/>
      <c r="Z22" s="8"/>
      <c r="AA22" s="8"/>
      <c r="AB22" s="8"/>
      <c r="AC22" s="8"/>
      <c r="AD22" s="8"/>
    </row>
    <row r="23" spans="1:30" ht="101.5">
      <c r="A23" t="s">
        <v>856</v>
      </c>
      <c r="B23" s="3" t="s">
        <v>2463</v>
      </c>
      <c r="C23" s="3" t="s">
        <v>2462</v>
      </c>
      <c r="G23" s="8" t="s">
        <v>25</v>
      </c>
      <c r="H23" s="8"/>
      <c r="I23" s="8">
        <v>1</v>
      </c>
      <c r="J23" s="8">
        <v>7</v>
      </c>
      <c r="K23" s="8" t="s">
        <v>3304</v>
      </c>
      <c r="L23" s="8" t="s">
        <v>3311</v>
      </c>
      <c r="M23" s="8"/>
      <c r="N23" s="9"/>
      <c r="O23" s="8"/>
      <c r="P23" s="8">
        <v>13</v>
      </c>
      <c r="Q23" s="8">
        <v>6.3919756121545879</v>
      </c>
      <c r="R23" s="8"/>
      <c r="S23" s="8" t="s">
        <v>3624</v>
      </c>
      <c r="T23" s="8" t="s">
        <v>3624</v>
      </c>
      <c r="U23" s="8"/>
      <c r="V23" s="8"/>
      <c r="W23" s="8"/>
      <c r="X23" s="8"/>
      <c r="Y23" s="8"/>
      <c r="Z23" s="8"/>
      <c r="AA23" s="8"/>
      <c r="AB23" s="8"/>
      <c r="AC23" s="8"/>
      <c r="AD23" s="8"/>
    </row>
    <row r="24" spans="1:30" ht="43.5">
      <c r="A24" t="s">
        <v>866</v>
      </c>
      <c r="B24" s="3" t="s">
        <v>2485</v>
      </c>
      <c r="C24" s="3" t="s">
        <v>2484</v>
      </c>
      <c r="G24" s="8" t="s">
        <v>25</v>
      </c>
      <c r="H24" s="8"/>
      <c r="I24" s="8">
        <v>1</v>
      </c>
      <c r="J24" s="8">
        <v>2</v>
      </c>
      <c r="K24" s="8" t="s">
        <v>3356</v>
      </c>
      <c r="L24" s="8" t="s">
        <v>3351</v>
      </c>
      <c r="M24" s="8"/>
      <c r="N24" s="9"/>
      <c r="O24" s="8"/>
      <c r="P24" s="8">
        <v>295</v>
      </c>
      <c r="Q24" s="8">
        <v>145.04867735273871</v>
      </c>
      <c r="R24" s="8"/>
      <c r="S24" s="8" t="s">
        <v>3624</v>
      </c>
      <c r="T24" s="8" t="s">
        <v>3624</v>
      </c>
      <c r="U24" s="8"/>
      <c r="V24" s="8"/>
      <c r="W24" s="8"/>
      <c r="X24" s="8"/>
      <c r="Y24" s="8"/>
      <c r="Z24" s="8"/>
      <c r="AA24" s="8"/>
      <c r="AB24" s="8"/>
      <c r="AC24" s="8"/>
      <c r="AD24" s="8"/>
    </row>
    <row r="25" spans="1:30" ht="72.5">
      <c r="A25" t="s">
        <v>887</v>
      </c>
      <c r="B25" s="3" t="s">
        <v>2517</v>
      </c>
      <c r="C25" s="3" t="s">
        <v>2516</v>
      </c>
      <c r="G25" s="8" t="s">
        <v>25</v>
      </c>
      <c r="H25" s="8"/>
      <c r="I25" s="8">
        <v>1</v>
      </c>
      <c r="J25" s="8">
        <v>9</v>
      </c>
      <c r="K25" s="8" t="s">
        <v>3356</v>
      </c>
      <c r="L25" s="8" t="s">
        <v>3311</v>
      </c>
      <c r="M25" s="8"/>
      <c r="N25" s="9"/>
      <c r="O25" s="8"/>
      <c r="P25" s="8">
        <v>18</v>
      </c>
      <c r="Q25" s="8">
        <v>8.8504277706755818</v>
      </c>
      <c r="R25" s="8"/>
      <c r="S25" s="8" t="s">
        <v>3624</v>
      </c>
      <c r="T25" s="8" t="s">
        <v>3624</v>
      </c>
      <c r="U25" s="8"/>
      <c r="V25" s="8"/>
      <c r="W25" s="8"/>
      <c r="X25" s="8"/>
      <c r="Y25" s="8"/>
      <c r="Z25" s="8"/>
      <c r="AA25" s="8"/>
      <c r="AB25" s="8"/>
      <c r="AC25" s="8"/>
      <c r="AD25" s="8"/>
    </row>
    <row r="26" spans="1:30" ht="72.5">
      <c r="A26" t="s">
        <v>914</v>
      </c>
      <c r="B26" s="3" t="s">
        <v>2553</v>
      </c>
      <c r="C26" s="3" t="s">
        <v>2555</v>
      </c>
      <c r="G26" s="8" t="s">
        <v>24</v>
      </c>
      <c r="H26" s="8"/>
      <c r="I26" s="8">
        <v>1</v>
      </c>
      <c r="J26" s="8">
        <v>5</v>
      </c>
      <c r="K26" s="8" t="s">
        <v>3330</v>
      </c>
      <c r="L26" s="8" t="s">
        <v>3311</v>
      </c>
      <c r="M26" s="8"/>
      <c r="N26" s="9"/>
      <c r="O26" s="8"/>
      <c r="P26" s="8">
        <v>3</v>
      </c>
      <c r="Q26" s="8">
        <v>1.4750712951125973</v>
      </c>
      <c r="R26" s="8"/>
      <c r="S26" s="8" t="s">
        <v>3624</v>
      </c>
      <c r="T26" s="8" t="s">
        <v>3624</v>
      </c>
      <c r="U26" s="8"/>
      <c r="V26" s="8"/>
      <c r="W26" s="8"/>
      <c r="X26" s="8"/>
      <c r="Y26" s="8"/>
      <c r="Z26" s="8"/>
      <c r="AA26" s="8"/>
      <c r="AB26" s="8"/>
      <c r="AC26" s="8"/>
      <c r="AD26" s="8"/>
    </row>
    <row r="27" spans="1:30" ht="58">
      <c r="A27" t="s">
        <v>918</v>
      </c>
      <c r="B27" s="3" t="s">
        <v>2566</v>
      </c>
      <c r="C27" s="3" t="s">
        <v>2567</v>
      </c>
      <c r="G27" s="8" t="s">
        <v>24</v>
      </c>
      <c r="H27" s="8"/>
      <c r="I27" s="8">
        <v>1</v>
      </c>
      <c r="J27" s="8">
        <v>5</v>
      </c>
      <c r="K27" s="8" t="s">
        <v>3324</v>
      </c>
      <c r="L27" s="8" t="s">
        <v>3305</v>
      </c>
      <c r="M27" s="8" t="s">
        <v>3359</v>
      </c>
      <c r="N27" s="9" t="s">
        <v>3436</v>
      </c>
      <c r="O27" s="8" t="s">
        <v>3306</v>
      </c>
      <c r="P27" s="8">
        <v>5</v>
      </c>
      <c r="Q27" s="8">
        <v>2.4584521585209949</v>
      </c>
      <c r="R27" s="8"/>
      <c r="S27" s="8" t="s">
        <v>3624</v>
      </c>
      <c r="T27" s="8" t="s">
        <v>3624</v>
      </c>
      <c r="U27" s="8"/>
      <c r="V27" s="8"/>
      <c r="W27" s="8"/>
      <c r="X27" s="8"/>
      <c r="Y27" s="8"/>
      <c r="Z27" s="8"/>
      <c r="AA27" s="8"/>
      <c r="AB27" s="8"/>
      <c r="AC27" s="8"/>
      <c r="AD27" s="8"/>
    </row>
    <row r="28" spans="1:30" ht="159.5">
      <c r="A28" t="s">
        <v>952</v>
      </c>
      <c r="B28" s="3" t="s">
        <v>2634</v>
      </c>
      <c r="C28" s="3" t="s">
        <v>2629</v>
      </c>
      <c r="G28" s="8" t="s">
        <v>25</v>
      </c>
      <c r="H28" s="8"/>
      <c r="I28" s="8">
        <v>1</v>
      </c>
      <c r="J28" s="8">
        <v>5</v>
      </c>
      <c r="K28" s="8" t="s">
        <v>3330</v>
      </c>
      <c r="L28" s="8" t="s">
        <v>3311</v>
      </c>
      <c r="M28" s="8"/>
      <c r="N28" s="9"/>
      <c r="O28" s="8"/>
      <c r="P28" s="8">
        <v>168</v>
      </c>
      <c r="Q28" s="8">
        <v>82.603992526305433</v>
      </c>
      <c r="R28" s="8"/>
      <c r="S28" s="8" t="s">
        <v>3624</v>
      </c>
      <c r="T28" s="8" t="s">
        <v>3624</v>
      </c>
      <c r="U28" s="8"/>
      <c r="V28" s="8"/>
      <c r="W28" s="8"/>
      <c r="X28" s="8"/>
      <c r="Y28" s="8"/>
      <c r="Z28" s="8"/>
      <c r="AA28" s="8"/>
      <c r="AB28" s="8"/>
      <c r="AC28" s="8"/>
      <c r="AD28" s="8"/>
    </row>
    <row r="29" spans="1:30" ht="43.5">
      <c r="A29" t="s">
        <v>1003</v>
      </c>
      <c r="B29" s="3" t="s">
        <v>2710</v>
      </c>
      <c r="C29" s="3" t="s">
        <v>2711</v>
      </c>
      <c r="F29" t="s">
        <v>19</v>
      </c>
      <c r="G29" s="8" t="s">
        <v>24</v>
      </c>
      <c r="H29" s="8"/>
      <c r="I29" s="8">
        <v>1</v>
      </c>
      <c r="J29" s="8">
        <v>6</v>
      </c>
      <c r="K29" s="8" t="s">
        <v>3316</v>
      </c>
      <c r="L29" s="8" t="s">
        <v>3311</v>
      </c>
      <c r="M29" s="8"/>
      <c r="N29" s="9"/>
      <c r="O29" s="8"/>
      <c r="P29" s="8">
        <v>2</v>
      </c>
      <c r="Q29" s="8">
        <v>0.98338086340839814</v>
      </c>
      <c r="R29" s="8"/>
      <c r="S29" s="8" t="s">
        <v>3624</v>
      </c>
      <c r="T29" s="8" t="s">
        <v>3624</v>
      </c>
      <c r="U29" s="8"/>
      <c r="V29" s="8"/>
      <c r="W29" s="8"/>
      <c r="X29" s="8"/>
      <c r="Y29" s="8"/>
      <c r="Z29" s="8"/>
      <c r="AA29" s="8"/>
      <c r="AB29" s="8"/>
      <c r="AC29" s="8"/>
      <c r="AD29" s="8"/>
    </row>
    <row r="30" spans="1:30" ht="87">
      <c r="A30" t="s">
        <v>1028</v>
      </c>
      <c r="B30" s="3" t="s">
        <v>2723</v>
      </c>
      <c r="C30" s="3" t="s">
        <v>2725</v>
      </c>
      <c r="G30" s="8" t="s">
        <v>24</v>
      </c>
      <c r="H30" s="8"/>
      <c r="I30" s="8">
        <v>1</v>
      </c>
      <c r="J30" s="8">
        <v>1</v>
      </c>
      <c r="K30" s="8" t="s">
        <v>3304</v>
      </c>
      <c r="L30" s="8" t="s">
        <v>3351</v>
      </c>
      <c r="M30" s="8"/>
      <c r="N30" s="9"/>
      <c r="O30" s="8"/>
      <c r="P30" s="8">
        <v>9</v>
      </c>
      <c r="Q30" s="8">
        <v>4.4252138853377909</v>
      </c>
      <c r="R30" s="8"/>
      <c r="S30" s="8" t="s">
        <v>3624</v>
      </c>
      <c r="T30" s="8" t="s">
        <v>3624</v>
      </c>
      <c r="U30" s="8"/>
      <c r="V30" s="8"/>
      <c r="W30" s="8"/>
      <c r="X30" s="8"/>
      <c r="Y30" s="8"/>
      <c r="Z30" s="8"/>
      <c r="AA30" s="8"/>
      <c r="AB30" s="8"/>
      <c r="AC30" s="8"/>
      <c r="AD30" s="8"/>
    </row>
    <row r="31" spans="1:30" ht="58">
      <c r="A31" t="s">
        <v>1048</v>
      </c>
      <c r="B31" s="3" t="s">
        <v>2792</v>
      </c>
      <c r="C31" s="3" t="s">
        <v>2791</v>
      </c>
      <c r="G31" s="8" t="s">
        <v>24</v>
      </c>
      <c r="H31" s="8"/>
      <c r="I31" s="8">
        <v>1</v>
      </c>
      <c r="J31" s="8">
        <v>5</v>
      </c>
      <c r="K31" s="8" t="s">
        <v>3356</v>
      </c>
      <c r="L31" s="8" t="s">
        <v>3311</v>
      </c>
      <c r="M31" s="8"/>
      <c r="N31" s="9"/>
      <c r="O31" s="8"/>
      <c r="P31" s="8">
        <v>295</v>
      </c>
      <c r="Q31" s="8">
        <v>145.04867735273871</v>
      </c>
      <c r="R31" s="8"/>
      <c r="S31" s="8" t="s">
        <v>3624</v>
      </c>
      <c r="T31" s="8" t="s">
        <v>3624</v>
      </c>
      <c r="U31" s="8"/>
      <c r="V31" s="8"/>
      <c r="W31" s="8"/>
      <c r="X31" s="8"/>
      <c r="Y31" s="8"/>
      <c r="Z31" s="8"/>
      <c r="AA31" s="8"/>
      <c r="AB31" s="8"/>
      <c r="AC31" s="8"/>
      <c r="AD31" s="8"/>
    </row>
    <row r="32" spans="1:30" ht="72.5">
      <c r="A32" t="s">
        <v>1052</v>
      </c>
      <c r="B32" s="3" t="s">
        <v>2810</v>
      </c>
      <c r="C32" s="3" t="s">
        <v>2813</v>
      </c>
      <c r="G32" s="8" t="s">
        <v>24</v>
      </c>
      <c r="H32" s="8"/>
      <c r="I32" s="8">
        <v>1</v>
      </c>
      <c r="J32" s="8">
        <v>4</v>
      </c>
      <c r="K32" s="8" t="s">
        <v>3356</v>
      </c>
      <c r="L32" s="8" t="s">
        <v>3311</v>
      </c>
      <c r="M32" s="8"/>
      <c r="N32" s="9"/>
      <c r="O32" s="8"/>
      <c r="P32" s="8">
        <v>295</v>
      </c>
      <c r="Q32" s="8">
        <v>145.04867735273871</v>
      </c>
      <c r="R32" s="8"/>
      <c r="S32" s="8" t="s">
        <v>3624</v>
      </c>
      <c r="T32" s="8" t="s">
        <v>3624</v>
      </c>
      <c r="U32" s="8"/>
      <c r="V32" s="8"/>
      <c r="W32" s="8"/>
      <c r="X32" s="8"/>
      <c r="Y32" s="8"/>
      <c r="Z32" s="8"/>
      <c r="AA32" s="8"/>
      <c r="AB32" s="8"/>
      <c r="AC32" s="8"/>
      <c r="AD32" s="8"/>
    </row>
    <row r="33" spans="1:30" ht="58">
      <c r="A33" t="s">
        <v>1059</v>
      </c>
      <c r="B33" s="3" t="s">
        <v>2832</v>
      </c>
      <c r="C33" s="3" t="s">
        <v>2831</v>
      </c>
      <c r="G33" s="8" t="s">
        <v>25</v>
      </c>
      <c r="H33" s="8"/>
      <c r="I33" s="8">
        <v>1</v>
      </c>
      <c r="J33" s="8">
        <v>5</v>
      </c>
      <c r="K33" s="8" t="s">
        <v>3324</v>
      </c>
      <c r="L33" s="8" t="s">
        <v>3311</v>
      </c>
      <c r="M33" s="8"/>
      <c r="N33" s="9"/>
      <c r="O33" s="8"/>
      <c r="P33" s="8">
        <v>115</v>
      </c>
      <c r="Q33" s="8">
        <v>56.544399645982892</v>
      </c>
      <c r="R33" s="8"/>
      <c r="S33" s="8" t="s">
        <v>3624</v>
      </c>
      <c r="T33" s="8" t="s">
        <v>3624</v>
      </c>
      <c r="U33" s="8"/>
      <c r="V33" s="8"/>
      <c r="W33" s="8"/>
      <c r="X33" s="8"/>
      <c r="Y33" s="8"/>
      <c r="Z33" s="8"/>
      <c r="AA33" s="8"/>
      <c r="AB33" s="8"/>
      <c r="AC33" s="8"/>
      <c r="AD33" s="8"/>
    </row>
    <row r="34" spans="1:30" ht="29">
      <c r="A34" t="s">
        <v>1065</v>
      </c>
      <c r="B34" s="3" t="s">
        <v>2846</v>
      </c>
      <c r="C34" s="3" t="s">
        <v>2847</v>
      </c>
      <c r="G34" s="8" t="s">
        <v>25</v>
      </c>
      <c r="H34" s="8"/>
      <c r="I34" s="8">
        <v>1</v>
      </c>
      <c r="J34" s="8">
        <v>2</v>
      </c>
      <c r="K34" s="8" t="s">
        <v>3316</v>
      </c>
      <c r="L34" s="8" t="s">
        <v>3351</v>
      </c>
      <c r="M34" s="8"/>
      <c r="N34" s="9"/>
      <c r="O34" s="8"/>
      <c r="P34" s="8">
        <v>129</v>
      </c>
      <c r="Q34" s="8">
        <v>63.428065689841674</v>
      </c>
      <c r="R34" s="8"/>
      <c r="S34" s="8" t="s">
        <v>3624</v>
      </c>
      <c r="T34" s="8" t="s">
        <v>3624</v>
      </c>
      <c r="U34" s="8"/>
      <c r="V34" s="8"/>
      <c r="W34" s="8"/>
      <c r="X34" s="8"/>
      <c r="Y34" s="8"/>
      <c r="Z34" s="8"/>
      <c r="AA34" s="8"/>
      <c r="AB34" s="8"/>
      <c r="AC34" s="8"/>
      <c r="AD34" s="8"/>
    </row>
    <row r="35" spans="1:30" ht="87">
      <c r="A35" t="s">
        <v>1078</v>
      </c>
      <c r="B35" s="3" t="s">
        <v>2868</v>
      </c>
      <c r="C35" s="3" t="s">
        <v>2871</v>
      </c>
      <c r="G35" s="8" t="s">
        <v>24</v>
      </c>
      <c r="H35" s="8"/>
      <c r="I35" s="8">
        <v>1</v>
      </c>
      <c r="J35" s="8">
        <v>6</v>
      </c>
      <c r="K35" s="8" t="s">
        <v>3324</v>
      </c>
      <c r="L35" s="8" t="s">
        <v>3311</v>
      </c>
      <c r="M35" s="8"/>
      <c r="N35" s="9"/>
      <c r="O35" s="8"/>
      <c r="P35" s="8">
        <v>250</v>
      </c>
      <c r="Q35" s="8">
        <v>122.92260792604976</v>
      </c>
      <c r="R35" s="8"/>
      <c r="S35" s="8" t="s">
        <v>3624</v>
      </c>
      <c r="T35" s="8" t="s">
        <v>3624</v>
      </c>
      <c r="U35" s="8"/>
      <c r="V35" s="8"/>
      <c r="W35" s="8"/>
      <c r="X35" s="8"/>
      <c r="Y35" s="8"/>
      <c r="Z35" s="8"/>
      <c r="AA35" s="8"/>
      <c r="AB35" s="8"/>
      <c r="AC35" s="8"/>
      <c r="AD35" s="8"/>
    </row>
    <row r="36" spans="1:30" ht="101.5">
      <c r="A36" t="s">
        <v>1079</v>
      </c>
      <c r="B36" s="3" t="s">
        <v>3730</v>
      </c>
      <c r="C36" s="3" t="s">
        <v>3731</v>
      </c>
      <c r="G36" s="8" t="s">
        <v>25</v>
      </c>
      <c r="H36" s="8"/>
      <c r="I36" s="8">
        <v>1</v>
      </c>
      <c r="J36" s="8">
        <v>4</v>
      </c>
      <c r="K36" s="8" t="s">
        <v>3324</v>
      </c>
      <c r="L36" s="8" t="s">
        <v>3311</v>
      </c>
      <c r="M36" s="8"/>
      <c r="N36" s="9"/>
      <c r="O36" s="8"/>
      <c r="P36" s="8">
        <v>109</v>
      </c>
      <c r="Q36" s="8">
        <v>53.594257055757701</v>
      </c>
      <c r="R36" s="8">
        <v>-11</v>
      </c>
      <c r="S36" s="8">
        <v>109</v>
      </c>
      <c r="T36" s="8">
        <v>98</v>
      </c>
      <c r="U36" s="8"/>
      <c r="V36" s="8"/>
      <c r="W36" s="8"/>
      <c r="X36" s="8"/>
      <c r="Y36" s="8"/>
      <c r="Z36" s="8"/>
      <c r="AA36" s="8"/>
      <c r="AB36" s="8"/>
      <c r="AC36" s="8"/>
      <c r="AD36" s="8"/>
    </row>
    <row r="37" spans="1:30" ht="130.5">
      <c r="A37" t="s">
        <v>1095</v>
      </c>
      <c r="B37" s="3" t="s">
        <v>2905</v>
      </c>
      <c r="C37" s="3" t="s">
        <v>2904</v>
      </c>
      <c r="G37" s="8" t="s">
        <v>25</v>
      </c>
      <c r="H37" s="8"/>
      <c r="I37" s="8">
        <v>1</v>
      </c>
      <c r="J37" s="8">
        <v>5</v>
      </c>
      <c r="K37" s="8" t="s">
        <v>3304</v>
      </c>
      <c r="L37" s="8" t="s">
        <v>3311</v>
      </c>
      <c r="M37" s="8"/>
      <c r="N37" s="9"/>
      <c r="O37" s="8"/>
      <c r="P37" s="8">
        <v>266</v>
      </c>
      <c r="Q37" s="8">
        <v>130.78965483331694</v>
      </c>
      <c r="R37" s="8"/>
      <c r="S37" s="8" t="s">
        <v>3624</v>
      </c>
      <c r="T37" s="8" t="s">
        <v>3624</v>
      </c>
      <c r="U37" s="8"/>
      <c r="V37" s="8"/>
      <c r="W37" s="8"/>
      <c r="X37" s="8"/>
      <c r="Y37" s="8"/>
      <c r="Z37" s="8"/>
      <c r="AA37" s="8"/>
      <c r="AB37" s="8"/>
      <c r="AC37" s="8"/>
      <c r="AD37" s="8"/>
    </row>
    <row r="38" spans="1:30" ht="43.5">
      <c r="A38" t="s">
        <v>1136</v>
      </c>
      <c r="B38" s="3" t="s">
        <v>2992</v>
      </c>
      <c r="C38" s="3" t="s">
        <v>2991</v>
      </c>
      <c r="G38" s="8" t="s">
        <v>25</v>
      </c>
      <c r="H38" s="8"/>
      <c r="I38" s="8">
        <v>1</v>
      </c>
      <c r="J38" s="8">
        <v>3</v>
      </c>
      <c r="K38" s="8" t="s">
        <v>3324</v>
      </c>
      <c r="L38" s="8" t="s">
        <v>3311</v>
      </c>
      <c r="M38" s="8"/>
      <c r="N38" s="9"/>
      <c r="O38" s="8"/>
      <c r="P38" s="8">
        <v>2</v>
      </c>
      <c r="Q38" s="8">
        <v>0.98338086340839814</v>
      </c>
      <c r="R38" s="8"/>
      <c r="S38" s="8" t="s">
        <v>3624</v>
      </c>
      <c r="T38" s="8" t="s">
        <v>3624</v>
      </c>
      <c r="U38" s="8"/>
      <c r="V38" s="8"/>
      <c r="W38" s="8"/>
      <c r="X38" s="8"/>
      <c r="Y38" s="8"/>
      <c r="Z38" s="8"/>
      <c r="AA38" s="8"/>
      <c r="AB38" s="8"/>
      <c r="AC38" s="8"/>
      <c r="AD38" s="8"/>
    </row>
    <row r="39" spans="1:30" ht="58">
      <c r="A39" t="s">
        <v>1140</v>
      </c>
      <c r="B39" s="3" t="s">
        <v>3000</v>
      </c>
      <c r="C39" s="3" t="s">
        <v>2998</v>
      </c>
      <c r="G39" s="8" t="s">
        <v>25</v>
      </c>
      <c r="H39" s="8"/>
      <c r="I39" s="8">
        <v>1</v>
      </c>
      <c r="J39" s="8">
        <v>2</v>
      </c>
      <c r="K39" s="8" t="s">
        <v>3330</v>
      </c>
      <c r="L39" s="8" t="s">
        <v>3351</v>
      </c>
      <c r="M39" s="8"/>
      <c r="N39" s="9"/>
      <c r="O39" s="8"/>
      <c r="P39" s="8">
        <v>295</v>
      </c>
      <c r="Q39" s="8">
        <v>145.04867735273871</v>
      </c>
      <c r="R39" s="8"/>
      <c r="S39" s="8" t="s">
        <v>3624</v>
      </c>
      <c r="T39" s="8" t="s">
        <v>3624</v>
      </c>
      <c r="U39" s="8"/>
      <c r="V39" s="8"/>
      <c r="W39" s="8"/>
      <c r="X39" s="8"/>
      <c r="Y39" s="8"/>
      <c r="Z39" s="8"/>
      <c r="AA39" s="8"/>
      <c r="AB39" s="8"/>
      <c r="AC39" s="8"/>
      <c r="AD39" s="8"/>
    </row>
    <row r="40" spans="1:30" ht="58">
      <c r="A40" t="s">
        <v>1182</v>
      </c>
      <c r="B40" s="3" t="s">
        <v>3058</v>
      </c>
      <c r="C40" s="3" t="s">
        <v>3057</v>
      </c>
      <c r="G40" s="8" t="s">
        <v>25</v>
      </c>
      <c r="H40" s="8"/>
      <c r="I40" s="8">
        <v>1</v>
      </c>
      <c r="J40" s="8">
        <v>5</v>
      </c>
      <c r="K40" s="8" t="s">
        <v>3356</v>
      </c>
      <c r="L40" s="8" t="s">
        <v>3311</v>
      </c>
      <c r="M40" s="8"/>
      <c r="N40" s="9"/>
      <c r="O40" s="8"/>
      <c r="P40" s="8">
        <v>295</v>
      </c>
      <c r="Q40" s="8">
        <v>145.04867735273871</v>
      </c>
      <c r="R40" s="8"/>
      <c r="S40" s="8" t="s">
        <v>3624</v>
      </c>
      <c r="T40" s="8" t="s">
        <v>3624</v>
      </c>
      <c r="U40" s="8"/>
      <c r="V40" s="8"/>
      <c r="W40" s="8"/>
      <c r="X40" s="8"/>
      <c r="Y40" s="8"/>
      <c r="Z40" s="8"/>
      <c r="AA40" s="8"/>
      <c r="AB40" s="8"/>
      <c r="AC40" s="8"/>
      <c r="AD40" s="8"/>
    </row>
    <row r="41" spans="1:30" ht="29">
      <c r="A41" t="s">
        <v>1185</v>
      </c>
      <c r="B41" s="3" t="s">
        <v>3064</v>
      </c>
      <c r="C41" s="3" t="s">
        <v>3065</v>
      </c>
      <c r="F41" t="s">
        <v>19</v>
      </c>
      <c r="G41" s="8" t="s">
        <v>24</v>
      </c>
      <c r="H41" s="8"/>
      <c r="I41" s="8">
        <v>1</v>
      </c>
      <c r="J41" s="8">
        <v>1</v>
      </c>
      <c r="K41" s="8" t="s">
        <v>3304</v>
      </c>
      <c r="L41" s="8" t="s">
        <v>3351</v>
      </c>
      <c r="M41" s="8"/>
      <c r="N41" s="9"/>
      <c r="O41" s="8" t="s">
        <v>3306</v>
      </c>
      <c r="P41" s="8">
        <v>5</v>
      </c>
      <c r="Q41" s="8">
        <v>2.4584521585209949</v>
      </c>
      <c r="R41" s="8"/>
      <c r="S41" s="8" t="s">
        <v>3624</v>
      </c>
      <c r="T41" s="8" t="s">
        <v>3624</v>
      </c>
      <c r="U41" s="8"/>
      <c r="V41" s="8"/>
      <c r="W41" s="8"/>
      <c r="X41" s="8"/>
      <c r="Y41" s="8"/>
      <c r="Z41" s="8"/>
      <c r="AA41" s="8"/>
      <c r="AB41" s="8"/>
      <c r="AC41" s="8"/>
      <c r="AD41" s="8"/>
    </row>
    <row r="42" spans="1:30" ht="29">
      <c r="A42" t="s">
        <v>1191</v>
      </c>
      <c r="B42" s="3" t="s">
        <v>3083</v>
      </c>
      <c r="C42" s="3" t="s">
        <v>3082</v>
      </c>
      <c r="G42" s="8" t="s">
        <v>24</v>
      </c>
      <c r="H42" s="8"/>
      <c r="I42" s="8">
        <v>1</v>
      </c>
      <c r="J42" s="8">
        <v>2</v>
      </c>
      <c r="K42" s="8" t="s">
        <v>3324</v>
      </c>
      <c r="L42" s="8" t="s">
        <v>3351</v>
      </c>
      <c r="M42" s="8"/>
      <c r="N42" s="9"/>
      <c r="O42" s="8"/>
      <c r="P42" s="8">
        <v>75</v>
      </c>
      <c r="Q42" s="8">
        <v>36.876782377814926</v>
      </c>
      <c r="R42" s="8"/>
      <c r="S42" s="8" t="s">
        <v>3624</v>
      </c>
      <c r="T42" s="8" t="s">
        <v>3624</v>
      </c>
      <c r="U42" s="8"/>
      <c r="V42" s="8"/>
      <c r="W42" s="8"/>
      <c r="X42" s="8"/>
      <c r="Y42" s="8"/>
      <c r="Z42" s="8"/>
      <c r="AA42" s="8"/>
      <c r="AB42" s="8"/>
      <c r="AC42" s="8"/>
      <c r="AD42" s="8"/>
    </row>
    <row r="43" spans="1:30" ht="29">
      <c r="A43" t="s">
        <v>1193</v>
      </c>
      <c r="B43" s="3" t="s">
        <v>3094</v>
      </c>
      <c r="C43" s="3" t="s">
        <v>3095</v>
      </c>
      <c r="G43" s="8" t="s">
        <v>24</v>
      </c>
      <c r="H43" s="8"/>
      <c r="I43" s="8">
        <v>1</v>
      </c>
      <c r="J43" s="8">
        <v>4</v>
      </c>
      <c r="K43" s="8" t="s">
        <v>3356</v>
      </c>
      <c r="L43" s="8" t="s">
        <v>3311</v>
      </c>
      <c r="M43" s="8"/>
      <c r="N43" s="9"/>
      <c r="O43" s="8"/>
      <c r="P43" s="8">
        <v>295</v>
      </c>
      <c r="Q43" s="8">
        <v>145.04867735273871</v>
      </c>
      <c r="R43" s="8"/>
      <c r="S43" s="8" t="s">
        <v>3624</v>
      </c>
      <c r="T43" s="8" t="s">
        <v>3624</v>
      </c>
      <c r="U43" s="8"/>
      <c r="V43" s="8"/>
      <c r="W43" s="8"/>
      <c r="X43" s="8"/>
      <c r="Y43" s="8"/>
      <c r="Z43" s="8"/>
      <c r="AA43" s="8"/>
      <c r="AB43" s="8"/>
      <c r="AC43" s="8"/>
      <c r="AD43" s="8"/>
    </row>
    <row r="44" spans="1:30" ht="43.5">
      <c r="A44" t="s">
        <v>1221</v>
      </c>
      <c r="B44" s="3" t="s">
        <v>3139</v>
      </c>
      <c r="C44" s="3" t="s">
        <v>3138</v>
      </c>
      <c r="G44" s="8" t="s">
        <v>25</v>
      </c>
      <c r="H44" s="8"/>
      <c r="I44" s="8">
        <v>1</v>
      </c>
      <c r="J44" s="8">
        <v>5</v>
      </c>
      <c r="K44" s="8" t="s">
        <v>3356</v>
      </c>
      <c r="L44" s="8" t="s">
        <v>3305</v>
      </c>
      <c r="M44" s="8" t="s">
        <v>3403</v>
      </c>
      <c r="N44" s="9" t="s">
        <v>3404</v>
      </c>
      <c r="O44" s="8"/>
      <c r="P44" s="8">
        <v>295</v>
      </c>
      <c r="Q44" s="8">
        <v>145.04867735273871</v>
      </c>
      <c r="R44" s="8"/>
      <c r="S44" s="8" t="s">
        <v>3624</v>
      </c>
      <c r="T44" s="8" t="s">
        <v>3624</v>
      </c>
      <c r="U44" s="8"/>
      <c r="V44" s="8"/>
      <c r="W44" s="8"/>
      <c r="X44" s="8"/>
      <c r="Y44" s="8"/>
      <c r="Z44" s="8"/>
      <c r="AA44" s="8"/>
      <c r="AB44" s="8"/>
      <c r="AC44" s="8"/>
      <c r="AD44" s="8"/>
    </row>
    <row r="45" spans="1:30" ht="72.5">
      <c r="A45" t="s">
        <v>1229</v>
      </c>
      <c r="B45" s="3" t="s">
        <v>3140</v>
      </c>
      <c r="C45" s="3" t="s">
        <v>3141</v>
      </c>
      <c r="G45" s="8" t="s">
        <v>24</v>
      </c>
      <c r="H45" s="8"/>
      <c r="I45" s="8">
        <v>1</v>
      </c>
      <c r="J45" s="8">
        <v>1</v>
      </c>
      <c r="K45" s="8" t="s">
        <v>3304</v>
      </c>
      <c r="L45" s="8" t="s">
        <v>3351</v>
      </c>
      <c r="M45" s="8"/>
      <c r="N45" s="9"/>
      <c r="O45" s="8"/>
      <c r="P45" s="8">
        <v>5</v>
      </c>
      <c r="Q45" s="8">
        <v>2.4584521585209949</v>
      </c>
      <c r="R45" s="8"/>
      <c r="S45" s="8" t="s">
        <v>3624</v>
      </c>
      <c r="T45" s="8" t="s">
        <v>3624</v>
      </c>
      <c r="U45" s="8"/>
      <c r="V45" s="8"/>
      <c r="W45" s="8"/>
      <c r="X45" s="8"/>
      <c r="Y45" s="8"/>
      <c r="Z45" s="8"/>
      <c r="AA45" s="8"/>
      <c r="AB45" s="8"/>
      <c r="AC45" s="8"/>
      <c r="AD45" s="8"/>
    </row>
    <row r="46" spans="1:30" ht="72.5">
      <c r="A46" t="s">
        <v>1238</v>
      </c>
      <c r="B46" s="3" t="s">
        <v>3153</v>
      </c>
      <c r="C46" s="3" t="s">
        <v>3155</v>
      </c>
      <c r="G46" s="8" t="s">
        <v>24</v>
      </c>
      <c r="H46" s="8"/>
      <c r="I46" s="8">
        <v>1</v>
      </c>
      <c r="J46" s="8">
        <v>5</v>
      </c>
      <c r="K46" s="8" t="s">
        <v>3356</v>
      </c>
      <c r="L46" s="8" t="s">
        <v>3311</v>
      </c>
      <c r="M46" s="8"/>
      <c r="N46" s="9"/>
      <c r="O46" s="8"/>
      <c r="P46" s="8">
        <v>295</v>
      </c>
      <c r="Q46" s="8">
        <v>145.04867735273871</v>
      </c>
      <c r="R46" s="8"/>
      <c r="S46" s="8" t="s">
        <v>3624</v>
      </c>
      <c r="T46" s="8" t="s">
        <v>3624</v>
      </c>
      <c r="U46" s="8"/>
      <c r="V46" s="8"/>
      <c r="W46" s="8"/>
      <c r="X46" s="8"/>
      <c r="Y46" s="8"/>
      <c r="Z46" s="8"/>
      <c r="AA46" s="8"/>
      <c r="AB46" s="8"/>
      <c r="AC46" s="8"/>
      <c r="AD46" s="8"/>
    </row>
    <row r="47" spans="1:30" ht="72.5">
      <c r="A47" t="s">
        <v>1309</v>
      </c>
      <c r="B47" s="3" t="s">
        <v>3296</v>
      </c>
      <c r="C47" s="3" t="s">
        <v>3293</v>
      </c>
      <c r="G47" s="8" t="s">
        <v>25</v>
      </c>
      <c r="H47" s="8"/>
      <c r="I47" s="8">
        <v>1</v>
      </c>
      <c r="J47" s="8">
        <v>5</v>
      </c>
      <c r="K47" s="8" t="s">
        <v>3304</v>
      </c>
      <c r="L47" s="8" t="s">
        <v>3311</v>
      </c>
      <c r="M47" s="8"/>
      <c r="N47" s="9"/>
      <c r="O47" s="8"/>
      <c r="P47" s="8">
        <v>24</v>
      </c>
      <c r="Q47" s="8">
        <v>11.800570360900778</v>
      </c>
      <c r="R47" s="8"/>
      <c r="S47" s="8" t="s">
        <v>3624</v>
      </c>
      <c r="T47" s="8" t="s">
        <v>3624</v>
      </c>
      <c r="U47" s="8"/>
      <c r="V47" s="8"/>
      <c r="W47" s="8"/>
      <c r="X47" s="8"/>
      <c r="Y47" s="8"/>
      <c r="Z47" s="8"/>
      <c r="AA47" s="8"/>
      <c r="AB47" s="8"/>
      <c r="AC47" s="8"/>
      <c r="AD47" s="8"/>
    </row>
    <row r="50" spans="4:5">
      <c r="D50" t="s">
        <v>3621</v>
      </c>
      <c r="E50">
        <v>20338</v>
      </c>
    </row>
    <row r="51" spans="4:5">
      <c r="D51" t="s">
        <v>3626</v>
      </c>
      <c r="E51">
        <f>MEDIAN(Q:Q)</f>
        <v>36.876782377814926</v>
      </c>
    </row>
    <row r="54" spans="4:5">
      <c r="D54" t="s">
        <v>3627</v>
      </c>
      <c r="E54">
        <f>COUNTIFS(G:G, "Addition", Q:Q, "&gt;=" &amp; $E$51)</f>
        <v>10</v>
      </c>
    </row>
    <row r="55" spans="4:5">
      <c r="D55" t="s">
        <v>3628</v>
      </c>
      <c r="E55">
        <f>COUNTIFS(G:G, "Omission", Q:Q, "&gt;=" &amp; $E$51)</f>
        <v>14</v>
      </c>
    </row>
    <row r="56" spans="4:5">
      <c r="D56" t="s">
        <v>3629</v>
      </c>
      <c r="E56">
        <f>E54/(E54+E55)</f>
        <v>0.41666666666666669</v>
      </c>
    </row>
    <row r="57" spans="4:5">
      <c r="D57" t="s">
        <v>3630</v>
      </c>
      <c r="E57">
        <f>COUNTIFS(G:G, "Addition", Q:Q, "&lt;" &amp; $E$51)</f>
        <v>9</v>
      </c>
    </row>
    <row r="58" spans="4:5">
      <c r="D58" t="s">
        <v>3631</v>
      </c>
      <c r="E58">
        <f>COUNTIFS(G:G, "Omission", Q:Q, "&lt;" &amp; $E$51)</f>
        <v>13</v>
      </c>
    </row>
    <row r="59" spans="4:5">
      <c r="D59" t="s">
        <v>3632</v>
      </c>
      <c r="E59">
        <f>E57/(E57+E58)</f>
        <v>0.40909090909090912</v>
      </c>
    </row>
    <row r="60" spans="4:5">
      <c r="D60" t="s">
        <v>3646</v>
      </c>
      <c r="E60">
        <f>E56-E59</f>
        <v>7.575757575757569E-3</v>
      </c>
    </row>
  </sheetData>
  <conditionalFormatting sqref="G2:G47">
    <cfRule type="expression" dxfId="86" priority="28">
      <formula>$I2&lt;&gt;""</formula>
    </cfRule>
    <cfRule type="expression" dxfId="85" priority="29">
      <formula>$I2=""</formula>
    </cfRule>
  </conditionalFormatting>
  <conditionalFormatting sqref="H2:L47 O2:P47">
    <cfRule type="expression" dxfId="84" priority="26">
      <formula>AND(OR($I2="Addition",$I2="Omission"), H2="")</formula>
    </cfRule>
    <cfRule type="expression" dxfId="83" priority="27">
      <formula>AND($I2&lt;&gt;"Addition",$I2&lt;&gt;"Omission",$I2&lt;&gt;"Substitution - Word")</formula>
    </cfRule>
  </conditionalFormatting>
  <conditionalFormatting sqref="H2:P47">
    <cfRule type="expression" dxfId="82" priority="25">
      <formula>AND(OR($I2="Addition",$I2="Omission"), H2&lt;&gt;"")</formula>
    </cfRule>
  </conditionalFormatting>
  <conditionalFormatting sqref="K2:K47">
    <cfRule type="expression" dxfId="81" priority="20">
      <formula>AND($K2&lt;&gt;"",$K2&gt;1)</formula>
    </cfRule>
  </conditionalFormatting>
  <conditionalFormatting sqref="M2:N47">
    <cfRule type="expression" dxfId="80" priority="16">
      <formula>$N2="Absent"</formula>
    </cfRule>
    <cfRule type="expression" dxfId="79" priority="17">
      <formula>$N2="NA"</formula>
    </cfRule>
    <cfRule type="expression" dxfId="78" priority="18">
      <formula>AND(OR($I2="Addition",$I2="Omission"), M2="")</formula>
    </cfRule>
    <cfRule type="expression" dxfId="77" priority="19">
      <formula>AND($I2&lt;&gt;"Addition",$I2&lt;&gt;"Omission")</formula>
    </cfRule>
  </conditionalFormatting>
  <conditionalFormatting sqref="O2:O47">
    <cfRule type="expression" dxfId="76" priority="21">
      <formula>OR($I2="Addition",$I2="Omission",$I2 = "Substitution - Word")</formula>
    </cfRule>
  </conditionalFormatting>
  <conditionalFormatting sqref="Q2:Q47">
    <cfRule type="expression" dxfId="75" priority="1">
      <formula>AND(OR($I2="Addition",$I2="Omission"), Q2&lt;&gt;"")</formula>
    </cfRule>
    <cfRule type="expression" dxfId="74" priority="2">
      <formula>AND(OR($I2="Addition",$I2="Omission"), Q2="")</formula>
    </cfRule>
    <cfRule type="expression" dxfId="73" priority="3">
      <formula>AND($I2&lt;&gt;"Addition",$I2&lt;&gt;"Omission",$I2&lt;&gt;"Substitution - Word")</formula>
    </cfRule>
  </conditionalFormatting>
  <conditionalFormatting sqref="R2:T47">
    <cfRule type="expression" dxfId="72" priority="22">
      <formula>AND(AND(LEFT($I2,3)="Sub", RIGHT($I2,4)&lt;&gt;"Form"),$T2&lt;&gt;"")</formula>
    </cfRule>
    <cfRule type="expression" dxfId="71" priority="23">
      <formula>AND(AND(LEFT($I2,3)="Sub", RIGHT($I2,4)&lt;&gt;"Form"),$T2="")</formula>
    </cfRule>
    <cfRule type="expression" dxfId="70" priority="24">
      <formula>"&lt;&gt;AND(LEFT($J2,3)=""Sub"", RIGHT($J2,4)&lt;&gt;""Form"")"</formula>
    </cfRule>
  </conditionalFormatting>
  <conditionalFormatting sqref="S2:T47">
    <cfRule type="expression" dxfId="69" priority="4">
      <formula>AND(AND(LEFT($I2,3)="Sub", RIGHT($I2,4)&lt;&gt;"Form"),$T2&lt;&gt;"")</formula>
    </cfRule>
    <cfRule type="expression" dxfId="68" priority="5">
      <formula>AND(AND(LEFT($I2,3)="Sub", RIGHT($I2,4)&lt;&gt;"Form"),$T2="")</formula>
    </cfRule>
    <cfRule type="expression" dxfId="67" priority="6">
      <formula>"&lt;&gt;AND(LEFT($J2,3)=""Sub"", RIGHT($J2,4)&lt;&gt;""Form"")"</formula>
    </cfRule>
  </conditionalFormatting>
  <conditionalFormatting sqref="U2:U47">
    <cfRule type="expression" dxfId="66" priority="9">
      <formula>AND($W2&lt;&gt;"",OR($AD2="Yes",$AE2&lt;&gt;""))</formula>
    </cfRule>
    <cfRule type="expression" dxfId="65" priority="10">
      <formula>OR($AD2="Yes",$AE2&lt;&gt;"")</formula>
    </cfRule>
    <cfRule type="expression" dxfId="64" priority="11">
      <formula>AND($I2&lt;&gt;"",$I2&lt;&gt;"Unclear due to correction")</formula>
    </cfRule>
    <cfRule type="expression" dxfId="63" priority="14">
      <formula>OR($I2="",$I2="Unclear due to correction")</formula>
    </cfRule>
    <cfRule type="expression" dxfId="62" priority="15">
      <formula>AND($AD2&lt;&gt;"Yes",$AE2="")</formula>
    </cfRule>
  </conditionalFormatting>
  <conditionalFormatting sqref="V2:V47">
    <cfRule type="expression" dxfId="61" priority="8">
      <formula>AND($I2&lt;&gt;"",$I2&lt;&gt;"Unclear due to correction",$X2="")</formula>
    </cfRule>
  </conditionalFormatting>
  <conditionalFormatting sqref="V2:AD47">
    <cfRule type="expression" dxfId="60" priority="30">
      <formula>AND($I2&lt;&gt;"",$I2&lt;&gt;"Unclear due to correction")</formula>
    </cfRule>
    <cfRule type="expression" dxfId="59" priority="31">
      <formula>OR($I2="",$I2="Unclear due to correction")</formula>
    </cfRule>
  </conditionalFormatting>
  <conditionalFormatting sqref="W2:W47">
    <cfRule type="expression" dxfId="58" priority="12">
      <formula>AND($X2="Yes",$Y2="")</formula>
    </cfRule>
    <cfRule type="expression" dxfId="57" priority="13">
      <formula>$X2=""</formula>
    </cfRule>
  </conditionalFormatting>
  <conditionalFormatting sqref="AB2:AB47">
    <cfRule type="expression" dxfId="56" priority="7">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58E04AB9-C024-4983-9FEB-176119AA45C6}">
          <x14:formula1>
            <xm:f>'Data Regularization'!$H$2:$H$1048576</xm:f>
          </x14:formula1>
          <xm:sqref>U2:U47</xm:sqref>
        </x14:dataValidation>
        <x14:dataValidation type="list" allowBlank="1" showInputMessage="1" showErrorMessage="1" xr:uid="{83FFF955-DBC7-46FB-9842-1FE32E7FC2D4}">
          <x14:formula1>
            <xm:f>'Data Regularization'!$G$2:$G$1048576</xm:f>
          </x14:formula1>
          <xm:sqref>O2:O47</xm:sqref>
        </x14:dataValidation>
        <x14:dataValidation type="list" allowBlank="1" showInputMessage="1" showErrorMessage="1" xr:uid="{FCAE41EE-61E8-47E0-BF3A-2353A97C4167}">
          <x14:formula1>
            <xm:f>'Data Regularization'!$F$2:$F$1048576</xm:f>
          </x14:formula1>
          <xm:sqref>L2:L47</xm:sqref>
        </x14:dataValidation>
        <x14:dataValidation type="list" allowBlank="1" showInputMessage="1" showErrorMessage="1" xr:uid="{12E3E03D-B82E-4508-818A-02D98B585A6D}">
          <x14:formula1>
            <xm:f>'Data Regularization'!$E$2:$E$1048576</xm:f>
          </x14:formula1>
          <xm:sqref>K2:K47</xm:sqref>
        </x14:dataValidation>
        <x14:dataValidation type="list" allowBlank="1" showInputMessage="1" showErrorMessage="1" xr:uid="{72CF42DC-6F05-48CF-A59B-322CA14A5FD1}">
          <x14:formula1>
            <xm:f>'Data Regularization'!$B$2:$B$1048576</xm:f>
          </x14:formula1>
          <xm:sqref>E2:E47</xm:sqref>
        </x14:dataValidation>
        <x14:dataValidation type="list" allowBlank="1" showInputMessage="1" showErrorMessage="1" xr:uid="{F18197F5-8ECA-491C-9071-8AB492D5EE9B}">
          <x14:formula1>
            <xm:f>'Data Regularization'!$A$2:$A$1048576</xm:f>
          </x14:formula1>
          <xm:sqref>D2:D47</xm:sqref>
        </x14:dataValidation>
        <x14:dataValidation type="list" allowBlank="1" showInputMessage="1" xr:uid="{DE9A2417-B0DE-4D14-9C2E-BCE37FD07EDA}">
          <x14:formula1>
            <xm:f>'Data Regularization'!$I$2:$I$1048576</xm:f>
          </x14:formula1>
          <xm:sqref>V2:V47</xm:sqref>
        </x14:dataValidation>
        <x14:dataValidation type="list" allowBlank="1" showInputMessage="1" showErrorMessage="1" xr:uid="{22AB78FC-8696-4C18-8209-6AE0ABBCBD32}">
          <x14:formula1>
            <xm:f>'Data Regularization'!$P$2:$P$1048576</xm:f>
          </x14:formula1>
          <xm:sqref>AD2:AD47</xm:sqref>
        </x14:dataValidation>
        <x14:dataValidation type="list" allowBlank="1" showInputMessage="1" showErrorMessage="1" xr:uid="{651480BE-1D60-4AC2-9A66-91B5F3E06E6D}">
          <x14:formula1>
            <xm:f>'Data Regularization'!$O$2:$O$1048576</xm:f>
          </x14:formula1>
          <xm:sqref>AC2:AC47</xm:sqref>
        </x14:dataValidation>
        <x14:dataValidation type="list" allowBlank="1" showInputMessage="1" showErrorMessage="1" xr:uid="{71A23EDF-9773-4C9D-885B-795CE47926F6}">
          <x14:formula1>
            <xm:f>'Data Regularization'!$N$2:$N$1048576</xm:f>
          </x14:formula1>
          <xm:sqref>AB2:AB47</xm:sqref>
        </x14:dataValidation>
        <x14:dataValidation type="list" allowBlank="1" showInputMessage="1" showErrorMessage="1" xr:uid="{529FC12D-9744-4670-A1C4-F23D19E88058}">
          <x14:formula1>
            <xm:f>'Data Regularization'!$M$2:$M$1048576</xm:f>
          </x14:formula1>
          <xm:sqref>Z2:Z47</xm:sqref>
        </x14:dataValidation>
        <x14:dataValidation type="list" allowBlank="1" showInputMessage="1" showErrorMessage="1" xr:uid="{F55CE85E-14C5-43C3-A1B8-1143725154F6}">
          <x14:formula1>
            <xm:f>'Data Regularization'!$L$2:$L$1048576</xm:f>
          </x14:formula1>
          <xm:sqref>Y2:Y47</xm:sqref>
        </x14:dataValidation>
        <x14:dataValidation type="list" allowBlank="1" showInputMessage="1" showErrorMessage="1" xr:uid="{3C7D4D19-24F7-4EC5-A721-6FA5F8E77B46}">
          <x14:formula1>
            <xm:f>'Data Regularization'!$K$2:$K$1048576</xm:f>
          </x14:formula1>
          <xm:sqref>X2:X47</xm:sqref>
        </x14:dataValidation>
        <x14:dataValidation type="list" allowBlank="1" showInputMessage="1" showErrorMessage="1" xr:uid="{DB997BFB-E778-43B2-9C2F-A4DBA01255B6}">
          <x14:formula1>
            <xm:f>'Data Regularization'!$J$2:$J$1048576</xm:f>
          </x14:formula1>
          <xm:sqref>W2:W47</xm:sqref>
        </x14:dataValidation>
        <x14:dataValidation type="list" allowBlank="1" showInputMessage="1" showErrorMessage="1" xr:uid="{6E62CAC7-D44B-4F96-8D68-383F29C2DC88}">
          <x14:formula1>
            <xm:f>'Data Regularization'!$D$2:$D$1048576</xm:f>
          </x14:formula1>
          <xm:sqref>G2:G47</xm:sqref>
        </x14:dataValidation>
        <x14:dataValidation type="list" allowBlank="1" showInputMessage="1" showErrorMessage="1" xr:uid="{AD6DFF31-3F05-4CC4-A8E5-E1B06C9CA7DB}">
          <x14:formula1>
            <xm:f>'Data Regularization'!$C$2:$C$50</xm:f>
          </x14:formula1>
          <xm:sqref>F2:F47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397B-F97C-4425-A22D-64AF599B69D2}">
  <dimension ref="A1:AF21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2" s="1" customFormat="1" ht="29">
      <c r="A1" s="1" t="s">
        <v>0</v>
      </c>
      <c r="B1" s="2" t="s">
        <v>5</v>
      </c>
      <c r="C1" s="2" t="s">
        <v>6</v>
      </c>
      <c r="D1" s="1" t="s">
        <v>3332</v>
      </c>
      <c r="E1" s="1" t="s">
        <v>3333</v>
      </c>
      <c r="F1" s="1" t="s">
        <v>3334</v>
      </c>
      <c r="G1" s="1" t="s">
        <v>3</v>
      </c>
      <c r="H1" s="1" t="s">
        <v>3335</v>
      </c>
      <c r="I1" s="1" t="s">
        <v>3336</v>
      </c>
      <c r="J1" s="1" t="s">
        <v>3337</v>
      </c>
      <c r="K1" s="1" t="s">
        <v>3338</v>
      </c>
      <c r="L1" s="1" t="s">
        <v>3298</v>
      </c>
      <c r="M1" s="1" t="s">
        <v>3339</v>
      </c>
      <c r="N1" s="7" t="s">
        <v>3340</v>
      </c>
      <c r="O1" s="1" t="s">
        <v>3299</v>
      </c>
      <c r="P1" s="1" t="s">
        <v>3341</v>
      </c>
      <c r="Q1" s="1" t="s">
        <v>3342</v>
      </c>
      <c r="R1" s="1" t="s">
        <v>3622</v>
      </c>
      <c r="S1" s="1" t="s">
        <v>3623</v>
      </c>
      <c r="T1" s="1" t="s">
        <v>3636</v>
      </c>
      <c r="U1" s="1" t="s">
        <v>3637</v>
      </c>
      <c r="V1" s="1" t="s">
        <v>3638</v>
      </c>
      <c r="W1" s="1" t="s">
        <v>3345</v>
      </c>
      <c r="X1" s="1" t="s">
        <v>3346</v>
      </c>
      <c r="Y1" s="1" t="s">
        <v>3347</v>
      </c>
      <c r="Z1" s="1" t="s">
        <v>3300</v>
      </c>
      <c r="AA1" s="1" t="s">
        <v>3301</v>
      </c>
      <c r="AB1" s="1" t="s">
        <v>3302</v>
      </c>
      <c r="AC1" s="1" t="s">
        <v>3343</v>
      </c>
      <c r="AD1" s="1" t="s">
        <v>3349</v>
      </c>
      <c r="AE1" s="1" t="s">
        <v>3303</v>
      </c>
      <c r="AF1" s="1" t="s">
        <v>3344</v>
      </c>
    </row>
    <row r="2" spans="1:32" ht="58">
      <c r="A2" t="s">
        <v>40</v>
      </c>
      <c r="B2" s="3" t="s">
        <v>1322</v>
      </c>
      <c r="C2" s="3" t="s">
        <v>1323</v>
      </c>
      <c r="G2" s="8" t="s">
        <v>3350</v>
      </c>
      <c r="H2" s="8"/>
      <c r="I2" s="8"/>
      <c r="J2" s="8"/>
      <c r="K2" s="8"/>
      <c r="L2" s="8"/>
      <c r="M2" s="8"/>
      <c r="N2" s="9"/>
      <c r="O2" s="8"/>
      <c r="P2" s="8"/>
      <c r="Q2" s="8">
        <v>-431</v>
      </c>
      <c r="R2" s="8">
        <v>743</v>
      </c>
      <c r="S2" s="8">
        <v>312</v>
      </c>
      <c r="T2" s="11">
        <f>IF(ISNUMBER(R2), (R2/$E$202)*10000, "")</f>
        <v>365.32599075621988</v>
      </c>
      <c r="U2" s="11">
        <f>IF(ISNUMBER(S2), (S2/$E$202)*10000, "")</f>
        <v>153.4074146917101</v>
      </c>
      <c r="V2" s="11">
        <f>IF(ISNUMBER(Q2), U2-T2, "")</f>
        <v>-211.91857606450978</v>
      </c>
      <c r="W2" s="8"/>
      <c r="X2" s="8"/>
      <c r="Y2" s="8"/>
      <c r="Z2" s="8"/>
      <c r="AA2" s="8"/>
      <c r="AB2" s="8"/>
      <c r="AC2" s="8"/>
      <c r="AD2" s="8"/>
      <c r="AE2" s="8"/>
      <c r="AF2" s="8"/>
    </row>
    <row r="3" spans="1:32" ht="29">
      <c r="A3" t="s">
        <v>41</v>
      </c>
      <c r="B3" s="3" t="s">
        <v>1328</v>
      </c>
      <c r="C3" s="3" t="s">
        <v>1329</v>
      </c>
      <c r="G3" s="8" t="s">
        <v>3350</v>
      </c>
      <c r="H3" s="8"/>
      <c r="I3" s="8"/>
      <c r="J3" s="8"/>
      <c r="K3" s="8"/>
      <c r="L3" s="8"/>
      <c r="M3" s="8"/>
      <c r="N3" s="9"/>
      <c r="O3" s="8"/>
      <c r="P3" s="8"/>
      <c r="Q3" s="8">
        <v>249</v>
      </c>
      <c r="R3" s="8">
        <v>31</v>
      </c>
      <c r="S3" s="8">
        <v>280</v>
      </c>
      <c r="T3" s="11">
        <f t="shared" ref="T3:T66" si="0">IF(ISNUMBER(R3), (R3/$E$202)*10000, "")</f>
        <v>15.242403382830171</v>
      </c>
      <c r="U3" s="11">
        <f t="shared" ref="U3:U66" si="1">IF(ISNUMBER(S3), (S3/$E$202)*10000, "")</f>
        <v>137.67332087717574</v>
      </c>
      <c r="V3" s="11">
        <f t="shared" ref="V3:V66" si="2">IF(ISNUMBER(Q3), U3-T3, "")</f>
        <v>122.43091749434556</v>
      </c>
      <c r="W3" s="8"/>
      <c r="X3" s="8"/>
      <c r="Y3" s="8"/>
      <c r="Z3" s="8"/>
      <c r="AA3" s="8"/>
      <c r="AB3" s="8"/>
      <c r="AC3" s="8"/>
      <c r="AD3" s="8"/>
      <c r="AE3" s="8"/>
      <c r="AF3" s="8"/>
    </row>
    <row r="4" spans="1:32" ht="29">
      <c r="A4" t="s">
        <v>44</v>
      </c>
      <c r="B4" s="3" t="s">
        <v>1326</v>
      </c>
      <c r="C4" s="3" t="s">
        <v>1327</v>
      </c>
      <c r="G4" s="8" t="s">
        <v>3350</v>
      </c>
      <c r="H4" s="8"/>
      <c r="I4" s="8"/>
      <c r="J4" s="8"/>
      <c r="K4" s="8"/>
      <c r="L4" s="8"/>
      <c r="M4" s="8"/>
      <c r="N4" s="9"/>
      <c r="O4" s="8"/>
      <c r="P4" s="8"/>
      <c r="Q4" s="8">
        <v>-61</v>
      </c>
      <c r="R4" s="8">
        <v>166</v>
      </c>
      <c r="S4" s="8">
        <v>105</v>
      </c>
      <c r="T4" s="11">
        <f t="shared" si="0"/>
        <v>81.620611662897048</v>
      </c>
      <c r="U4" s="11">
        <f t="shared" si="1"/>
        <v>51.627495328940903</v>
      </c>
      <c r="V4" s="11">
        <f t="shared" si="2"/>
        <v>-29.993116333956145</v>
      </c>
      <c r="W4" s="8"/>
      <c r="X4" s="8"/>
      <c r="Y4" s="8"/>
      <c r="Z4" s="8"/>
      <c r="AA4" s="8"/>
      <c r="AB4" s="8"/>
      <c r="AC4" s="8"/>
      <c r="AD4" s="8"/>
      <c r="AE4" s="8"/>
      <c r="AF4" s="8"/>
    </row>
    <row r="5" spans="1:32" ht="29">
      <c r="A5" t="s">
        <v>67</v>
      </c>
      <c r="B5" s="3" t="s">
        <v>1334</v>
      </c>
      <c r="C5" s="3" t="s">
        <v>2235</v>
      </c>
      <c r="G5" s="8" t="s">
        <v>3350</v>
      </c>
      <c r="H5" s="8"/>
      <c r="I5" s="8"/>
      <c r="J5" s="8"/>
      <c r="K5" s="8"/>
      <c r="L5" s="8"/>
      <c r="M5" s="8"/>
      <c r="N5" s="9"/>
      <c r="O5" s="8"/>
      <c r="P5" s="8"/>
      <c r="Q5" s="8">
        <v>-431</v>
      </c>
      <c r="R5" s="8">
        <v>743</v>
      </c>
      <c r="S5" s="8">
        <v>312</v>
      </c>
      <c r="T5" s="11">
        <f t="shared" si="0"/>
        <v>365.32599075621988</v>
      </c>
      <c r="U5" s="11">
        <f t="shared" si="1"/>
        <v>153.4074146917101</v>
      </c>
      <c r="V5" s="11">
        <f t="shared" si="2"/>
        <v>-211.91857606450978</v>
      </c>
      <c r="W5" s="8"/>
      <c r="X5" s="8"/>
      <c r="Y5" s="8"/>
      <c r="Z5" s="8"/>
      <c r="AA5" s="8"/>
      <c r="AB5" s="8"/>
      <c r="AC5" s="8"/>
      <c r="AD5" s="8"/>
      <c r="AE5" s="8"/>
      <c r="AF5" s="8"/>
    </row>
    <row r="6" spans="1:32" ht="58">
      <c r="A6" t="s">
        <v>67</v>
      </c>
      <c r="B6" s="3" t="s">
        <v>1340</v>
      </c>
      <c r="C6" s="3" t="s">
        <v>1339</v>
      </c>
      <c r="G6" s="8" t="s">
        <v>3350</v>
      </c>
      <c r="H6" s="8"/>
      <c r="I6" s="8"/>
      <c r="J6" s="8"/>
      <c r="K6" s="8"/>
      <c r="L6" s="8"/>
      <c r="M6" s="8"/>
      <c r="N6" s="9"/>
      <c r="O6" s="8"/>
      <c r="P6" s="8"/>
      <c r="Q6" s="8">
        <v>-8</v>
      </c>
      <c r="R6" s="8">
        <v>8</v>
      </c>
      <c r="S6" s="8">
        <v>0</v>
      </c>
      <c r="T6" s="11">
        <f t="shared" si="0"/>
        <v>3.9335234536335926</v>
      </c>
      <c r="U6" s="11">
        <f t="shared" si="1"/>
        <v>0</v>
      </c>
      <c r="V6" s="11">
        <f t="shared" si="2"/>
        <v>-3.9335234536335926</v>
      </c>
      <c r="W6" s="8"/>
      <c r="X6" s="8"/>
      <c r="Y6" s="8"/>
      <c r="Z6" s="8"/>
      <c r="AA6" s="8"/>
      <c r="AB6" s="8"/>
      <c r="AC6" s="8"/>
      <c r="AD6" s="8"/>
      <c r="AE6" s="8"/>
      <c r="AF6" s="8"/>
    </row>
    <row r="7" spans="1:32" ht="29">
      <c r="A7" t="s">
        <v>75</v>
      </c>
      <c r="B7" s="3" t="s">
        <v>1350</v>
      </c>
      <c r="C7" s="3" t="s">
        <v>1351</v>
      </c>
      <c r="G7" s="8" t="s">
        <v>3350</v>
      </c>
      <c r="H7" s="8"/>
      <c r="I7" s="8"/>
      <c r="J7" s="8"/>
      <c r="K7" s="8"/>
      <c r="L7" s="8"/>
      <c r="M7" s="8"/>
      <c r="N7" s="9"/>
      <c r="O7" s="8"/>
      <c r="P7" s="8"/>
      <c r="Q7" s="8">
        <v>118</v>
      </c>
      <c r="R7" s="8">
        <v>11</v>
      </c>
      <c r="S7" s="8">
        <v>129</v>
      </c>
      <c r="T7" s="11">
        <f t="shared" si="0"/>
        <v>5.4085947487461903</v>
      </c>
      <c r="U7" s="11">
        <f t="shared" si="1"/>
        <v>63.428065689841674</v>
      </c>
      <c r="V7" s="11">
        <f t="shared" si="2"/>
        <v>58.019470941095484</v>
      </c>
      <c r="W7" s="8"/>
      <c r="X7" s="8"/>
      <c r="Y7" s="8"/>
      <c r="Z7" s="8"/>
      <c r="AA7" s="8"/>
      <c r="AB7" s="8"/>
      <c r="AC7" s="8"/>
      <c r="AD7" s="8"/>
      <c r="AE7" s="8"/>
      <c r="AF7" s="8"/>
    </row>
    <row r="8" spans="1:32" ht="29">
      <c r="A8" t="s">
        <v>117</v>
      </c>
      <c r="B8" s="3" t="s">
        <v>1376</v>
      </c>
      <c r="C8" s="3" t="s">
        <v>1377</v>
      </c>
      <c r="G8" s="8" t="s">
        <v>3350</v>
      </c>
      <c r="H8" s="8"/>
      <c r="I8" s="8"/>
      <c r="J8" s="8"/>
      <c r="K8" s="8"/>
      <c r="L8" s="8"/>
      <c r="M8" s="8"/>
      <c r="N8" s="9"/>
      <c r="O8" s="8"/>
      <c r="P8" s="8"/>
      <c r="Q8" s="8">
        <v>-431</v>
      </c>
      <c r="R8" s="8">
        <v>743</v>
      </c>
      <c r="S8" s="8">
        <v>312</v>
      </c>
      <c r="T8" s="11">
        <f t="shared" si="0"/>
        <v>365.32599075621988</v>
      </c>
      <c r="U8" s="11">
        <f t="shared" si="1"/>
        <v>153.4074146917101</v>
      </c>
      <c r="V8" s="11">
        <f t="shared" si="2"/>
        <v>-211.91857606450978</v>
      </c>
      <c r="W8" s="8"/>
      <c r="X8" s="8"/>
      <c r="Y8" s="8"/>
      <c r="Z8" s="8"/>
      <c r="AA8" s="8"/>
      <c r="AB8" s="8"/>
      <c r="AC8" s="8"/>
      <c r="AD8" s="8"/>
      <c r="AE8" s="8"/>
      <c r="AF8" s="8"/>
    </row>
    <row r="9" spans="1:32" ht="43.5">
      <c r="A9" t="s">
        <v>141</v>
      </c>
      <c r="B9" s="3" t="s">
        <v>1388</v>
      </c>
      <c r="C9" s="3" t="s">
        <v>1389</v>
      </c>
      <c r="G9" s="8" t="s">
        <v>3350</v>
      </c>
      <c r="H9" s="8"/>
      <c r="I9" s="8"/>
      <c r="J9" s="8"/>
      <c r="K9" s="8"/>
      <c r="L9" s="8"/>
      <c r="M9" s="8"/>
      <c r="N9" s="9"/>
      <c r="O9" s="8"/>
      <c r="P9" s="8"/>
      <c r="Q9" s="8">
        <v>118</v>
      </c>
      <c r="R9" s="8">
        <v>132</v>
      </c>
      <c r="S9" s="8">
        <v>250</v>
      </c>
      <c r="T9" s="11">
        <f t="shared" si="0"/>
        <v>64.903136984954273</v>
      </c>
      <c r="U9" s="11">
        <f t="shared" si="1"/>
        <v>122.92260792604976</v>
      </c>
      <c r="V9" s="11">
        <f t="shared" si="2"/>
        <v>58.019470941095491</v>
      </c>
      <c r="W9" s="8"/>
      <c r="X9" s="8"/>
      <c r="Y9" s="8"/>
      <c r="Z9" s="8"/>
      <c r="AA9" s="8"/>
      <c r="AB9" s="8"/>
      <c r="AC9" s="8"/>
      <c r="AD9" s="8"/>
      <c r="AE9" s="8"/>
      <c r="AF9" s="8"/>
    </row>
    <row r="10" spans="1:32" ht="58">
      <c r="A10" t="s">
        <v>141</v>
      </c>
      <c r="B10" s="3" t="s">
        <v>3530</v>
      </c>
      <c r="C10" s="3" t="s">
        <v>3531</v>
      </c>
      <c r="G10" s="8" t="s">
        <v>3350</v>
      </c>
      <c r="H10" s="8"/>
      <c r="I10" s="8"/>
      <c r="J10" s="8"/>
      <c r="K10" s="8"/>
      <c r="L10" s="8"/>
      <c r="M10" s="8"/>
      <c r="N10" s="9"/>
      <c r="O10" s="8"/>
      <c r="P10" s="8"/>
      <c r="Q10" s="8">
        <v>-17</v>
      </c>
      <c r="R10" s="8">
        <v>18</v>
      </c>
      <c r="S10" s="8">
        <v>1</v>
      </c>
      <c r="T10" s="11">
        <f t="shared" si="0"/>
        <v>8.8504277706755818</v>
      </c>
      <c r="U10" s="11">
        <f t="shared" si="1"/>
        <v>0.49169043170419907</v>
      </c>
      <c r="V10" s="11">
        <f t="shared" si="2"/>
        <v>-8.3587373389713822</v>
      </c>
      <c r="W10" s="8"/>
      <c r="X10" s="8"/>
      <c r="Y10" s="8"/>
      <c r="Z10" s="8"/>
      <c r="AA10" s="8"/>
      <c r="AB10" s="8"/>
      <c r="AC10" s="8"/>
      <c r="AD10" s="8"/>
      <c r="AE10" s="8"/>
      <c r="AF10" s="8"/>
    </row>
    <row r="11" spans="1:32">
      <c r="A11" t="s">
        <v>153</v>
      </c>
      <c r="B11" s="3" t="s">
        <v>1398</v>
      </c>
      <c r="C11" s="3" t="s">
        <v>1399</v>
      </c>
      <c r="G11" s="8" t="s">
        <v>3350</v>
      </c>
      <c r="H11" s="8"/>
      <c r="I11" s="8"/>
      <c r="J11" s="8"/>
      <c r="K11" s="8"/>
      <c r="L11" s="8"/>
      <c r="M11" s="8"/>
      <c r="N11" s="9"/>
      <c r="O11" s="8"/>
      <c r="P11" s="8"/>
      <c r="Q11" s="8">
        <v>813</v>
      </c>
      <c r="R11" s="8">
        <v>17</v>
      </c>
      <c r="S11" s="8">
        <v>830</v>
      </c>
      <c r="T11" s="11">
        <f t="shared" si="0"/>
        <v>8.3587373389713839</v>
      </c>
      <c r="U11" s="11">
        <f t="shared" si="1"/>
        <v>408.10305831448517</v>
      </c>
      <c r="V11" s="11">
        <f t="shared" si="2"/>
        <v>399.7443209755138</v>
      </c>
      <c r="W11" s="8"/>
      <c r="X11" s="8"/>
      <c r="Y11" s="8"/>
      <c r="Z11" s="8"/>
      <c r="AA11" s="8"/>
      <c r="AB11" s="8"/>
      <c r="AC11" s="8"/>
      <c r="AD11" s="8"/>
      <c r="AE11" s="8"/>
      <c r="AF11" s="8"/>
    </row>
    <row r="12" spans="1:32" ht="29">
      <c r="A12" t="s">
        <v>168</v>
      </c>
      <c r="B12" s="3" t="s">
        <v>1428</v>
      </c>
      <c r="C12" s="3" t="s">
        <v>1429</v>
      </c>
      <c r="G12" s="8" t="s">
        <v>3350</v>
      </c>
      <c r="H12" s="8"/>
      <c r="I12" s="8"/>
      <c r="J12" s="8"/>
      <c r="K12" s="8"/>
      <c r="L12" s="8"/>
      <c r="M12" s="8"/>
      <c r="N12" s="9"/>
      <c r="O12" s="8"/>
      <c r="P12" s="8"/>
      <c r="Q12" s="8">
        <v>732</v>
      </c>
      <c r="R12" s="8">
        <v>98</v>
      </c>
      <c r="S12" s="8">
        <v>830</v>
      </c>
      <c r="T12" s="11">
        <f t="shared" si="0"/>
        <v>48.185662307011505</v>
      </c>
      <c r="U12" s="11">
        <f t="shared" si="1"/>
        <v>408.10305831448517</v>
      </c>
      <c r="V12" s="11">
        <f t="shared" si="2"/>
        <v>359.91739600747366</v>
      </c>
      <c r="W12" s="8"/>
      <c r="X12" s="8"/>
      <c r="Y12" s="8"/>
      <c r="Z12" s="8"/>
      <c r="AA12" s="8"/>
      <c r="AB12" s="8"/>
      <c r="AC12" s="8"/>
      <c r="AD12" s="8"/>
      <c r="AE12" s="8"/>
      <c r="AF12" s="8"/>
    </row>
    <row r="13" spans="1:32" ht="29">
      <c r="A13" t="s">
        <v>197</v>
      </c>
      <c r="B13" s="3" t="s">
        <v>1439</v>
      </c>
      <c r="C13" s="3" t="s">
        <v>1440</v>
      </c>
      <c r="G13" s="8" t="s">
        <v>3350</v>
      </c>
      <c r="H13" s="8"/>
      <c r="I13" s="8"/>
      <c r="J13" s="8"/>
      <c r="K13" s="8"/>
      <c r="L13" s="8"/>
      <c r="M13" s="8"/>
      <c r="N13" s="9"/>
      <c r="O13" s="8"/>
      <c r="P13" s="8"/>
      <c r="Q13" s="8">
        <v>118</v>
      </c>
      <c r="R13" s="8">
        <v>132</v>
      </c>
      <c r="S13" s="8">
        <v>250</v>
      </c>
      <c r="T13" s="11">
        <f t="shared" si="0"/>
        <v>64.903136984954273</v>
      </c>
      <c r="U13" s="11">
        <f t="shared" si="1"/>
        <v>122.92260792604976</v>
      </c>
      <c r="V13" s="11">
        <f t="shared" si="2"/>
        <v>58.019470941095491</v>
      </c>
      <c r="W13" s="8"/>
      <c r="X13" s="8"/>
      <c r="Y13" s="8"/>
      <c r="Z13" s="8"/>
      <c r="AA13" s="8"/>
      <c r="AB13" s="8"/>
      <c r="AC13" s="8"/>
      <c r="AD13" s="8"/>
      <c r="AE13" s="8"/>
      <c r="AF13" s="8"/>
    </row>
    <row r="14" spans="1:32" ht="29">
      <c r="A14" t="s">
        <v>198</v>
      </c>
      <c r="B14" s="3" t="s">
        <v>1443</v>
      </c>
      <c r="C14" s="3" t="s">
        <v>1444</v>
      </c>
      <c r="G14" s="8" t="s">
        <v>3350</v>
      </c>
      <c r="H14" s="8"/>
      <c r="I14" s="8"/>
      <c r="J14" s="8"/>
      <c r="K14" s="8"/>
      <c r="L14" s="8"/>
      <c r="M14" s="8"/>
      <c r="N14" s="9"/>
      <c r="O14" s="8"/>
      <c r="P14" s="8"/>
      <c r="Q14" s="8">
        <v>-26</v>
      </c>
      <c r="R14" s="8">
        <v>31</v>
      </c>
      <c r="S14" s="8">
        <v>5</v>
      </c>
      <c r="T14" s="11">
        <f t="shared" si="0"/>
        <v>15.242403382830171</v>
      </c>
      <c r="U14" s="11">
        <f t="shared" si="1"/>
        <v>2.4584521585209949</v>
      </c>
      <c r="V14" s="11">
        <f t="shared" si="2"/>
        <v>-12.783951224309176</v>
      </c>
      <c r="W14" s="8"/>
      <c r="X14" s="8"/>
      <c r="Y14" s="8"/>
      <c r="Z14" s="8"/>
      <c r="AA14" s="8"/>
      <c r="AB14" s="8"/>
      <c r="AC14" s="8"/>
      <c r="AD14" s="8"/>
      <c r="AE14" s="8"/>
      <c r="AF14" s="8"/>
    </row>
    <row r="15" spans="1:32">
      <c r="A15" t="s">
        <v>201</v>
      </c>
      <c r="B15" s="3" t="s">
        <v>202</v>
      </c>
      <c r="C15" s="3" t="s">
        <v>1445</v>
      </c>
      <c r="G15" s="8" t="s">
        <v>3350</v>
      </c>
      <c r="H15" s="8"/>
      <c r="I15" s="8"/>
      <c r="J15" s="8"/>
      <c r="K15" s="8"/>
      <c r="L15" s="8"/>
      <c r="M15" s="8"/>
      <c r="N15" s="9"/>
      <c r="O15" s="8"/>
      <c r="P15" s="8"/>
      <c r="Q15" s="8">
        <v>4</v>
      </c>
      <c r="R15" s="8">
        <v>2</v>
      </c>
      <c r="S15" s="8">
        <v>6</v>
      </c>
      <c r="T15" s="11">
        <f t="shared" si="0"/>
        <v>0.98338086340839814</v>
      </c>
      <c r="U15" s="11">
        <f t="shared" si="1"/>
        <v>2.9501425902251945</v>
      </c>
      <c r="V15" s="11">
        <f t="shared" si="2"/>
        <v>1.9667617268167965</v>
      </c>
      <c r="W15" s="8"/>
      <c r="X15" s="8"/>
      <c r="Y15" s="8"/>
      <c r="Z15" s="8"/>
      <c r="AA15" s="8"/>
      <c r="AB15" s="8"/>
      <c r="AC15" s="8"/>
      <c r="AD15" s="8"/>
      <c r="AE15" s="8"/>
      <c r="AF15" s="8"/>
    </row>
    <row r="16" spans="1:32" ht="29">
      <c r="A16" t="s">
        <v>211</v>
      </c>
      <c r="B16" s="3" t="s">
        <v>1460</v>
      </c>
      <c r="C16" s="3" t="s">
        <v>1459</v>
      </c>
      <c r="G16" s="8" t="s">
        <v>3350</v>
      </c>
      <c r="H16" s="8"/>
      <c r="I16" s="8"/>
      <c r="J16" s="8"/>
      <c r="K16" s="8"/>
      <c r="L16" s="8"/>
      <c r="M16" s="8"/>
      <c r="N16" s="9"/>
      <c r="O16" s="8"/>
      <c r="P16" s="8"/>
      <c r="Q16" s="8">
        <v>-249</v>
      </c>
      <c r="R16" s="8">
        <v>280</v>
      </c>
      <c r="S16" s="8">
        <v>31</v>
      </c>
      <c r="T16" s="11">
        <f t="shared" si="0"/>
        <v>137.67332087717574</v>
      </c>
      <c r="U16" s="11">
        <f t="shared" si="1"/>
        <v>15.242403382830171</v>
      </c>
      <c r="V16" s="11">
        <f t="shared" si="2"/>
        <v>-122.43091749434556</v>
      </c>
      <c r="W16" s="8"/>
      <c r="X16" s="8"/>
      <c r="Y16" s="8"/>
      <c r="Z16" s="8"/>
      <c r="AA16" s="8"/>
      <c r="AB16" s="8"/>
      <c r="AC16" s="8"/>
      <c r="AD16" s="8"/>
      <c r="AE16" s="8"/>
      <c r="AF16" s="8"/>
    </row>
    <row r="17" spans="1:32" ht="29">
      <c r="A17" t="s">
        <v>211</v>
      </c>
      <c r="B17" s="3" t="s">
        <v>212</v>
      </c>
      <c r="C17" s="3" t="s">
        <v>213</v>
      </c>
      <c r="G17" s="8" t="s">
        <v>3350</v>
      </c>
      <c r="H17" s="8"/>
      <c r="I17" s="8"/>
      <c r="J17" s="8"/>
      <c r="K17" s="8"/>
      <c r="L17" s="8"/>
      <c r="M17" s="8"/>
      <c r="N17" s="9"/>
      <c r="O17" s="8"/>
      <c r="P17" s="8"/>
      <c r="Q17" s="8">
        <v>-1</v>
      </c>
      <c r="R17" s="8">
        <v>1</v>
      </c>
      <c r="S17" s="8">
        <v>0</v>
      </c>
      <c r="T17" s="11">
        <f t="shared" si="0"/>
        <v>0.49169043170419907</v>
      </c>
      <c r="U17" s="11">
        <f t="shared" si="1"/>
        <v>0</v>
      </c>
      <c r="V17" s="11">
        <f t="shared" si="2"/>
        <v>-0.49169043170419907</v>
      </c>
      <c r="W17" s="8"/>
      <c r="X17" s="8"/>
      <c r="Y17" s="8"/>
      <c r="Z17" s="8"/>
      <c r="AA17" s="8"/>
      <c r="AB17" s="8"/>
      <c r="AC17" s="8"/>
      <c r="AD17" s="8"/>
      <c r="AE17" s="8"/>
      <c r="AF17" s="8"/>
    </row>
    <row r="18" spans="1:32" ht="58">
      <c r="A18" t="s">
        <v>215</v>
      </c>
      <c r="B18" s="3" t="s">
        <v>1472</v>
      </c>
      <c r="C18" s="3" t="s">
        <v>1471</v>
      </c>
      <c r="G18" s="8" t="s">
        <v>3350</v>
      </c>
      <c r="H18" s="8"/>
      <c r="I18" s="8"/>
      <c r="J18" s="8"/>
      <c r="K18" s="8"/>
      <c r="L18" s="8"/>
      <c r="M18" s="8"/>
      <c r="N18" s="9"/>
      <c r="O18" s="8"/>
      <c r="P18" s="8"/>
      <c r="Q18" s="8">
        <v>-774</v>
      </c>
      <c r="R18" s="8">
        <v>2475</v>
      </c>
      <c r="S18" s="8">
        <v>1701</v>
      </c>
      <c r="T18" s="11">
        <f t="shared" si="0"/>
        <v>1216.9338184678927</v>
      </c>
      <c r="U18" s="11">
        <f t="shared" si="1"/>
        <v>836.36542432884255</v>
      </c>
      <c r="V18" s="11">
        <f t="shared" si="2"/>
        <v>-380.56839413905016</v>
      </c>
      <c r="W18" s="8"/>
      <c r="X18" s="8"/>
      <c r="Y18" s="8"/>
      <c r="Z18" s="8"/>
      <c r="AA18" s="8"/>
      <c r="AB18" s="8"/>
      <c r="AC18" s="8"/>
      <c r="AD18" s="8"/>
      <c r="AE18" s="8"/>
      <c r="AF18" s="8"/>
    </row>
    <row r="19" spans="1:32" ht="29">
      <c r="A19" t="s">
        <v>218</v>
      </c>
      <c r="B19" s="3" t="s">
        <v>1473</v>
      </c>
      <c r="C19" s="3" t="s">
        <v>1474</v>
      </c>
      <c r="G19" s="8" t="s">
        <v>3350</v>
      </c>
      <c r="H19" s="8"/>
      <c r="I19" s="8"/>
      <c r="J19" s="8"/>
      <c r="K19" s="8"/>
      <c r="L19" s="8"/>
      <c r="M19" s="8"/>
      <c r="N19" s="9"/>
      <c r="O19" s="8"/>
      <c r="P19" s="8"/>
      <c r="Q19" s="8">
        <v>-680</v>
      </c>
      <c r="R19" s="8">
        <v>830</v>
      </c>
      <c r="S19" s="8">
        <v>150</v>
      </c>
      <c r="T19" s="11">
        <f t="shared" si="0"/>
        <v>408.10305831448517</v>
      </c>
      <c r="U19" s="11">
        <f t="shared" si="1"/>
        <v>73.753564755629853</v>
      </c>
      <c r="V19" s="11">
        <f t="shared" si="2"/>
        <v>-334.34949355885533</v>
      </c>
      <c r="W19" s="8"/>
      <c r="X19" s="8"/>
      <c r="Y19" s="8"/>
      <c r="Z19" s="8"/>
      <c r="AA19" s="8"/>
      <c r="AB19" s="8"/>
      <c r="AC19" s="8"/>
      <c r="AD19" s="8"/>
      <c r="AE19" s="8"/>
      <c r="AF19" s="8"/>
    </row>
    <row r="20" spans="1:32" ht="101.5">
      <c r="A20" t="s">
        <v>257</v>
      </c>
      <c r="B20" s="3" t="s">
        <v>1506</v>
      </c>
      <c r="C20" s="3" t="s">
        <v>1508</v>
      </c>
      <c r="G20" s="8" t="s">
        <v>3350</v>
      </c>
      <c r="H20" s="8"/>
      <c r="I20" s="8"/>
      <c r="J20" s="8"/>
      <c r="K20" s="8"/>
      <c r="L20" s="8"/>
      <c r="M20" s="8"/>
      <c r="N20" s="9"/>
      <c r="O20" s="8"/>
      <c r="P20" s="8"/>
      <c r="Q20" s="8">
        <v>3</v>
      </c>
      <c r="R20" s="8">
        <v>4</v>
      </c>
      <c r="S20" s="8">
        <v>7</v>
      </c>
      <c r="T20" s="11">
        <f t="shared" si="0"/>
        <v>1.9667617268167963</v>
      </c>
      <c r="U20" s="11">
        <f t="shared" si="1"/>
        <v>3.4418330219293933</v>
      </c>
      <c r="V20" s="11">
        <f t="shared" si="2"/>
        <v>1.475071295112597</v>
      </c>
      <c r="W20" s="8"/>
      <c r="X20" s="8"/>
      <c r="Y20" s="8"/>
      <c r="Z20" s="8"/>
      <c r="AA20" s="8"/>
      <c r="AB20" s="8"/>
      <c r="AC20" s="8"/>
      <c r="AD20" s="8"/>
      <c r="AE20" s="8"/>
      <c r="AF20" s="8"/>
    </row>
    <row r="21" spans="1:32" ht="43.5">
      <c r="A21" t="s">
        <v>270</v>
      </c>
      <c r="B21" s="3" t="s">
        <v>1519</v>
      </c>
      <c r="C21" s="3" t="s">
        <v>1520</v>
      </c>
      <c r="G21" s="8" t="s">
        <v>3350</v>
      </c>
      <c r="H21" s="8"/>
      <c r="I21" s="8"/>
      <c r="J21" s="8"/>
      <c r="K21" s="8"/>
      <c r="L21" s="8"/>
      <c r="M21" s="8"/>
      <c r="N21" s="9"/>
      <c r="O21" s="8"/>
      <c r="P21" s="8"/>
      <c r="Q21" s="8">
        <v>619</v>
      </c>
      <c r="R21" s="8">
        <v>124</v>
      </c>
      <c r="S21" s="8">
        <v>743</v>
      </c>
      <c r="T21" s="11">
        <f t="shared" si="0"/>
        <v>60.969613531320682</v>
      </c>
      <c r="U21" s="11">
        <f t="shared" si="1"/>
        <v>365.32599075621988</v>
      </c>
      <c r="V21" s="11">
        <f t="shared" si="2"/>
        <v>304.35637722489918</v>
      </c>
      <c r="W21" s="8"/>
      <c r="X21" s="8"/>
      <c r="Y21" s="8"/>
      <c r="Z21" s="8"/>
      <c r="AA21" s="8"/>
      <c r="AB21" s="8"/>
      <c r="AC21" s="8"/>
      <c r="AD21" s="8"/>
      <c r="AE21" s="8"/>
      <c r="AF21" s="8"/>
    </row>
    <row r="22" spans="1:32" ht="58">
      <c r="A22" t="s">
        <v>271</v>
      </c>
      <c r="B22" s="3" t="s">
        <v>3532</v>
      </c>
      <c r="C22" s="3" t="s">
        <v>3533</v>
      </c>
      <c r="G22" s="8" t="s">
        <v>3350</v>
      </c>
      <c r="H22" s="8"/>
      <c r="I22" s="8"/>
      <c r="J22" s="8"/>
      <c r="K22" s="8"/>
      <c r="L22" s="8"/>
      <c r="M22" s="8"/>
      <c r="N22" s="9"/>
      <c r="O22" s="8"/>
      <c r="P22" s="8"/>
      <c r="Q22" s="8">
        <v>-3</v>
      </c>
      <c r="R22" s="8">
        <v>10</v>
      </c>
      <c r="S22" s="8">
        <v>7</v>
      </c>
      <c r="T22" s="11">
        <f t="shared" si="0"/>
        <v>4.9169043170419897</v>
      </c>
      <c r="U22" s="11">
        <f t="shared" si="1"/>
        <v>3.4418330219293933</v>
      </c>
      <c r="V22" s="11">
        <f t="shared" si="2"/>
        <v>-1.4750712951125964</v>
      </c>
      <c r="W22" s="8"/>
      <c r="X22" s="8"/>
      <c r="Y22" s="8"/>
      <c r="Z22" s="8"/>
      <c r="AA22" s="8"/>
      <c r="AB22" s="8"/>
      <c r="AC22" s="8"/>
      <c r="AD22" s="8"/>
      <c r="AE22" s="8"/>
      <c r="AF22" s="8"/>
    </row>
    <row r="23" spans="1:32" ht="29">
      <c r="A23" t="s">
        <v>301</v>
      </c>
      <c r="B23" s="3" t="s">
        <v>1568</v>
      </c>
      <c r="C23" s="3" t="s">
        <v>1569</v>
      </c>
      <c r="G23" s="8" t="s">
        <v>3350</v>
      </c>
      <c r="H23" s="8"/>
      <c r="I23" s="8"/>
      <c r="J23" s="8"/>
      <c r="K23" s="8"/>
      <c r="L23" s="8"/>
      <c r="M23" s="8"/>
      <c r="N23" s="9"/>
      <c r="O23" s="8"/>
      <c r="P23" s="8"/>
      <c r="Q23" s="8">
        <v>-813</v>
      </c>
      <c r="R23" s="8">
        <v>830</v>
      </c>
      <c r="S23" s="8">
        <v>17</v>
      </c>
      <c r="T23" s="11">
        <f t="shared" si="0"/>
        <v>408.10305831448517</v>
      </c>
      <c r="U23" s="11">
        <f t="shared" si="1"/>
        <v>8.3587373389713839</v>
      </c>
      <c r="V23" s="11">
        <f t="shared" si="2"/>
        <v>-399.7443209755138</v>
      </c>
      <c r="W23" s="8"/>
      <c r="X23" s="8"/>
      <c r="Y23" s="8"/>
      <c r="Z23" s="8"/>
      <c r="AA23" s="8"/>
      <c r="AB23" s="8"/>
      <c r="AC23" s="8"/>
      <c r="AD23" s="8"/>
      <c r="AE23" s="8"/>
      <c r="AF23" s="8"/>
    </row>
    <row r="24" spans="1:32" ht="29">
      <c r="A24" t="s">
        <v>302</v>
      </c>
      <c r="B24" s="3" t="s">
        <v>1570</v>
      </c>
      <c r="C24" s="3" t="s">
        <v>1571</v>
      </c>
      <c r="G24" s="8" t="s">
        <v>3350</v>
      </c>
      <c r="H24" s="8"/>
      <c r="I24" s="8"/>
      <c r="J24" s="8"/>
      <c r="K24" s="8"/>
      <c r="L24" s="8"/>
      <c r="M24" s="8"/>
      <c r="N24" s="9"/>
      <c r="O24" s="8"/>
      <c r="P24" s="8"/>
      <c r="Q24" s="8">
        <v>249</v>
      </c>
      <c r="R24" s="8">
        <v>31</v>
      </c>
      <c r="S24" s="8">
        <v>280</v>
      </c>
      <c r="T24" s="11">
        <f t="shared" si="0"/>
        <v>15.242403382830171</v>
      </c>
      <c r="U24" s="11">
        <f t="shared" si="1"/>
        <v>137.67332087717574</v>
      </c>
      <c r="V24" s="11">
        <f t="shared" si="2"/>
        <v>122.43091749434556</v>
      </c>
      <c r="W24" s="8"/>
      <c r="X24" s="8"/>
      <c r="Y24" s="8"/>
      <c r="Z24" s="8"/>
      <c r="AA24" s="8"/>
      <c r="AB24" s="8"/>
      <c r="AC24" s="8"/>
      <c r="AD24" s="8"/>
      <c r="AE24" s="8"/>
      <c r="AF24" s="8"/>
    </row>
    <row r="25" spans="1:32" ht="43.5">
      <c r="A25" t="s">
        <v>302</v>
      </c>
      <c r="B25" s="3" t="s">
        <v>1577</v>
      </c>
      <c r="C25" s="3" t="s">
        <v>1576</v>
      </c>
      <c r="G25" s="8" t="s">
        <v>3350</v>
      </c>
      <c r="H25" s="8"/>
      <c r="I25" s="8"/>
      <c r="J25" s="8"/>
      <c r="K25" s="8"/>
      <c r="L25" s="8"/>
      <c r="M25" s="8"/>
      <c r="N25" s="9"/>
      <c r="O25" s="8"/>
      <c r="P25" s="8"/>
      <c r="Q25" s="8">
        <v>249</v>
      </c>
      <c r="R25" s="8">
        <v>31</v>
      </c>
      <c r="S25" s="8">
        <v>280</v>
      </c>
      <c r="T25" s="11">
        <f t="shared" si="0"/>
        <v>15.242403382830171</v>
      </c>
      <c r="U25" s="11">
        <f t="shared" si="1"/>
        <v>137.67332087717574</v>
      </c>
      <c r="V25" s="11">
        <f t="shared" si="2"/>
        <v>122.43091749434556</v>
      </c>
      <c r="W25" s="8"/>
      <c r="X25" s="8"/>
      <c r="Y25" s="8"/>
      <c r="Z25" s="8"/>
      <c r="AA25" s="8"/>
      <c r="AB25" s="8"/>
      <c r="AC25" s="8"/>
      <c r="AD25" s="8"/>
      <c r="AE25" s="8"/>
      <c r="AF25" s="8"/>
    </row>
    <row r="26" spans="1:32" ht="72.5">
      <c r="A26" t="s">
        <v>317</v>
      </c>
      <c r="B26" s="3" t="s">
        <v>1601</v>
      </c>
      <c r="C26" s="3" t="s">
        <v>1602</v>
      </c>
      <c r="G26" s="8" t="s">
        <v>3350</v>
      </c>
      <c r="H26" s="8"/>
      <c r="I26" s="8"/>
      <c r="J26" s="8"/>
      <c r="K26" s="8"/>
      <c r="L26" s="8"/>
      <c r="M26" s="8"/>
      <c r="N26" s="9"/>
      <c r="O26" s="8"/>
      <c r="P26" s="8"/>
      <c r="Q26" s="8">
        <v>-253</v>
      </c>
      <c r="R26" s="8">
        <v>280</v>
      </c>
      <c r="S26" s="8">
        <v>27</v>
      </c>
      <c r="T26" s="11">
        <f t="shared" si="0"/>
        <v>137.67332087717574</v>
      </c>
      <c r="U26" s="11">
        <f t="shared" si="1"/>
        <v>13.275641656013374</v>
      </c>
      <c r="V26" s="11">
        <f t="shared" si="2"/>
        <v>-124.39767922116236</v>
      </c>
      <c r="W26" s="8"/>
      <c r="X26" s="8"/>
      <c r="Y26" s="8"/>
      <c r="Z26" s="8"/>
      <c r="AA26" s="8"/>
      <c r="AB26" s="8"/>
      <c r="AC26" s="8"/>
      <c r="AD26" s="8"/>
      <c r="AE26" s="8"/>
      <c r="AF26" s="8"/>
    </row>
    <row r="27" spans="1:32" ht="29">
      <c r="A27" t="s">
        <v>327</v>
      </c>
      <c r="B27" s="3" t="s">
        <v>1613</v>
      </c>
      <c r="C27" s="3" t="s">
        <v>1614</v>
      </c>
      <c r="G27" s="8" t="s">
        <v>3350</v>
      </c>
      <c r="H27" s="8"/>
      <c r="I27" s="8"/>
      <c r="J27" s="8"/>
      <c r="K27" s="8"/>
      <c r="L27" s="8"/>
      <c r="M27" s="8"/>
      <c r="N27" s="9"/>
      <c r="O27" s="8"/>
      <c r="P27" s="8"/>
      <c r="Q27" s="8">
        <v>-431</v>
      </c>
      <c r="R27" s="8">
        <v>743</v>
      </c>
      <c r="S27" s="8">
        <v>312</v>
      </c>
      <c r="T27" s="11">
        <f t="shared" si="0"/>
        <v>365.32599075621988</v>
      </c>
      <c r="U27" s="11">
        <f t="shared" si="1"/>
        <v>153.4074146917101</v>
      </c>
      <c r="V27" s="11">
        <f t="shared" si="2"/>
        <v>-211.91857606450978</v>
      </c>
      <c r="W27" s="8"/>
      <c r="X27" s="8"/>
      <c r="Y27" s="8"/>
      <c r="Z27" s="8"/>
      <c r="AA27" s="8"/>
      <c r="AB27" s="8"/>
      <c r="AC27" s="8"/>
      <c r="AD27" s="8"/>
      <c r="AE27" s="8"/>
      <c r="AF27" s="8"/>
    </row>
    <row r="28" spans="1:32" ht="58">
      <c r="A28" t="s">
        <v>335</v>
      </c>
      <c r="B28" s="3" t="s">
        <v>1621</v>
      </c>
      <c r="C28" s="3" t="s">
        <v>1622</v>
      </c>
      <c r="G28" s="8" t="s">
        <v>3350</v>
      </c>
      <c r="H28" s="8"/>
      <c r="I28" s="8"/>
      <c r="J28" s="8"/>
      <c r="K28" s="8"/>
      <c r="L28" s="8"/>
      <c r="M28" s="8"/>
      <c r="N28" s="9"/>
      <c r="O28" s="8"/>
      <c r="P28" s="8"/>
      <c r="Q28" s="8">
        <v>52</v>
      </c>
      <c r="R28" s="8">
        <v>7</v>
      </c>
      <c r="S28" s="8">
        <v>59</v>
      </c>
      <c r="T28" s="11">
        <f t="shared" si="0"/>
        <v>3.4418330219293933</v>
      </c>
      <c r="U28" s="11">
        <f t="shared" si="1"/>
        <v>29.009735470547742</v>
      </c>
      <c r="V28" s="11">
        <f t="shared" si="2"/>
        <v>25.567902448618348</v>
      </c>
      <c r="W28" s="8"/>
      <c r="X28" s="8"/>
      <c r="Y28" s="8"/>
      <c r="Z28" s="8"/>
      <c r="AA28" s="8"/>
      <c r="AB28" s="8"/>
      <c r="AC28" s="8"/>
      <c r="AD28" s="8"/>
      <c r="AE28" s="8"/>
      <c r="AF28" s="8"/>
    </row>
    <row r="29" spans="1:32">
      <c r="A29" t="s">
        <v>335</v>
      </c>
      <c r="B29" s="3" t="s">
        <v>340</v>
      </c>
      <c r="C29" s="3" t="s">
        <v>341</v>
      </c>
      <c r="G29" s="8" t="s">
        <v>3350</v>
      </c>
      <c r="H29" s="8"/>
      <c r="I29" s="8"/>
      <c r="J29" s="8"/>
      <c r="K29" s="8"/>
      <c r="L29" s="8"/>
      <c r="M29" s="8"/>
      <c r="N29" s="9"/>
      <c r="O29" s="8"/>
      <c r="P29" s="8"/>
      <c r="Q29" s="8">
        <v>37</v>
      </c>
      <c r="R29" s="8">
        <v>2</v>
      </c>
      <c r="S29" s="8">
        <v>39</v>
      </c>
      <c r="T29" s="11">
        <f t="shared" si="0"/>
        <v>0.98338086340839814</v>
      </c>
      <c r="U29" s="11">
        <f t="shared" si="1"/>
        <v>19.175926836463763</v>
      </c>
      <c r="V29" s="11">
        <f t="shared" si="2"/>
        <v>18.192545973055363</v>
      </c>
      <c r="W29" s="8"/>
      <c r="X29" s="8"/>
      <c r="Y29" s="8"/>
      <c r="Z29" s="8"/>
      <c r="AA29" s="8"/>
      <c r="AB29" s="8"/>
      <c r="AC29" s="8"/>
      <c r="AD29" s="8"/>
      <c r="AE29" s="8"/>
      <c r="AF29" s="8"/>
    </row>
    <row r="30" spans="1:32" ht="29">
      <c r="A30" t="s">
        <v>351</v>
      </c>
      <c r="B30" s="3" t="s">
        <v>1633</v>
      </c>
      <c r="C30" s="3" t="s">
        <v>1634</v>
      </c>
      <c r="G30" s="8" t="s">
        <v>3350</v>
      </c>
      <c r="H30" s="8"/>
      <c r="I30" s="8"/>
      <c r="J30" s="8"/>
      <c r="K30" s="8"/>
      <c r="L30" s="8"/>
      <c r="M30" s="8"/>
      <c r="N30" s="9"/>
      <c r="O30" s="8"/>
      <c r="P30" s="8"/>
      <c r="Q30" s="8">
        <v>-431</v>
      </c>
      <c r="R30" s="8">
        <v>743</v>
      </c>
      <c r="S30" s="8">
        <v>312</v>
      </c>
      <c r="T30" s="11">
        <f t="shared" si="0"/>
        <v>365.32599075621988</v>
      </c>
      <c r="U30" s="11">
        <f t="shared" si="1"/>
        <v>153.4074146917101</v>
      </c>
      <c r="V30" s="11">
        <f t="shared" si="2"/>
        <v>-211.91857606450978</v>
      </c>
      <c r="W30" s="8"/>
      <c r="X30" s="8"/>
      <c r="Y30" s="8"/>
      <c r="Z30" s="8"/>
      <c r="AA30" s="8"/>
      <c r="AB30" s="8"/>
      <c r="AC30" s="8"/>
      <c r="AD30" s="8"/>
      <c r="AE30" s="8"/>
      <c r="AF30" s="8"/>
    </row>
    <row r="31" spans="1:32" ht="29">
      <c r="A31" t="s">
        <v>353</v>
      </c>
      <c r="B31" s="3" t="s">
        <v>1639</v>
      </c>
      <c r="C31" s="3" t="s">
        <v>1640</v>
      </c>
      <c r="G31" s="8" t="s">
        <v>3350</v>
      </c>
      <c r="H31" s="8"/>
      <c r="I31" s="8"/>
      <c r="J31" s="8"/>
      <c r="K31" s="8"/>
      <c r="L31" s="8"/>
      <c r="M31" s="8"/>
      <c r="N31" s="9"/>
      <c r="O31" s="8"/>
      <c r="P31" s="8"/>
      <c r="Q31" s="8">
        <v>2</v>
      </c>
      <c r="R31" s="8">
        <v>1</v>
      </c>
      <c r="S31" s="8">
        <v>3</v>
      </c>
      <c r="T31" s="11">
        <f t="shared" si="0"/>
        <v>0.49169043170419907</v>
      </c>
      <c r="U31" s="11">
        <f t="shared" si="1"/>
        <v>1.4750712951125973</v>
      </c>
      <c r="V31" s="11">
        <f t="shared" si="2"/>
        <v>0.98338086340839825</v>
      </c>
      <c r="W31" s="8"/>
      <c r="X31" s="8"/>
      <c r="Y31" s="8"/>
      <c r="Z31" s="8"/>
      <c r="AA31" s="8"/>
      <c r="AB31" s="8"/>
      <c r="AC31" s="8"/>
      <c r="AD31" s="8"/>
      <c r="AE31" s="8"/>
      <c r="AF31" s="8"/>
    </row>
    <row r="32" spans="1:32" ht="29">
      <c r="A32" t="s">
        <v>375</v>
      </c>
      <c r="B32" s="3" t="s">
        <v>1663</v>
      </c>
      <c r="C32" s="3" t="s">
        <v>1664</v>
      </c>
      <c r="G32" s="8" t="s">
        <v>3350</v>
      </c>
      <c r="H32" s="8"/>
      <c r="I32" s="8"/>
      <c r="J32" s="8"/>
      <c r="K32" s="8"/>
      <c r="L32" s="8"/>
      <c r="M32" s="8"/>
      <c r="N32" s="9"/>
      <c r="O32" s="8"/>
      <c r="P32" s="8"/>
      <c r="Q32" s="8">
        <v>-1530</v>
      </c>
      <c r="R32" s="8">
        <v>1701</v>
      </c>
      <c r="S32" s="8">
        <v>171</v>
      </c>
      <c r="T32" s="11">
        <f t="shared" si="0"/>
        <v>836.36542432884255</v>
      </c>
      <c r="U32" s="11">
        <f t="shared" si="1"/>
        <v>84.079063821418046</v>
      </c>
      <c r="V32" s="11">
        <f t="shared" si="2"/>
        <v>-752.28636050742455</v>
      </c>
      <c r="W32" s="8"/>
      <c r="X32" s="8"/>
      <c r="Y32" s="8"/>
      <c r="Z32" s="8"/>
      <c r="AA32" s="8"/>
      <c r="AB32" s="8"/>
      <c r="AC32" s="8"/>
      <c r="AD32" s="8"/>
      <c r="AE32" s="8"/>
      <c r="AF32" s="8"/>
    </row>
    <row r="33" spans="1:32" ht="58">
      <c r="A33" t="s">
        <v>383</v>
      </c>
      <c r="B33" s="3" t="s">
        <v>1686</v>
      </c>
      <c r="C33" s="3" t="s">
        <v>1687</v>
      </c>
      <c r="G33" s="8" t="s">
        <v>3350</v>
      </c>
      <c r="H33" s="8"/>
      <c r="I33" s="8"/>
      <c r="J33" s="8"/>
      <c r="K33" s="8"/>
      <c r="L33" s="8"/>
      <c r="M33" s="8"/>
      <c r="N33" s="9"/>
      <c r="O33" s="8"/>
      <c r="P33" s="8"/>
      <c r="Q33" s="8">
        <v>4</v>
      </c>
      <c r="R33" s="8">
        <v>1</v>
      </c>
      <c r="S33" s="8">
        <v>5</v>
      </c>
      <c r="T33" s="11">
        <f t="shared" si="0"/>
        <v>0.49169043170419907</v>
      </c>
      <c r="U33" s="11">
        <f t="shared" si="1"/>
        <v>2.4584521585209949</v>
      </c>
      <c r="V33" s="11">
        <f t="shared" si="2"/>
        <v>1.9667617268167958</v>
      </c>
      <c r="W33" s="8"/>
      <c r="X33" s="8"/>
      <c r="Y33" s="8"/>
      <c r="Z33" s="8"/>
      <c r="AA33" s="8"/>
      <c r="AB33" s="8"/>
      <c r="AC33" s="8"/>
      <c r="AD33" s="8"/>
      <c r="AE33" s="8"/>
      <c r="AF33" s="8"/>
    </row>
    <row r="34" spans="1:32" ht="58">
      <c r="A34" t="s">
        <v>407</v>
      </c>
      <c r="B34" s="3" t="s">
        <v>3683</v>
      </c>
      <c r="C34" s="3" t="s">
        <v>3684</v>
      </c>
      <c r="G34" s="8" t="s">
        <v>3350</v>
      </c>
      <c r="H34" s="8"/>
      <c r="I34" s="8"/>
      <c r="J34" s="8"/>
      <c r="K34" s="8"/>
      <c r="L34" s="8"/>
      <c r="M34" s="8"/>
      <c r="N34" s="9"/>
      <c r="O34" s="8"/>
      <c r="P34" s="8"/>
      <c r="Q34" s="8">
        <v>-1664</v>
      </c>
      <c r="R34" s="8">
        <v>1701</v>
      </c>
      <c r="S34" s="8">
        <v>37</v>
      </c>
      <c r="T34" s="11">
        <f t="shared" si="0"/>
        <v>836.36542432884255</v>
      </c>
      <c r="U34" s="11">
        <f t="shared" si="1"/>
        <v>18.192545973055363</v>
      </c>
      <c r="V34" s="11">
        <f t="shared" si="2"/>
        <v>-818.17287835578713</v>
      </c>
      <c r="W34" s="8"/>
      <c r="X34" s="8"/>
      <c r="Y34" s="8"/>
      <c r="Z34" s="8"/>
      <c r="AA34" s="8"/>
      <c r="AB34" s="8"/>
      <c r="AC34" s="8"/>
      <c r="AD34" s="8"/>
      <c r="AE34" s="8"/>
      <c r="AF34" s="8"/>
    </row>
    <row r="35" spans="1:32" ht="43.5">
      <c r="A35" t="s">
        <v>410</v>
      </c>
      <c r="B35" s="3" t="s">
        <v>1722</v>
      </c>
      <c r="C35" s="3" t="s">
        <v>411</v>
      </c>
      <c r="G35" s="8" t="s">
        <v>3350</v>
      </c>
      <c r="H35" s="8"/>
      <c r="I35" s="8"/>
      <c r="J35" s="8"/>
      <c r="K35" s="8"/>
      <c r="L35" s="8"/>
      <c r="M35" s="8"/>
      <c r="N35" s="9"/>
      <c r="O35" s="8"/>
      <c r="P35" s="8"/>
      <c r="Q35" s="8">
        <v>-1</v>
      </c>
      <c r="R35" s="8">
        <v>2</v>
      </c>
      <c r="S35" s="8">
        <v>1</v>
      </c>
      <c r="T35" s="11">
        <f t="shared" si="0"/>
        <v>0.98338086340839814</v>
      </c>
      <c r="U35" s="11">
        <f t="shared" si="1"/>
        <v>0.49169043170419907</v>
      </c>
      <c r="V35" s="11">
        <f t="shared" si="2"/>
        <v>-0.49169043170419907</v>
      </c>
      <c r="W35" s="8"/>
      <c r="X35" s="8"/>
      <c r="Y35" s="8"/>
      <c r="Z35" s="8"/>
      <c r="AA35" s="8"/>
      <c r="AB35" s="8"/>
      <c r="AC35" s="8"/>
      <c r="AD35" s="8"/>
      <c r="AE35" s="8"/>
      <c r="AF35" s="8"/>
    </row>
    <row r="36" spans="1:32" ht="29">
      <c r="A36" t="s">
        <v>414</v>
      </c>
      <c r="B36" s="3" t="s">
        <v>1727</v>
      </c>
      <c r="C36" s="3" t="s">
        <v>1728</v>
      </c>
      <c r="G36" s="8" t="s">
        <v>3350</v>
      </c>
      <c r="H36" s="8"/>
      <c r="I36" s="8"/>
      <c r="J36" s="8"/>
      <c r="K36" s="8"/>
      <c r="L36" s="8"/>
      <c r="M36" s="8"/>
      <c r="N36" s="9"/>
      <c r="O36" s="8"/>
      <c r="P36" s="8"/>
      <c r="Q36" s="8">
        <v>-2195</v>
      </c>
      <c r="R36" s="8">
        <v>2475</v>
      </c>
      <c r="S36" s="8">
        <v>280</v>
      </c>
      <c r="T36" s="11">
        <f t="shared" si="0"/>
        <v>1216.9338184678927</v>
      </c>
      <c r="U36" s="11">
        <f t="shared" si="1"/>
        <v>137.67332087717574</v>
      </c>
      <c r="V36" s="11">
        <f t="shared" si="2"/>
        <v>-1079.260497590717</v>
      </c>
      <c r="W36" s="8"/>
      <c r="X36" s="8"/>
      <c r="Y36" s="8"/>
      <c r="Z36" s="8"/>
      <c r="AA36" s="8"/>
      <c r="AB36" s="8"/>
      <c r="AC36" s="8"/>
      <c r="AD36" s="8"/>
      <c r="AE36" s="8"/>
      <c r="AF36" s="8"/>
    </row>
    <row r="37" spans="1:32" ht="43.5">
      <c r="A37" t="s">
        <v>415</v>
      </c>
      <c r="B37" s="3" t="s">
        <v>1729</v>
      </c>
      <c r="C37" s="3" t="s">
        <v>1730</v>
      </c>
      <c r="G37" s="8" t="s">
        <v>3350</v>
      </c>
      <c r="H37" s="8"/>
      <c r="I37" s="8"/>
      <c r="J37" s="8"/>
      <c r="K37" s="8"/>
      <c r="L37" s="8"/>
      <c r="M37" s="8"/>
      <c r="N37" s="9"/>
      <c r="O37" s="8"/>
      <c r="P37" s="8"/>
      <c r="Q37" s="8">
        <v>26</v>
      </c>
      <c r="R37" s="8">
        <v>79</v>
      </c>
      <c r="S37" s="8">
        <v>105</v>
      </c>
      <c r="T37" s="11">
        <f t="shared" si="0"/>
        <v>38.843544104631725</v>
      </c>
      <c r="U37" s="11">
        <f t="shared" si="1"/>
        <v>51.627495328940903</v>
      </c>
      <c r="V37" s="11">
        <f t="shared" si="2"/>
        <v>12.783951224309178</v>
      </c>
      <c r="W37" s="8"/>
      <c r="X37" s="8"/>
      <c r="Y37" s="8"/>
      <c r="Z37" s="8"/>
      <c r="AA37" s="8"/>
      <c r="AB37" s="8"/>
      <c r="AC37" s="8"/>
      <c r="AD37" s="8"/>
      <c r="AE37" s="8"/>
      <c r="AF37" s="8"/>
    </row>
    <row r="38" spans="1:32" ht="43.5">
      <c r="A38" t="s">
        <v>415</v>
      </c>
      <c r="B38" s="3" t="s">
        <v>1732</v>
      </c>
      <c r="C38" s="3" t="s">
        <v>1733</v>
      </c>
      <c r="G38" s="8" t="s">
        <v>3350</v>
      </c>
      <c r="H38" s="8"/>
      <c r="I38" s="8"/>
      <c r="J38" s="8"/>
      <c r="K38" s="8"/>
      <c r="L38" s="8"/>
      <c r="M38" s="8"/>
      <c r="N38" s="9"/>
      <c r="O38" s="8"/>
      <c r="P38" s="8"/>
      <c r="Q38" s="8">
        <v>1</v>
      </c>
      <c r="R38" s="8">
        <v>1</v>
      </c>
      <c r="S38" s="8">
        <v>2</v>
      </c>
      <c r="T38" s="11">
        <f t="shared" si="0"/>
        <v>0.49169043170419907</v>
      </c>
      <c r="U38" s="11">
        <f t="shared" si="1"/>
        <v>0.98338086340839814</v>
      </c>
      <c r="V38" s="11">
        <f t="shared" si="2"/>
        <v>0.49169043170419907</v>
      </c>
      <c r="W38" s="8"/>
      <c r="X38" s="8"/>
      <c r="Y38" s="8"/>
      <c r="Z38" s="8"/>
      <c r="AA38" s="8"/>
      <c r="AB38" s="8"/>
      <c r="AC38" s="8"/>
      <c r="AD38" s="8"/>
      <c r="AE38" s="8"/>
      <c r="AF38" s="8"/>
    </row>
    <row r="39" spans="1:32" ht="72.5">
      <c r="A39" t="s">
        <v>415</v>
      </c>
      <c r="B39" s="3" t="s">
        <v>1740</v>
      </c>
      <c r="C39" s="3" t="s">
        <v>1739</v>
      </c>
      <c r="G39" s="8" t="s">
        <v>3350</v>
      </c>
      <c r="H39" s="8"/>
      <c r="I39" s="8"/>
      <c r="J39" s="8"/>
      <c r="K39" s="8"/>
      <c r="L39" s="8"/>
      <c r="M39" s="8"/>
      <c r="N39" s="9"/>
      <c r="O39" s="8"/>
      <c r="P39" s="8"/>
      <c r="Q39" s="8">
        <v>67</v>
      </c>
      <c r="R39" s="8">
        <v>99</v>
      </c>
      <c r="S39" s="8">
        <v>166</v>
      </c>
      <c r="T39" s="11">
        <f t="shared" si="0"/>
        <v>48.677352738715705</v>
      </c>
      <c r="U39" s="11">
        <f t="shared" si="1"/>
        <v>81.620611662897048</v>
      </c>
      <c r="V39" s="11">
        <f t="shared" si="2"/>
        <v>32.943258924181343</v>
      </c>
      <c r="W39" s="8"/>
      <c r="X39" s="8"/>
      <c r="Y39" s="8"/>
      <c r="Z39" s="8"/>
      <c r="AA39" s="8"/>
      <c r="AB39" s="8"/>
      <c r="AC39" s="8"/>
      <c r="AD39" s="8"/>
      <c r="AE39" s="8"/>
      <c r="AF39" s="8"/>
    </row>
    <row r="40" spans="1:32">
      <c r="A40" t="s">
        <v>421</v>
      </c>
      <c r="B40" s="3" t="s">
        <v>422</v>
      </c>
      <c r="C40" s="3" t="s">
        <v>423</v>
      </c>
      <c r="G40" s="8" t="s">
        <v>3350</v>
      </c>
      <c r="H40" s="8"/>
      <c r="I40" s="8"/>
      <c r="J40" s="8"/>
      <c r="K40" s="8"/>
      <c r="L40" s="8"/>
      <c r="M40" s="8"/>
      <c r="N40" s="9"/>
      <c r="O40" s="8"/>
      <c r="P40" s="8"/>
      <c r="Q40" s="8">
        <v>8</v>
      </c>
      <c r="R40" s="8">
        <v>2</v>
      </c>
      <c r="S40" s="8">
        <v>10</v>
      </c>
      <c r="T40" s="11">
        <f t="shared" si="0"/>
        <v>0.98338086340839814</v>
      </c>
      <c r="U40" s="11">
        <f t="shared" si="1"/>
        <v>4.9169043170419897</v>
      </c>
      <c r="V40" s="11">
        <f t="shared" si="2"/>
        <v>3.9335234536335917</v>
      </c>
      <c r="W40" s="8"/>
      <c r="X40" s="8"/>
      <c r="Y40" s="8"/>
      <c r="Z40" s="8"/>
      <c r="AA40" s="8"/>
      <c r="AB40" s="8"/>
      <c r="AC40" s="8"/>
      <c r="AD40" s="8"/>
      <c r="AE40" s="8"/>
      <c r="AF40" s="8"/>
    </row>
    <row r="41" spans="1:32" ht="43.5">
      <c r="A41" t="s">
        <v>428</v>
      </c>
      <c r="B41" s="3" t="s">
        <v>1754</v>
      </c>
      <c r="C41" s="3" t="s">
        <v>1755</v>
      </c>
      <c r="F41" t="s">
        <v>19</v>
      </c>
      <c r="G41" s="8" t="s">
        <v>3350</v>
      </c>
      <c r="H41" s="8"/>
      <c r="I41" s="8"/>
      <c r="J41" s="8"/>
      <c r="K41" s="8"/>
      <c r="L41" s="8"/>
      <c r="M41" s="8"/>
      <c r="N41" s="9"/>
      <c r="O41" s="8"/>
      <c r="P41" s="8"/>
      <c r="Q41" s="8">
        <v>-5</v>
      </c>
      <c r="R41" s="8">
        <v>5</v>
      </c>
      <c r="S41" s="8">
        <v>0</v>
      </c>
      <c r="T41" s="11">
        <f t="shared" si="0"/>
        <v>2.4584521585209949</v>
      </c>
      <c r="U41" s="11">
        <f t="shared" si="1"/>
        <v>0</v>
      </c>
      <c r="V41" s="11">
        <f t="shared" si="2"/>
        <v>-2.4584521585209949</v>
      </c>
      <c r="W41" s="8"/>
      <c r="X41" s="8"/>
      <c r="Y41" s="8"/>
      <c r="Z41" s="8"/>
      <c r="AA41" s="8"/>
      <c r="AB41" s="8"/>
      <c r="AC41" s="8"/>
      <c r="AD41" s="8"/>
      <c r="AE41" s="8"/>
      <c r="AF41" s="8"/>
    </row>
    <row r="42" spans="1:32" ht="43.5">
      <c r="A42" t="s">
        <v>432</v>
      </c>
      <c r="B42" s="3" t="s">
        <v>1771</v>
      </c>
      <c r="C42" s="3" t="s">
        <v>1772</v>
      </c>
      <c r="G42" s="8" t="s">
        <v>3350</v>
      </c>
      <c r="H42" s="8"/>
      <c r="I42" s="8"/>
      <c r="J42" s="8"/>
      <c r="K42" s="8"/>
      <c r="L42" s="8"/>
      <c r="M42" s="8"/>
      <c r="N42" s="9"/>
      <c r="O42" s="8"/>
      <c r="P42" s="8"/>
      <c r="Q42" s="8">
        <v>-7</v>
      </c>
      <c r="R42" s="8">
        <v>7</v>
      </c>
      <c r="S42" s="8">
        <v>0</v>
      </c>
      <c r="T42" s="11">
        <f t="shared" si="0"/>
        <v>3.4418330219293933</v>
      </c>
      <c r="U42" s="11">
        <f t="shared" si="1"/>
        <v>0</v>
      </c>
      <c r="V42" s="11">
        <f t="shared" si="2"/>
        <v>-3.4418330219293933</v>
      </c>
      <c r="W42" s="8"/>
      <c r="X42" s="8"/>
      <c r="Y42" s="8"/>
      <c r="Z42" s="8"/>
      <c r="AA42" s="8"/>
      <c r="AB42" s="8"/>
      <c r="AC42" s="8"/>
      <c r="AD42" s="8"/>
      <c r="AE42" s="8"/>
      <c r="AF42" s="8"/>
    </row>
    <row r="43" spans="1:32">
      <c r="A43" t="s">
        <v>443</v>
      </c>
      <c r="B43" s="3" t="s">
        <v>1785</v>
      </c>
      <c r="C43" s="3" t="s">
        <v>1786</v>
      </c>
      <c r="G43" s="8" t="s">
        <v>3350</v>
      </c>
      <c r="H43" s="8"/>
      <c r="I43" s="8"/>
      <c r="J43" s="8"/>
      <c r="K43" s="8"/>
      <c r="L43" s="8"/>
      <c r="M43" s="8"/>
      <c r="N43" s="9"/>
      <c r="O43" s="8"/>
      <c r="P43" s="8"/>
      <c r="Q43" s="8">
        <v>249</v>
      </c>
      <c r="R43" s="8">
        <v>31</v>
      </c>
      <c r="S43" s="8">
        <v>280</v>
      </c>
      <c r="T43" s="11">
        <f t="shared" si="0"/>
        <v>15.242403382830171</v>
      </c>
      <c r="U43" s="11">
        <f t="shared" si="1"/>
        <v>137.67332087717574</v>
      </c>
      <c r="V43" s="11">
        <f t="shared" si="2"/>
        <v>122.43091749434556</v>
      </c>
      <c r="W43" s="8"/>
      <c r="X43" s="8"/>
      <c r="Y43" s="8"/>
      <c r="Z43" s="8"/>
      <c r="AA43" s="8"/>
      <c r="AB43" s="8"/>
      <c r="AC43" s="8"/>
      <c r="AD43" s="8"/>
      <c r="AE43" s="8"/>
      <c r="AF43" s="8"/>
    </row>
    <row r="44" spans="1:32" ht="43.5">
      <c r="A44" t="s">
        <v>443</v>
      </c>
      <c r="B44" s="3" t="s">
        <v>1787</v>
      </c>
      <c r="C44" s="3" t="s">
        <v>1788</v>
      </c>
      <c r="G44" s="8" t="s">
        <v>3350</v>
      </c>
      <c r="H44" s="8"/>
      <c r="I44" s="8"/>
      <c r="J44" s="8"/>
      <c r="K44" s="8"/>
      <c r="L44" s="8"/>
      <c r="M44" s="8"/>
      <c r="N44" s="9"/>
      <c r="O44" s="8"/>
      <c r="P44" s="8"/>
      <c r="Q44" s="8">
        <v>-603</v>
      </c>
      <c r="R44" s="8">
        <v>613</v>
      </c>
      <c r="S44" s="8">
        <v>10</v>
      </c>
      <c r="T44" s="11">
        <f t="shared" si="0"/>
        <v>301.40623463467404</v>
      </c>
      <c r="U44" s="11">
        <f t="shared" si="1"/>
        <v>4.9169043170419897</v>
      </c>
      <c r="V44" s="11">
        <f t="shared" si="2"/>
        <v>-296.48933031763204</v>
      </c>
      <c r="W44" s="8"/>
      <c r="X44" s="8"/>
      <c r="Y44" s="8"/>
      <c r="Z44" s="8"/>
      <c r="AA44" s="8"/>
      <c r="AB44" s="8"/>
      <c r="AC44" s="8"/>
      <c r="AD44" s="8"/>
      <c r="AE44" s="8"/>
      <c r="AF44" s="8"/>
    </row>
    <row r="45" spans="1:32" ht="58">
      <c r="A45" t="s">
        <v>444</v>
      </c>
      <c r="B45" s="3" t="s">
        <v>1789</v>
      </c>
      <c r="C45" s="3" t="s">
        <v>1790</v>
      </c>
      <c r="G45" s="8" t="s">
        <v>3350</v>
      </c>
      <c r="H45" s="8"/>
      <c r="I45" s="8"/>
      <c r="J45" s="8"/>
      <c r="K45" s="8"/>
      <c r="L45" s="8"/>
      <c r="M45" s="8"/>
      <c r="N45" s="9"/>
      <c r="O45" s="8"/>
      <c r="P45" s="8"/>
      <c r="Q45" s="8">
        <v>-1</v>
      </c>
      <c r="R45" s="8">
        <v>1</v>
      </c>
      <c r="S45" s="8">
        <v>0</v>
      </c>
      <c r="T45" s="11">
        <f t="shared" si="0"/>
        <v>0.49169043170419907</v>
      </c>
      <c r="U45" s="11">
        <f t="shared" si="1"/>
        <v>0</v>
      </c>
      <c r="V45" s="11">
        <f t="shared" si="2"/>
        <v>-0.49169043170419907</v>
      </c>
      <c r="W45" s="8"/>
      <c r="X45" s="8"/>
      <c r="Y45" s="8"/>
      <c r="Z45" s="8"/>
      <c r="AA45" s="8"/>
      <c r="AB45" s="8"/>
      <c r="AC45" s="8"/>
      <c r="AD45" s="8"/>
      <c r="AE45" s="8"/>
      <c r="AF45" s="8"/>
    </row>
    <row r="46" spans="1:32" ht="43.5">
      <c r="A46" t="s">
        <v>448</v>
      </c>
      <c r="B46" s="3" t="s">
        <v>1797</v>
      </c>
      <c r="C46" s="3" t="s">
        <v>1798</v>
      </c>
      <c r="G46" s="8" t="s">
        <v>3350</v>
      </c>
      <c r="H46" s="8"/>
      <c r="I46" s="8"/>
      <c r="J46" s="8"/>
      <c r="K46" s="8"/>
      <c r="L46" s="8"/>
      <c r="M46" s="8"/>
      <c r="N46" s="9"/>
      <c r="O46" s="8"/>
      <c r="P46" s="8"/>
      <c r="Q46" s="8">
        <v>4</v>
      </c>
      <c r="R46" s="8">
        <v>1</v>
      </c>
      <c r="S46" s="8">
        <v>5</v>
      </c>
      <c r="T46" s="11">
        <f t="shared" si="0"/>
        <v>0.49169043170419907</v>
      </c>
      <c r="U46" s="11">
        <f t="shared" si="1"/>
        <v>2.4584521585209949</v>
      </c>
      <c r="V46" s="11">
        <f t="shared" si="2"/>
        <v>1.9667617268167958</v>
      </c>
      <c r="W46" s="8"/>
      <c r="X46" s="8"/>
      <c r="Y46" s="8"/>
      <c r="Z46" s="8"/>
      <c r="AA46" s="8"/>
      <c r="AB46" s="8"/>
      <c r="AC46" s="8"/>
      <c r="AD46" s="8"/>
      <c r="AE46" s="8"/>
      <c r="AF46" s="8"/>
    </row>
    <row r="47" spans="1:32" ht="130.5">
      <c r="A47" t="s">
        <v>448</v>
      </c>
      <c r="B47" s="3" t="s">
        <v>1801</v>
      </c>
      <c r="C47" s="3" t="s">
        <v>1802</v>
      </c>
      <c r="G47" s="8" t="s">
        <v>3350</v>
      </c>
      <c r="H47" s="8"/>
      <c r="I47" s="8"/>
      <c r="J47" s="8"/>
      <c r="K47" s="8"/>
      <c r="L47" s="8"/>
      <c r="M47" s="8"/>
      <c r="N47" s="9"/>
      <c r="O47" s="8"/>
      <c r="P47" s="8"/>
      <c r="Q47" s="8">
        <v>-1</v>
      </c>
      <c r="R47" s="8">
        <v>1</v>
      </c>
      <c r="S47" s="8">
        <v>0</v>
      </c>
      <c r="T47" s="11">
        <f t="shared" si="0"/>
        <v>0.49169043170419907</v>
      </c>
      <c r="U47" s="11">
        <f t="shared" si="1"/>
        <v>0</v>
      </c>
      <c r="V47" s="11">
        <f t="shared" si="2"/>
        <v>-0.49169043170419907</v>
      </c>
      <c r="W47" s="8"/>
      <c r="X47" s="8"/>
      <c r="Y47" s="8"/>
      <c r="Z47" s="8"/>
      <c r="AA47" s="8"/>
      <c r="AB47" s="8"/>
      <c r="AC47" s="8"/>
      <c r="AD47" s="8"/>
      <c r="AE47" s="8"/>
      <c r="AF47" s="8"/>
    </row>
    <row r="48" spans="1:32" ht="43.5">
      <c r="A48" t="s">
        <v>449</v>
      </c>
      <c r="B48" s="3" t="s">
        <v>1806</v>
      </c>
      <c r="C48" s="3" t="s">
        <v>1805</v>
      </c>
      <c r="G48" s="8" t="s">
        <v>3350</v>
      </c>
      <c r="H48" s="8"/>
      <c r="I48" s="8"/>
      <c r="J48" s="8"/>
      <c r="K48" s="8"/>
      <c r="L48" s="8"/>
      <c r="M48" s="8"/>
      <c r="N48" s="9"/>
      <c r="O48" s="8"/>
      <c r="P48" s="8"/>
      <c r="Q48" s="8">
        <v>-61</v>
      </c>
      <c r="R48" s="8">
        <v>166</v>
      </c>
      <c r="S48" s="8">
        <v>105</v>
      </c>
      <c r="T48" s="11">
        <f t="shared" si="0"/>
        <v>81.620611662897048</v>
      </c>
      <c r="U48" s="11">
        <f t="shared" si="1"/>
        <v>51.627495328940903</v>
      </c>
      <c r="V48" s="11">
        <f t="shared" si="2"/>
        <v>-29.993116333956145</v>
      </c>
      <c r="W48" s="8"/>
      <c r="X48" s="8"/>
      <c r="Y48" s="8"/>
      <c r="Z48" s="8"/>
      <c r="AA48" s="8"/>
      <c r="AB48" s="8"/>
      <c r="AC48" s="8"/>
      <c r="AD48" s="8"/>
      <c r="AE48" s="8"/>
      <c r="AF48" s="8"/>
    </row>
    <row r="49" spans="1:32" ht="72.5">
      <c r="A49" t="s">
        <v>449</v>
      </c>
      <c r="B49" s="3" t="s">
        <v>1809</v>
      </c>
      <c r="C49" s="3" t="s">
        <v>1810</v>
      </c>
      <c r="G49" s="8" t="s">
        <v>3350</v>
      </c>
      <c r="H49" s="8"/>
      <c r="I49" s="8"/>
      <c r="J49" s="8"/>
      <c r="K49" s="8"/>
      <c r="L49" s="8"/>
      <c r="M49" s="8"/>
      <c r="N49" s="9"/>
      <c r="O49" s="8"/>
      <c r="P49" s="8"/>
      <c r="Q49" s="8">
        <v>-67</v>
      </c>
      <c r="R49" s="8">
        <v>166</v>
      </c>
      <c r="S49" s="8">
        <v>99</v>
      </c>
      <c r="T49" s="11">
        <f t="shared" si="0"/>
        <v>81.620611662897048</v>
      </c>
      <c r="U49" s="11">
        <f t="shared" si="1"/>
        <v>48.677352738715705</v>
      </c>
      <c r="V49" s="11">
        <f t="shared" si="2"/>
        <v>-32.943258924181343</v>
      </c>
      <c r="W49" s="8"/>
      <c r="X49" s="8"/>
      <c r="Y49" s="8"/>
      <c r="Z49" s="8"/>
      <c r="AA49" s="8"/>
      <c r="AB49" s="8"/>
      <c r="AC49" s="8"/>
      <c r="AD49" s="8"/>
      <c r="AE49" s="8"/>
      <c r="AF49" s="8"/>
    </row>
    <row r="50" spans="1:32" ht="29">
      <c r="A50" t="s">
        <v>458</v>
      </c>
      <c r="B50" s="3" t="s">
        <v>1823</v>
      </c>
      <c r="C50" s="3" t="s">
        <v>1824</v>
      </c>
      <c r="F50" t="s">
        <v>19</v>
      </c>
      <c r="G50" s="8" t="s">
        <v>3350</v>
      </c>
      <c r="H50" s="8"/>
      <c r="I50" s="8"/>
      <c r="J50" s="8"/>
      <c r="K50" s="8"/>
      <c r="L50" s="8"/>
      <c r="M50" s="8"/>
      <c r="N50" s="9"/>
      <c r="O50" s="8"/>
      <c r="P50" s="8"/>
      <c r="Q50" s="8">
        <v>-63</v>
      </c>
      <c r="R50" s="8">
        <v>129</v>
      </c>
      <c r="S50" s="8">
        <v>66</v>
      </c>
      <c r="T50" s="11">
        <f t="shared" si="0"/>
        <v>63.428065689841674</v>
      </c>
      <c r="U50" s="11">
        <f t="shared" si="1"/>
        <v>32.451568492477136</v>
      </c>
      <c r="V50" s="11">
        <f t="shared" si="2"/>
        <v>-30.976497197364537</v>
      </c>
      <c r="W50" s="8"/>
      <c r="X50" s="8"/>
      <c r="Y50" s="8"/>
      <c r="Z50" s="8"/>
      <c r="AA50" s="8"/>
      <c r="AB50" s="8"/>
      <c r="AC50" s="8"/>
      <c r="AD50" s="8"/>
      <c r="AE50" s="8"/>
      <c r="AF50" s="8"/>
    </row>
    <row r="51" spans="1:32" ht="43.5">
      <c r="A51" t="s">
        <v>458</v>
      </c>
      <c r="B51" s="3" t="s">
        <v>1825</v>
      </c>
      <c r="C51" s="3" t="s">
        <v>1826</v>
      </c>
      <c r="G51" s="8" t="s">
        <v>3350</v>
      </c>
      <c r="H51" s="8"/>
      <c r="I51" s="8"/>
      <c r="J51" s="8"/>
      <c r="K51" s="8"/>
      <c r="L51" s="8"/>
      <c r="M51" s="8"/>
      <c r="N51" s="9"/>
      <c r="O51" s="8"/>
      <c r="P51" s="8"/>
      <c r="Q51" s="8">
        <v>-67</v>
      </c>
      <c r="R51" s="8">
        <v>166</v>
      </c>
      <c r="S51" s="8">
        <v>99</v>
      </c>
      <c r="T51" s="11">
        <f t="shared" si="0"/>
        <v>81.620611662897048</v>
      </c>
      <c r="U51" s="11">
        <f t="shared" si="1"/>
        <v>48.677352738715705</v>
      </c>
      <c r="V51" s="11">
        <f t="shared" si="2"/>
        <v>-32.943258924181343</v>
      </c>
      <c r="W51" s="8"/>
      <c r="X51" s="8"/>
      <c r="Y51" s="8"/>
      <c r="Z51" s="8"/>
      <c r="AA51" s="8"/>
      <c r="AB51" s="8"/>
      <c r="AC51" s="8"/>
      <c r="AD51" s="8"/>
      <c r="AE51" s="8"/>
      <c r="AF51" s="8"/>
    </row>
    <row r="52" spans="1:32">
      <c r="A52" t="s">
        <v>460</v>
      </c>
      <c r="B52" s="3" t="s">
        <v>461</v>
      </c>
      <c r="C52" s="3" t="s">
        <v>462</v>
      </c>
      <c r="G52" s="8" t="s">
        <v>3350</v>
      </c>
      <c r="H52" s="8"/>
      <c r="I52" s="8"/>
      <c r="J52" s="8"/>
      <c r="K52" s="8"/>
      <c r="L52" s="8"/>
      <c r="M52" s="8"/>
      <c r="N52" s="9"/>
      <c r="O52" s="8"/>
      <c r="P52" s="8"/>
      <c r="Q52" s="8">
        <v>-1</v>
      </c>
      <c r="R52" s="8">
        <v>1</v>
      </c>
      <c r="S52" s="8">
        <v>0</v>
      </c>
      <c r="T52" s="11">
        <f t="shared" si="0"/>
        <v>0.49169043170419907</v>
      </c>
      <c r="U52" s="11">
        <f t="shared" si="1"/>
        <v>0</v>
      </c>
      <c r="V52" s="11">
        <f t="shared" si="2"/>
        <v>-0.49169043170419907</v>
      </c>
      <c r="W52" s="8"/>
      <c r="X52" s="8"/>
      <c r="Y52" s="8"/>
      <c r="Z52" s="8"/>
      <c r="AA52" s="8"/>
      <c r="AB52" s="8"/>
      <c r="AC52" s="8"/>
      <c r="AD52" s="8"/>
      <c r="AE52" s="8"/>
      <c r="AF52" s="8"/>
    </row>
    <row r="53" spans="1:32" ht="43.5">
      <c r="A53" t="s">
        <v>494</v>
      </c>
      <c r="B53" s="3" t="s">
        <v>1872</v>
      </c>
      <c r="C53" s="3" t="s">
        <v>1871</v>
      </c>
      <c r="G53" s="8" t="s">
        <v>3350</v>
      </c>
      <c r="H53" s="8"/>
      <c r="I53" s="8"/>
      <c r="J53" s="8"/>
      <c r="K53" s="8"/>
      <c r="L53" s="8"/>
      <c r="M53" s="8"/>
      <c r="N53" s="9"/>
      <c r="O53" s="8"/>
      <c r="P53" s="8"/>
      <c r="Q53" s="8">
        <v>2</v>
      </c>
      <c r="R53" s="8">
        <v>1</v>
      </c>
      <c r="S53" s="8">
        <v>3</v>
      </c>
      <c r="T53" s="11">
        <f t="shared" si="0"/>
        <v>0.49169043170419907</v>
      </c>
      <c r="U53" s="11">
        <f t="shared" si="1"/>
        <v>1.4750712951125973</v>
      </c>
      <c r="V53" s="11">
        <f t="shared" si="2"/>
        <v>0.98338086340839825</v>
      </c>
      <c r="W53" s="8"/>
      <c r="X53" s="8"/>
      <c r="Y53" s="8"/>
      <c r="Z53" s="8"/>
      <c r="AA53" s="8"/>
      <c r="AB53" s="8"/>
      <c r="AC53" s="8"/>
      <c r="AD53" s="8"/>
      <c r="AE53" s="8"/>
      <c r="AF53" s="8"/>
    </row>
    <row r="54" spans="1:32" ht="116">
      <c r="A54" t="s">
        <v>495</v>
      </c>
      <c r="B54" s="3" t="s">
        <v>1875</v>
      </c>
      <c r="C54" s="3" t="s">
        <v>1876</v>
      </c>
      <c r="G54" s="8" t="s">
        <v>3350</v>
      </c>
      <c r="H54" s="8"/>
      <c r="I54" s="8"/>
      <c r="J54" s="8"/>
      <c r="K54" s="8"/>
      <c r="L54" s="8"/>
      <c r="M54" s="8"/>
      <c r="N54" s="9"/>
      <c r="O54" s="8"/>
      <c r="P54" s="8"/>
      <c r="Q54" s="8">
        <v>-2</v>
      </c>
      <c r="R54" s="8">
        <v>3</v>
      </c>
      <c r="S54" s="8">
        <v>1</v>
      </c>
      <c r="T54" s="11">
        <f t="shared" si="0"/>
        <v>1.4750712951125973</v>
      </c>
      <c r="U54" s="11">
        <f t="shared" si="1"/>
        <v>0.49169043170419907</v>
      </c>
      <c r="V54" s="11">
        <f t="shared" si="2"/>
        <v>-0.98338086340839825</v>
      </c>
      <c r="W54" s="8"/>
      <c r="X54" s="8"/>
      <c r="Y54" s="8"/>
      <c r="Z54" s="8"/>
      <c r="AA54" s="8"/>
      <c r="AB54" s="8"/>
      <c r="AC54" s="8"/>
      <c r="AD54" s="8"/>
      <c r="AE54" s="8"/>
      <c r="AF54" s="8"/>
    </row>
    <row r="55" spans="1:32" ht="29">
      <c r="A55" t="s">
        <v>510</v>
      </c>
      <c r="B55" s="3" t="s">
        <v>1890</v>
      </c>
      <c r="C55" s="3" t="s">
        <v>1891</v>
      </c>
      <c r="G55" s="8" t="s">
        <v>3350</v>
      </c>
      <c r="H55" s="8"/>
      <c r="I55" s="8"/>
      <c r="J55" s="8"/>
      <c r="K55" s="8"/>
      <c r="L55" s="8"/>
      <c r="M55" s="8"/>
      <c r="N55" s="9"/>
      <c r="O55" s="8"/>
      <c r="P55" s="8"/>
      <c r="Q55" s="8">
        <v>9</v>
      </c>
      <c r="R55" s="8">
        <v>7</v>
      </c>
      <c r="S55" s="8">
        <v>16</v>
      </c>
      <c r="T55" s="11">
        <f t="shared" si="0"/>
        <v>3.4418330219293933</v>
      </c>
      <c r="U55" s="11">
        <f t="shared" si="1"/>
        <v>7.8670469072671851</v>
      </c>
      <c r="V55" s="11">
        <f t="shared" si="2"/>
        <v>4.4252138853377918</v>
      </c>
      <c r="W55" s="8"/>
      <c r="X55" s="8"/>
      <c r="Y55" s="8"/>
      <c r="Z55" s="8"/>
      <c r="AA55" s="8"/>
      <c r="AB55" s="8"/>
      <c r="AC55" s="8"/>
      <c r="AD55" s="8"/>
      <c r="AE55" s="8"/>
      <c r="AF55" s="8"/>
    </row>
    <row r="56" spans="1:32" ht="43.5">
      <c r="A56" t="s">
        <v>518</v>
      </c>
      <c r="B56" s="3" t="s">
        <v>1899</v>
      </c>
      <c r="C56" s="3" t="s">
        <v>1898</v>
      </c>
      <c r="G56" s="8" t="s">
        <v>3350</v>
      </c>
      <c r="H56" s="8"/>
      <c r="I56" s="8"/>
      <c r="J56" s="8"/>
      <c r="K56" s="8"/>
      <c r="L56" s="8"/>
      <c r="M56" s="8"/>
      <c r="N56" s="9"/>
      <c r="O56" s="8"/>
      <c r="P56" s="8"/>
      <c r="Q56" s="8">
        <v>15</v>
      </c>
      <c r="R56" s="8">
        <v>171</v>
      </c>
      <c r="S56" s="8">
        <v>186</v>
      </c>
      <c r="T56" s="11">
        <f t="shared" si="0"/>
        <v>84.079063821418046</v>
      </c>
      <c r="U56" s="11">
        <f t="shared" si="1"/>
        <v>91.454420296981013</v>
      </c>
      <c r="V56" s="11">
        <f t="shared" si="2"/>
        <v>7.3753564755629668</v>
      </c>
      <c r="W56" s="8"/>
      <c r="X56" s="8"/>
      <c r="Y56" s="8"/>
      <c r="Z56" s="8"/>
      <c r="AA56" s="8"/>
      <c r="AB56" s="8"/>
      <c r="AC56" s="8"/>
      <c r="AD56" s="8"/>
      <c r="AE56" s="8"/>
      <c r="AF56" s="8"/>
    </row>
    <row r="57" spans="1:32" ht="43.5">
      <c r="A57" t="s">
        <v>520</v>
      </c>
      <c r="B57" s="3" t="s">
        <v>1900</v>
      </c>
      <c r="C57" s="3" t="s">
        <v>1901</v>
      </c>
      <c r="G57" s="8" t="s">
        <v>3350</v>
      </c>
      <c r="H57" s="8"/>
      <c r="I57" s="8"/>
      <c r="J57" s="8"/>
      <c r="K57" s="8"/>
      <c r="L57" s="8"/>
      <c r="M57" s="8"/>
      <c r="N57" s="9"/>
      <c r="O57" s="8"/>
      <c r="P57" s="8"/>
      <c r="Q57" s="8">
        <v>2376</v>
      </c>
      <c r="R57" s="8">
        <v>99</v>
      </c>
      <c r="S57" s="8">
        <v>2475</v>
      </c>
      <c r="T57" s="11">
        <f t="shared" si="0"/>
        <v>48.677352738715705</v>
      </c>
      <c r="U57" s="11">
        <f t="shared" si="1"/>
        <v>1216.9338184678927</v>
      </c>
      <c r="V57" s="11">
        <f t="shared" si="2"/>
        <v>1168.2564657291771</v>
      </c>
      <c r="W57" s="8"/>
      <c r="X57" s="8"/>
      <c r="Y57" s="8"/>
      <c r="Z57" s="8"/>
      <c r="AA57" s="8"/>
      <c r="AB57" s="8"/>
      <c r="AC57" s="8"/>
      <c r="AD57" s="8"/>
      <c r="AE57" s="8"/>
      <c r="AF57" s="8"/>
    </row>
    <row r="58" spans="1:32" ht="43.5">
      <c r="A58" t="s">
        <v>521</v>
      </c>
      <c r="B58" s="3" t="s">
        <v>1904</v>
      </c>
      <c r="C58" s="3" t="s">
        <v>1905</v>
      </c>
      <c r="G58" s="8" t="s">
        <v>3350</v>
      </c>
      <c r="H58" s="8"/>
      <c r="I58" s="8"/>
      <c r="J58" s="8"/>
      <c r="K58" s="8"/>
      <c r="L58" s="8"/>
      <c r="M58" s="8"/>
      <c r="N58" s="9"/>
      <c r="O58" s="8"/>
      <c r="P58" s="8"/>
      <c r="Q58" s="8">
        <v>111</v>
      </c>
      <c r="R58" s="8">
        <v>99</v>
      </c>
      <c r="S58" s="8">
        <v>210</v>
      </c>
      <c r="T58" s="11">
        <f t="shared" si="0"/>
        <v>48.677352738715705</v>
      </c>
      <c r="U58" s="11">
        <f t="shared" si="1"/>
        <v>103.25499065788181</v>
      </c>
      <c r="V58" s="11">
        <f t="shared" si="2"/>
        <v>54.577637919166101</v>
      </c>
      <c r="W58" s="8"/>
      <c r="X58" s="8"/>
      <c r="Y58" s="8"/>
      <c r="Z58" s="8"/>
      <c r="AA58" s="8"/>
      <c r="AB58" s="8"/>
      <c r="AC58" s="8"/>
      <c r="AD58" s="8"/>
      <c r="AE58" s="8"/>
      <c r="AF58" s="8"/>
    </row>
    <row r="59" spans="1:32" ht="43.5">
      <c r="A59" t="s">
        <v>523</v>
      </c>
      <c r="B59" s="3" t="s">
        <v>1908</v>
      </c>
      <c r="C59" s="3" t="s">
        <v>1909</v>
      </c>
      <c r="G59" s="8" t="s">
        <v>3350</v>
      </c>
      <c r="H59" s="8"/>
      <c r="I59" s="8"/>
      <c r="J59" s="8"/>
      <c r="K59" s="8"/>
      <c r="L59" s="8"/>
      <c r="M59" s="8"/>
      <c r="N59" s="9"/>
      <c r="O59" s="8"/>
      <c r="P59" s="8"/>
      <c r="Q59" s="8">
        <v>-575</v>
      </c>
      <c r="R59" s="8">
        <v>743</v>
      </c>
      <c r="S59" s="8">
        <v>168</v>
      </c>
      <c r="T59" s="11">
        <f t="shared" si="0"/>
        <v>365.32599075621988</v>
      </c>
      <c r="U59" s="11">
        <f t="shared" si="1"/>
        <v>82.603992526305433</v>
      </c>
      <c r="V59" s="11">
        <f t="shared" si="2"/>
        <v>-282.72199822991445</v>
      </c>
      <c r="W59" s="8"/>
      <c r="X59" s="8"/>
      <c r="Y59" s="8"/>
      <c r="Z59" s="8"/>
      <c r="AA59" s="8"/>
      <c r="AB59" s="8"/>
      <c r="AC59" s="8"/>
      <c r="AD59" s="8"/>
      <c r="AE59" s="8"/>
      <c r="AF59" s="8"/>
    </row>
    <row r="60" spans="1:32" ht="43.5">
      <c r="A60" t="s">
        <v>523</v>
      </c>
      <c r="B60" s="3" t="s">
        <v>1910</v>
      </c>
      <c r="C60" s="3" t="s">
        <v>1911</v>
      </c>
      <c r="G60" s="8" t="s">
        <v>3350</v>
      </c>
      <c r="H60" s="8"/>
      <c r="I60" s="8"/>
      <c r="J60" s="8"/>
      <c r="K60" s="8"/>
      <c r="L60" s="8"/>
      <c r="M60" s="8"/>
      <c r="N60" s="9"/>
      <c r="O60" s="8"/>
      <c r="P60" s="8"/>
      <c r="Q60" s="8">
        <v>597</v>
      </c>
      <c r="R60" s="8">
        <v>146</v>
      </c>
      <c r="S60" s="8">
        <v>743</v>
      </c>
      <c r="T60" s="11">
        <f t="shared" si="0"/>
        <v>71.786803028813054</v>
      </c>
      <c r="U60" s="11">
        <f t="shared" si="1"/>
        <v>365.32599075621988</v>
      </c>
      <c r="V60" s="11">
        <f t="shared" si="2"/>
        <v>293.53918772740684</v>
      </c>
      <c r="W60" s="8"/>
      <c r="X60" s="8"/>
      <c r="Y60" s="8"/>
      <c r="Z60" s="8"/>
      <c r="AA60" s="8"/>
      <c r="AB60" s="8"/>
      <c r="AC60" s="8"/>
      <c r="AD60" s="8"/>
      <c r="AE60" s="8"/>
      <c r="AF60" s="8"/>
    </row>
    <row r="61" spans="1:32" ht="29">
      <c r="A61" t="s">
        <v>524</v>
      </c>
      <c r="B61" s="3" t="s">
        <v>1919</v>
      </c>
      <c r="C61" s="3" t="s">
        <v>1918</v>
      </c>
      <c r="G61" s="8" t="s">
        <v>3350</v>
      </c>
      <c r="H61" s="8"/>
      <c r="I61" s="8"/>
      <c r="J61" s="8"/>
      <c r="K61" s="8"/>
      <c r="L61" s="8"/>
      <c r="M61" s="8"/>
      <c r="N61" s="9"/>
      <c r="O61" s="8"/>
      <c r="P61" s="8"/>
      <c r="Q61" s="8">
        <v>-37</v>
      </c>
      <c r="R61" s="8">
        <v>37</v>
      </c>
      <c r="S61" s="8">
        <v>0</v>
      </c>
      <c r="T61" s="11">
        <f t="shared" si="0"/>
        <v>18.192545973055363</v>
      </c>
      <c r="U61" s="11">
        <f t="shared" si="1"/>
        <v>0</v>
      </c>
      <c r="V61" s="11">
        <f t="shared" si="2"/>
        <v>-18.192545973055363</v>
      </c>
      <c r="W61" s="8"/>
      <c r="X61" s="8"/>
      <c r="Y61" s="8"/>
      <c r="Z61" s="8"/>
      <c r="AA61" s="8"/>
      <c r="AB61" s="8"/>
      <c r="AC61" s="8"/>
      <c r="AD61" s="8"/>
      <c r="AE61" s="8"/>
      <c r="AF61" s="8"/>
    </row>
    <row r="62" spans="1:32">
      <c r="A62" t="s">
        <v>530</v>
      </c>
      <c r="B62" s="3" t="s">
        <v>531</v>
      </c>
      <c r="C62" s="3" t="s">
        <v>532</v>
      </c>
      <c r="G62" s="8" t="s">
        <v>3350</v>
      </c>
      <c r="H62" s="8"/>
      <c r="I62" s="8"/>
      <c r="J62" s="8"/>
      <c r="K62" s="8"/>
      <c r="L62" s="8"/>
      <c r="M62" s="8"/>
      <c r="N62" s="9"/>
      <c r="O62" s="8"/>
      <c r="P62" s="8"/>
      <c r="Q62" s="8">
        <v>3</v>
      </c>
      <c r="R62" s="8">
        <v>4</v>
      </c>
      <c r="S62" s="8">
        <v>7</v>
      </c>
      <c r="T62" s="11">
        <f t="shared" si="0"/>
        <v>1.9667617268167963</v>
      </c>
      <c r="U62" s="11">
        <f t="shared" si="1"/>
        <v>3.4418330219293933</v>
      </c>
      <c r="V62" s="11">
        <f t="shared" si="2"/>
        <v>1.475071295112597</v>
      </c>
      <c r="W62" s="8"/>
      <c r="X62" s="8"/>
      <c r="Y62" s="8"/>
      <c r="Z62" s="8"/>
      <c r="AA62" s="8"/>
      <c r="AB62" s="8"/>
      <c r="AC62" s="8"/>
      <c r="AD62" s="8"/>
      <c r="AE62" s="8"/>
      <c r="AF62" s="8"/>
    </row>
    <row r="63" spans="1:32" ht="72.5">
      <c r="A63" t="s">
        <v>534</v>
      </c>
      <c r="B63" s="3" t="s">
        <v>1935</v>
      </c>
      <c r="C63" s="3" t="s">
        <v>1934</v>
      </c>
      <c r="G63" s="8" t="s">
        <v>3350</v>
      </c>
      <c r="H63" s="8"/>
      <c r="I63" s="8"/>
      <c r="J63" s="8"/>
      <c r="K63" s="8"/>
      <c r="L63" s="8"/>
      <c r="M63" s="8"/>
      <c r="N63" s="9"/>
      <c r="O63" s="8"/>
      <c r="P63" s="8"/>
      <c r="Q63" s="8">
        <v>447</v>
      </c>
      <c r="R63" s="8">
        <v>166</v>
      </c>
      <c r="S63" s="8">
        <v>613</v>
      </c>
      <c r="T63" s="11">
        <f t="shared" si="0"/>
        <v>81.620611662897048</v>
      </c>
      <c r="U63" s="11">
        <f t="shared" si="1"/>
        <v>301.40623463467404</v>
      </c>
      <c r="V63" s="11">
        <f t="shared" si="2"/>
        <v>219.785622971777</v>
      </c>
      <c r="W63" s="8"/>
      <c r="X63" s="8"/>
      <c r="Y63" s="8"/>
      <c r="Z63" s="8"/>
      <c r="AA63" s="8"/>
      <c r="AB63" s="8"/>
      <c r="AC63" s="8"/>
      <c r="AD63" s="8"/>
      <c r="AE63" s="8"/>
      <c r="AF63" s="8"/>
    </row>
    <row r="64" spans="1:32" ht="43.5">
      <c r="A64" t="s">
        <v>537</v>
      </c>
      <c r="B64" s="3" t="s">
        <v>1941</v>
      </c>
      <c r="C64" s="3" t="s">
        <v>1940</v>
      </c>
      <c r="G64" s="8" t="s">
        <v>3350</v>
      </c>
      <c r="H64" s="8"/>
      <c r="I64" s="8"/>
      <c r="J64" s="8"/>
      <c r="K64" s="8"/>
      <c r="L64" s="8"/>
      <c r="M64" s="8"/>
      <c r="N64" s="9"/>
      <c r="O64" s="8"/>
      <c r="P64" s="8"/>
      <c r="Q64" s="8">
        <v>111</v>
      </c>
      <c r="R64" s="8">
        <v>99</v>
      </c>
      <c r="S64" s="8">
        <v>210</v>
      </c>
      <c r="T64" s="11">
        <f t="shared" si="0"/>
        <v>48.677352738715705</v>
      </c>
      <c r="U64" s="11">
        <f t="shared" si="1"/>
        <v>103.25499065788181</v>
      </c>
      <c r="V64" s="11">
        <f t="shared" si="2"/>
        <v>54.577637919166101</v>
      </c>
      <c r="W64" s="8"/>
      <c r="X64" s="8"/>
      <c r="Y64" s="8"/>
      <c r="Z64" s="8"/>
      <c r="AA64" s="8"/>
      <c r="AB64" s="8"/>
      <c r="AC64" s="8"/>
      <c r="AD64" s="8"/>
      <c r="AE64" s="8"/>
      <c r="AF64" s="8"/>
    </row>
    <row r="65" spans="1:32" ht="87">
      <c r="A65" t="s">
        <v>540</v>
      </c>
      <c r="B65" s="3" t="s">
        <v>1948</v>
      </c>
      <c r="C65" s="3" t="s">
        <v>1949</v>
      </c>
      <c r="G65" s="8" t="s">
        <v>3350</v>
      </c>
      <c r="H65" s="8"/>
      <c r="I65" s="8"/>
      <c r="J65" s="8"/>
      <c r="K65" s="8"/>
      <c r="L65" s="8"/>
      <c r="M65" s="8"/>
      <c r="N65" s="9"/>
      <c r="O65" s="8"/>
      <c r="P65" s="8"/>
      <c r="Q65" s="8">
        <v>181</v>
      </c>
      <c r="R65" s="8">
        <v>5</v>
      </c>
      <c r="S65" s="8">
        <v>186</v>
      </c>
      <c r="T65" s="11">
        <f t="shared" si="0"/>
        <v>2.4584521585209949</v>
      </c>
      <c r="U65" s="11">
        <f t="shared" si="1"/>
        <v>91.454420296981013</v>
      </c>
      <c r="V65" s="11">
        <f t="shared" si="2"/>
        <v>88.995968138460015</v>
      </c>
      <c r="W65" s="8"/>
      <c r="X65" s="8"/>
      <c r="Y65" s="8"/>
      <c r="Z65" s="8"/>
      <c r="AA65" s="8"/>
      <c r="AB65" s="8"/>
      <c r="AC65" s="8"/>
      <c r="AD65" s="8"/>
      <c r="AE65" s="8"/>
      <c r="AF65" s="8"/>
    </row>
    <row r="66" spans="1:32" ht="43.5">
      <c r="A66" t="s">
        <v>540</v>
      </c>
      <c r="B66" s="3" t="s">
        <v>1950</v>
      </c>
      <c r="C66" s="3" t="s">
        <v>1951</v>
      </c>
      <c r="G66" s="8" t="s">
        <v>3350</v>
      </c>
      <c r="H66" s="8"/>
      <c r="I66" s="8"/>
      <c r="J66" s="8"/>
      <c r="K66" s="8"/>
      <c r="L66" s="8"/>
      <c r="M66" s="8"/>
      <c r="N66" s="9"/>
      <c r="O66" s="8"/>
      <c r="P66" s="8"/>
      <c r="Q66" s="8">
        <v>-24</v>
      </c>
      <c r="R66" s="8">
        <v>31</v>
      </c>
      <c r="S66" s="8">
        <v>7</v>
      </c>
      <c r="T66" s="11">
        <f t="shared" si="0"/>
        <v>15.242403382830171</v>
      </c>
      <c r="U66" s="11">
        <f t="shared" si="1"/>
        <v>3.4418330219293933</v>
      </c>
      <c r="V66" s="11">
        <f t="shared" si="2"/>
        <v>-11.800570360900778</v>
      </c>
      <c r="W66" s="8"/>
      <c r="X66" s="8"/>
      <c r="Y66" s="8"/>
      <c r="Z66" s="8"/>
      <c r="AA66" s="8"/>
      <c r="AB66" s="8"/>
      <c r="AC66" s="8"/>
      <c r="AD66" s="8"/>
      <c r="AE66" s="8"/>
      <c r="AF66" s="8"/>
    </row>
    <row r="67" spans="1:32" ht="29">
      <c r="A67" t="s">
        <v>545</v>
      </c>
      <c r="B67" s="3" t="s">
        <v>1958</v>
      </c>
      <c r="C67" s="3" t="s">
        <v>1957</v>
      </c>
      <c r="G67" s="8" t="s">
        <v>3350</v>
      </c>
      <c r="H67" s="8"/>
      <c r="I67" s="8"/>
      <c r="J67" s="8"/>
      <c r="K67" s="8"/>
      <c r="L67" s="8"/>
      <c r="M67" s="8"/>
      <c r="N67" s="9"/>
      <c r="O67" s="8"/>
      <c r="P67" s="8"/>
      <c r="Q67" s="8">
        <v>-1684</v>
      </c>
      <c r="R67" s="8">
        <v>1701</v>
      </c>
      <c r="S67" s="8">
        <v>17</v>
      </c>
      <c r="T67" s="11">
        <f t="shared" ref="T67:T130" si="3">IF(ISNUMBER(R67), (R67/$E$202)*10000, "")</f>
        <v>836.36542432884255</v>
      </c>
      <c r="U67" s="11">
        <f t="shared" ref="U67:U130" si="4">IF(ISNUMBER(S67), (S67/$E$202)*10000, "")</f>
        <v>8.3587373389713839</v>
      </c>
      <c r="V67" s="11">
        <f t="shared" ref="V67:V130" si="5">IF(ISNUMBER(Q67), U67-T67, "")</f>
        <v>-828.00668698987113</v>
      </c>
      <c r="W67" s="8"/>
      <c r="X67" s="8"/>
      <c r="Y67" s="8"/>
      <c r="Z67" s="8"/>
      <c r="AA67" s="8"/>
      <c r="AB67" s="8"/>
      <c r="AC67" s="8"/>
      <c r="AD67" s="8"/>
      <c r="AE67" s="8"/>
      <c r="AF67" s="8"/>
    </row>
    <row r="68" spans="1:32" ht="391.5">
      <c r="A68" t="s">
        <v>564</v>
      </c>
      <c r="B68" s="3" t="s">
        <v>3713</v>
      </c>
      <c r="C68" s="3" t="s">
        <v>3714</v>
      </c>
      <c r="G68" s="8" t="s">
        <v>3350</v>
      </c>
      <c r="H68" s="8"/>
      <c r="I68" s="8"/>
      <c r="J68" s="8"/>
      <c r="K68" s="8"/>
      <c r="L68" s="8"/>
      <c r="M68" s="8"/>
      <c r="N68" s="9"/>
      <c r="O68" s="8"/>
      <c r="P68" s="8"/>
      <c r="Q68" s="8">
        <v>-1699</v>
      </c>
      <c r="R68" s="8">
        <v>1701</v>
      </c>
      <c r="S68" s="8">
        <v>2</v>
      </c>
      <c r="T68" s="11">
        <f t="shared" si="3"/>
        <v>836.36542432884255</v>
      </c>
      <c r="U68" s="11">
        <f t="shared" si="4"/>
        <v>0.98338086340839814</v>
      </c>
      <c r="V68" s="11">
        <f t="shared" si="5"/>
        <v>-835.38204346543421</v>
      </c>
      <c r="W68" s="8"/>
      <c r="X68" s="8"/>
      <c r="Y68" s="8"/>
      <c r="Z68" s="8"/>
      <c r="AA68" s="8"/>
      <c r="AB68" s="8"/>
      <c r="AC68" s="8"/>
      <c r="AD68" s="8"/>
      <c r="AE68" s="8"/>
      <c r="AF68" s="8"/>
    </row>
    <row r="69" spans="1:32" ht="116">
      <c r="A69" t="s">
        <v>565</v>
      </c>
      <c r="B69" s="3" t="s">
        <v>1978</v>
      </c>
      <c r="C69" s="3" t="s">
        <v>1979</v>
      </c>
      <c r="G69" s="8" t="s">
        <v>3350</v>
      </c>
      <c r="H69" s="8"/>
      <c r="I69" s="8"/>
      <c r="J69" s="8"/>
      <c r="K69" s="8"/>
      <c r="L69" s="8"/>
      <c r="M69" s="8"/>
      <c r="N69" s="9"/>
      <c r="O69" s="8"/>
      <c r="P69" s="8"/>
      <c r="Q69" s="8">
        <v>26</v>
      </c>
      <c r="R69" s="8">
        <v>5</v>
      </c>
      <c r="S69" s="8">
        <v>31</v>
      </c>
      <c r="T69" s="11">
        <f t="shared" si="3"/>
        <v>2.4584521585209949</v>
      </c>
      <c r="U69" s="11">
        <f t="shared" si="4"/>
        <v>15.242403382830171</v>
      </c>
      <c r="V69" s="11">
        <f t="shared" si="5"/>
        <v>12.783951224309176</v>
      </c>
      <c r="W69" s="8"/>
      <c r="X69" s="8"/>
      <c r="Y69" s="8"/>
      <c r="Z69" s="8"/>
      <c r="AA69" s="8"/>
      <c r="AB69" s="8"/>
      <c r="AC69" s="8"/>
      <c r="AD69" s="8"/>
      <c r="AE69" s="8"/>
      <c r="AF69" s="8"/>
    </row>
    <row r="70" spans="1:32" ht="116">
      <c r="A70" t="s">
        <v>565</v>
      </c>
      <c r="B70" s="3" t="s">
        <v>1980</v>
      </c>
      <c r="C70" s="3" t="s">
        <v>1981</v>
      </c>
      <c r="G70" s="8" t="s">
        <v>3350</v>
      </c>
      <c r="H70" s="8"/>
      <c r="I70" s="8"/>
      <c r="J70" s="8"/>
      <c r="K70" s="8"/>
      <c r="L70" s="8"/>
      <c r="M70" s="8"/>
      <c r="N70" s="9"/>
      <c r="O70" s="8"/>
      <c r="P70" s="8"/>
      <c r="Q70" s="8">
        <v>-3</v>
      </c>
      <c r="R70" s="8">
        <v>4</v>
      </c>
      <c r="S70" s="8">
        <v>1</v>
      </c>
      <c r="T70" s="11">
        <f t="shared" si="3"/>
        <v>1.9667617268167963</v>
      </c>
      <c r="U70" s="11">
        <f t="shared" si="4"/>
        <v>0.49169043170419907</v>
      </c>
      <c r="V70" s="11">
        <f t="shared" si="5"/>
        <v>-1.4750712951125973</v>
      </c>
      <c r="W70" s="8"/>
      <c r="X70" s="8"/>
      <c r="Y70" s="8"/>
      <c r="Z70" s="8"/>
      <c r="AA70" s="8"/>
      <c r="AB70" s="8"/>
      <c r="AC70" s="8"/>
      <c r="AD70" s="8"/>
      <c r="AE70" s="8"/>
      <c r="AF70" s="8"/>
    </row>
    <row r="71" spans="1:32" ht="58">
      <c r="A71" t="s">
        <v>565</v>
      </c>
      <c r="B71" s="3" t="s">
        <v>1982</v>
      </c>
      <c r="C71" s="3" t="s">
        <v>1983</v>
      </c>
      <c r="G71" s="8" t="s">
        <v>3350</v>
      </c>
      <c r="H71" s="8"/>
      <c r="I71" s="8"/>
      <c r="J71" s="8"/>
      <c r="K71" s="8"/>
      <c r="L71" s="8"/>
      <c r="M71" s="8"/>
      <c r="N71" s="9"/>
      <c r="O71" s="8"/>
      <c r="P71" s="8"/>
      <c r="Q71" s="8">
        <v>447</v>
      </c>
      <c r="R71" s="8">
        <v>166</v>
      </c>
      <c r="S71" s="8">
        <v>613</v>
      </c>
      <c r="T71" s="11">
        <f t="shared" si="3"/>
        <v>81.620611662897048</v>
      </c>
      <c r="U71" s="11">
        <f t="shared" si="4"/>
        <v>301.40623463467404</v>
      </c>
      <c r="V71" s="11">
        <f t="shared" si="5"/>
        <v>219.785622971777</v>
      </c>
      <c r="W71" s="8"/>
      <c r="X71" s="8"/>
      <c r="Y71" s="8"/>
      <c r="Z71" s="8"/>
      <c r="AA71" s="8"/>
      <c r="AB71" s="8"/>
      <c r="AC71" s="8"/>
      <c r="AD71" s="8"/>
      <c r="AE71" s="8"/>
      <c r="AF71" s="8"/>
    </row>
    <row r="72" spans="1:32" ht="29">
      <c r="A72" t="s">
        <v>569</v>
      </c>
      <c r="B72" s="3" t="s">
        <v>1988</v>
      </c>
      <c r="C72" s="3" t="s">
        <v>1989</v>
      </c>
      <c r="G72" s="8" t="s">
        <v>3350</v>
      </c>
      <c r="H72" s="8"/>
      <c r="I72" s="8"/>
      <c r="J72" s="8"/>
      <c r="K72" s="8"/>
      <c r="L72" s="8"/>
      <c r="M72" s="8"/>
      <c r="N72" s="9"/>
      <c r="O72" s="8"/>
      <c r="P72" s="8"/>
      <c r="Q72" s="8">
        <v>-813</v>
      </c>
      <c r="R72" s="8">
        <v>830</v>
      </c>
      <c r="S72" s="8">
        <v>17</v>
      </c>
      <c r="T72" s="11">
        <f t="shared" si="3"/>
        <v>408.10305831448517</v>
      </c>
      <c r="U72" s="11">
        <f t="shared" si="4"/>
        <v>8.3587373389713839</v>
      </c>
      <c r="V72" s="11">
        <f t="shared" si="5"/>
        <v>-399.7443209755138</v>
      </c>
      <c r="W72" s="8"/>
      <c r="X72" s="8"/>
      <c r="Y72" s="8"/>
      <c r="Z72" s="8"/>
      <c r="AA72" s="8"/>
      <c r="AB72" s="8"/>
      <c r="AC72" s="8"/>
      <c r="AD72" s="8"/>
      <c r="AE72" s="8"/>
      <c r="AF72" s="8"/>
    </row>
    <row r="73" spans="1:32" ht="29">
      <c r="A73" t="s">
        <v>575</v>
      </c>
      <c r="B73" s="3" t="s">
        <v>1995</v>
      </c>
      <c r="C73" s="3" t="s">
        <v>1994</v>
      </c>
      <c r="G73" s="8" t="s">
        <v>3350</v>
      </c>
      <c r="H73" s="8"/>
      <c r="I73" s="8"/>
      <c r="J73" s="8"/>
      <c r="K73" s="8"/>
      <c r="L73" s="8"/>
      <c r="M73" s="8"/>
      <c r="N73" s="9"/>
      <c r="O73" s="8"/>
      <c r="P73" s="8"/>
      <c r="Q73" s="8">
        <v>59</v>
      </c>
      <c r="R73" s="8">
        <v>112</v>
      </c>
      <c r="S73" s="8">
        <v>171</v>
      </c>
      <c r="T73" s="11">
        <f t="shared" si="3"/>
        <v>55.069328350870293</v>
      </c>
      <c r="U73" s="11">
        <f t="shared" si="4"/>
        <v>84.079063821418046</v>
      </c>
      <c r="V73" s="11">
        <f t="shared" si="5"/>
        <v>29.009735470547753</v>
      </c>
      <c r="W73" s="8"/>
      <c r="X73" s="8"/>
      <c r="Y73" s="8"/>
      <c r="Z73" s="8"/>
      <c r="AA73" s="8"/>
      <c r="AB73" s="8"/>
      <c r="AC73" s="8"/>
      <c r="AD73" s="8"/>
      <c r="AE73" s="8"/>
      <c r="AF73" s="8"/>
    </row>
    <row r="74" spans="1:32" ht="43.5">
      <c r="A74" t="s">
        <v>579</v>
      </c>
      <c r="B74" s="3" t="s">
        <v>2015</v>
      </c>
      <c r="C74" s="3" t="s">
        <v>2014</v>
      </c>
      <c r="G74" s="8" t="s">
        <v>3350</v>
      </c>
      <c r="H74" s="8"/>
      <c r="I74" s="8"/>
      <c r="J74" s="8"/>
      <c r="K74" s="8"/>
      <c r="L74" s="8"/>
      <c r="M74" s="8"/>
      <c r="N74" s="9"/>
      <c r="O74" s="8"/>
      <c r="P74" s="8"/>
      <c r="Q74" s="8">
        <v>-24</v>
      </c>
      <c r="R74" s="8">
        <v>29</v>
      </c>
      <c r="S74" s="8">
        <v>5</v>
      </c>
      <c r="T74" s="11">
        <f t="shared" si="3"/>
        <v>14.259022519421771</v>
      </c>
      <c r="U74" s="11">
        <f t="shared" si="4"/>
        <v>2.4584521585209949</v>
      </c>
      <c r="V74" s="11">
        <f t="shared" si="5"/>
        <v>-11.800570360900776</v>
      </c>
      <c r="W74" s="8"/>
      <c r="X74" s="8"/>
      <c r="Y74" s="8"/>
      <c r="Z74" s="8"/>
      <c r="AA74" s="8"/>
      <c r="AB74" s="8"/>
      <c r="AC74" s="8"/>
      <c r="AD74" s="8"/>
      <c r="AE74" s="8"/>
      <c r="AF74" s="8"/>
    </row>
    <row r="75" spans="1:32" ht="29">
      <c r="A75" t="s">
        <v>581</v>
      </c>
      <c r="B75" s="3" t="s">
        <v>2020</v>
      </c>
      <c r="C75" s="3" t="s">
        <v>2021</v>
      </c>
      <c r="G75" s="8" t="s">
        <v>3350</v>
      </c>
      <c r="H75" s="8"/>
      <c r="I75" s="8"/>
      <c r="J75" s="8"/>
      <c r="K75" s="8"/>
      <c r="L75" s="8"/>
      <c r="M75" s="8"/>
      <c r="N75" s="9"/>
      <c r="O75" s="8"/>
      <c r="P75" s="8"/>
      <c r="Q75" s="8">
        <v>-1</v>
      </c>
      <c r="R75" s="8">
        <v>14</v>
      </c>
      <c r="S75" s="8">
        <v>13</v>
      </c>
      <c r="T75" s="11">
        <f t="shared" si="3"/>
        <v>6.8836660438587867</v>
      </c>
      <c r="U75" s="11">
        <f t="shared" si="4"/>
        <v>6.3919756121545879</v>
      </c>
      <c r="V75" s="11">
        <f t="shared" si="5"/>
        <v>-0.49169043170419879</v>
      </c>
      <c r="W75" s="8"/>
      <c r="X75" s="8"/>
      <c r="Y75" s="8"/>
      <c r="Z75" s="8"/>
      <c r="AA75" s="8"/>
      <c r="AB75" s="8"/>
      <c r="AC75" s="8"/>
      <c r="AD75" s="8"/>
      <c r="AE75" s="8"/>
      <c r="AF75" s="8"/>
    </row>
    <row r="76" spans="1:32" ht="29">
      <c r="A76" t="s">
        <v>582</v>
      </c>
      <c r="B76" s="3" t="s">
        <v>2022</v>
      </c>
      <c r="C76" s="3" t="s">
        <v>2023</v>
      </c>
      <c r="G76" s="8" t="s">
        <v>3350</v>
      </c>
      <c r="H76" s="8"/>
      <c r="I76" s="8"/>
      <c r="J76" s="8"/>
      <c r="K76" s="8"/>
      <c r="L76" s="8"/>
      <c r="M76" s="8"/>
      <c r="N76" s="9"/>
      <c r="O76" s="8"/>
      <c r="P76" s="8"/>
      <c r="Q76" s="8">
        <v>-121</v>
      </c>
      <c r="R76" s="8">
        <v>129</v>
      </c>
      <c r="S76" s="8">
        <v>8</v>
      </c>
      <c r="T76" s="11">
        <f t="shared" si="3"/>
        <v>63.428065689841674</v>
      </c>
      <c r="U76" s="11">
        <f t="shared" si="4"/>
        <v>3.9335234536335926</v>
      </c>
      <c r="V76" s="11">
        <f t="shared" si="5"/>
        <v>-59.494542236208083</v>
      </c>
      <c r="W76" s="8"/>
      <c r="X76" s="8"/>
      <c r="Y76" s="8"/>
      <c r="Z76" s="8"/>
      <c r="AA76" s="8"/>
      <c r="AB76" s="8"/>
      <c r="AC76" s="8"/>
      <c r="AD76" s="8"/>
      <c r="AE76" s="8"/>
      <c r="AF76" s="8"/>
    </row>
    <row r="77" spans="1:32" ht="72.5">
      <c r="A77" t="s">
        <v>598</v>
      </c>
      <c r="B77" s="3" t="s">
        <v>2037</v>
      </c>
      <c r="C77" s="3" t="s">
        <v>2036</v>
      </c>
      <c r="G77" s="8" t="s">
        <v>3350</v>
      </c>
      <c r="H77" s="8"/>
      <c r="I77" s="8"/>
      <c r="J77" s="8"/>
      <c r="K77" s="8"/>
      <c r="L77" s="8"/>
      <c r="M77" s="8"/>
      <c r="N77" s="9"/>
      <c r="O77" s="8"/>
      <c r="P77" s="8"/>
      <c r="Q77" s="8">
        <v>-1622</v>
      </c>
      <c r="R77" s="8">
        <v>1701</v>
      </c>
      <c r="S77" s="8">
        <v>79</v>
      </c>
      <c r="T77" s="11">
        <f t="shared" si="3"/>
        <v>836.36542432884255</v>
      </c>
      <c r="U77" s="11">
        <f t="shared" si="4"/>
        <v>38.843544104631725</v>
      </c>
      <c r="V77" s="11">
        <f t="shared" si="5"/>
        <v>-797.5218802242108</v>
      </c>
      <c r="W77" s="8"/>
      <c r="X77" s="8"/>
      <c r="Y77" s="8"/>
      <c r="Z77" s="8"/>
      <c r="AA77" s="8"/>
      <c r="AB77" s="8"/>
      <c r="AC77" s="8"/>
      <c r="AD77" s="8"/>
      <c r="AE77" s="8"/>
      <c r="AF77" s="8"/>
    </row>
    <row r="78" spans="1:32" ht="58">
      <c r="A78" t="s">
        <v>608</v>
      </c>
      <c r="B78" s="3" t="s">
        <v>3454</v>
      </c>
      <c r="C78" s="3" t="s">
        <v>3455</v>
      </c>
      <c r="G78" s="8" t="s">
        <v>3350</v>
      </c>
      <c r="H78" s="8"/>
      <c r="I78" s="8"/>
      <c r="J78" s="8"/>
      <c r="K78" s="8"/>
      <c r="L78" s="8"/>
      <c r="M78" s="8"/>
      <c r="N78" s="9"/>
      <c r="O78" s="8"/>
      <c r="P78" s="8"/>
      <c r="Q78" s="8">
        <v>-63</v>
      </c>
      <c r="R78" s="8">
        <v>129</v>
      </c>
      <c r="S78" s="8">
        <v>66</v>
      </c>
      <c r="T78" s="11">
        <f t="shared" si="3"/>
        <v>63.428065689841674</v>
      </c>
      <c r="U78" s="11">
        <f t="shared" si="4"/>
        <v>32.451568492477136</v>
      </c>
      <c r="V78" s="11">
        <f t="shared" si="5"/>
        <v>-30.976497197364537</v>
      </c>
      <c r="W78" s="8"/>
      <c r="X78" s="8"/>
      <c r="Y78" s="8"/>
      <c r="Z78" s="8"/>
      <c r="AA78" s="8"/>
      <c r="AB78" s="8"/>
      <c r="AC78" s="8"/>
      <c r="AD78" s="8"/>
      <c r="AE78" s="8"/>
      <c r="AF78" s="8"/>
    </row>
    <row r="79" spans="1:32" ht="72.5">
      <c r="A79" t="s">
        <v>608</v>
      </c>
      <c r="B79" s="3" t="s">
        <v>2041</v>
      </c>
      <c r="C79" s="3" t="s">
        <v>2042</v>
      </c>
      <c r="G79" s="8" t="s">
        <v>3350</v>
      </c>
      <c r="H79" s="8"/>
      <c r="I79" s="8"/>
      <c r="J79" s="8"/>
      <c r="K79" s="8"/>
      <c r="L79" s="8"/>
      <c r="M79" s="8"/>
      <c r="N79" s="9"/>
      <c r="O79" s="8"/>
      <c r="P79" s="8"/>
      <c r="Q79" s="8">
        <v>1</v>
      </c>
      <c r="R79" s="8">
        <v>0</v>
      </c>
      <c r="S79" s="8">
        <v>1</v>
      </c>
      <c r="T79" s="11">
        <f t="shared" si="3"/>
        <v>0</v>
      </c>
      <c r="U79" s="11">
        <f t="shared" si="4"/>
        <v>0.49169043170419907</v>
      </c>
      <c r="V79" s="11">
        <f t="shared" si="5"/>
        <v>0.49169043170419907</v>
      </c>
      <c r="W79" s="8"/>
      <c r="X79" s="8"/>
      <c r="Y79" s="8"/>
      <c r="Z79" s="8"/>
      <c r="AA79" s="8"/>
      <c r="AB79" s="8"/>
      <c r="AC79" s="8"/>
      <c r="AD79" s="8"/>
      <c r="AE79" s="8"/>
      <c r="AF79" s="8"/>
    </row>
    <row r="80" spans="1:32" ht="43.5">
      <c r="A80" t="s">
        <v>615</v>
      </c>
      <c r="B80" s="3" t="s">
        <v>2060</v>
      </c>
      <c r="C80" s="3" t="s">
        <v>2061</v>
      </c>
      <c r="G80" s="8" t="s">
        <v>3350</v>
      </c>
      <c r="H80" s="8"/>
      <c r="I80" s="8"/>
      <c r="J80" s="8"/>
      <c r="K80" s="8"/>
      <c r="L80" s="8"/>
      <c r="M80" s="8"/>
      <c r="N80" s="9"/>
      <c r="O80" s="8"/>
      <c r="P80" s="8"/>
      <c r="Q80" s="8">
        <v>-1</v>
      </c>
      <c r="R80" s="8">
        <v>1</v>
      </c>
      <c r="S80" s="8">
        <v>0</v>
      </c>
      <c r="T80" s="11">
        <f t="shared" si="3"/>
        <v>0.49169043170419907</v>
      </c>
      <c r="U80" s="11">
        <f t="shared" si="4"/>
        <v>0</v>
      </c>
      <c r="V80" s="11">
        <f t="shared" si="5"/>
        <v>-0.49169043170419907</v>
      </c>
      <c r="W80" s="8"/>
      <c r="X80" s="8"/>
      <c r="Y80" s="8"/>
      <c r="Z80" s="8"/>
      <c r="AA80" s="8"/>
      <c r="AB80" s="8"/>
      <c r="AC80" s="8"/>
      <c r="AD80" s="8"/>
      <c r="AE80" s="8"/>
      <c r="AF80" s="8"/>
    </row>
    <row r="81" spans="1:32" ht="43.5">
      <c r="A81" t="s">
        <v>619</v>
      </c>
      <c r="B81" s="3" t="s">
        <v>2078</v>
      </c>
      <c r="C81" s="3" t="s">
        <v>2079</v>
      </c>
      <c r="G81" s="8" t="s">
        <v>3350</v>
      </c>
      <c r="H81" s="8"/>
      <c r="I81" s="8"/>
      <c r="J81" s="8"/>
      <c r="K81" s="8"/>
      <c r="L81" s="8"/>
      <c r="M81" s="8"/>
      <c r="N81" s="9"/>
      <c r="O81" s="8"/>
      <c r="P81" s="8"/>
      <c r="Q81" s="8">
        <v>-1</v>
      </c>
      <c r="R81" s="8">
        <v>1</v>
      </c>
      <c r="S81" s="8">
        <v>0</v>
      </c>
      <c r="T81" s="11">
        <f t="shared" si="3"/>
        <v>0.49169043170419907</v>
      </c>
      <c r="U81" s="11">
        <f t="shared" si="4"/>
        <v>0</v>
      </c>
      <c r="V81" s="11">
        <f t="shared" si="5"/>
        <v>-0.49169043170419907</v>
      </c>
      <c r="W81" s="8"/>
      <c r="X81" s="8"/>
      <c r="Y81" s="8"/>
      <c r="Z81" s="8"/>
      <c r="AA81" s="8"/>
      <c r="AB81" s="8"/>
      <c r="AC81" s="8"/>
      <c r="AD81" s="8"/>
      <c r="AE81" s="8"/>
      <c r="AF81" s="8"/>
    </row>
    <row r="82" spans="1:32" ht="29">
      <c r="A82" t="s">
        <v>637</v>
      </c>
      <c r="B82" s="3" t="s">
        <v>2096</v>
      </c>
      <c r="C82" s="3" t="s">
        <v>2097</v>
      </c>
      <c r="F82" t="s">
        <v>19</v>
      </c>
      <c r="G82" s="8" t="s">
        <v>3350</v>
      </c>
      <c r="H82" s="8"/>
      <c r="I82" s="8"/>
      <c r="J82" s="8"/>
      <c r="K82" s="8"/>
      <c r="L82" s="8"/>
      <c r="M82" s="8"/>
      <c r="N82" s="9"/>
      <c r="O82" s="8"/>
      <c r="P82" s="8"/>
      <c r="Q82" s="8">
        <v>1</v>
      </c>
      <c r="R82" s="8">
        <v>3</v>
      </c>
      <c r="S82" s="8">
        <v>4</v>
      </c>
      <c r="T82" s="11">
        <f t="shared" si="3"/>
        <v>1.4750712951125973</v>
      </c>
      <c r="U82" s="11">
        <f t="shared" si="4"/>
        <v>1.9667617268167963</v>
      </c>
      <c r="V82" s="11">
        <f t="shared" si="5"/>
        <v>0.49169043170419902</v>
      </c>
      <c r="W82" s="8"/>
      <c r="X82" s="8"/>
      <c r="Y82" s="8"/>
      <c r="Z82" s="8"/>
      <c r="AA82" s="8"/>
      <c r="AB82" s="8"/>
      <c r="AC82" s="8"/>
      <c r="AD82" s="8"/>
      <c r="AE82" s="8"/>
      <c r="AF82" s="8"/>
    </row>
    <row r="83" spans="1:32" ht="29">
      <c r="A83" t="s">
        <v>640</v>
      </c>
      <c r="B83" s="3" t="s">
        <v>2110</v>
      </c>
      <c r="C83" s="3" t="s">
        <v>2111</v>
      </c>
      <c r="G83" s="8" t="s">
        <v>3350</v>
      </c>
      <c r="H83" s="8"/>
      <c r="I83" s="8"/>
      <c r="J83" s="8"/>
      <c r="K83" s="8"/>
      <c r="L83" s="8"/>
      <c r="M83" s="8"/>
      <c r="N83" s="9"/>
      <c r="O83" s="8"/>
      <c r="P83" s="8"/>
      <c r="Q83" s="8">
        <v>1</v>
      </c>
      <c r="R83" s="8">
        <v>3</v>
      </c>
      <c r="S83" s="8">
        <v>4</v>
      </c>
      <c r="T83" s="11">
        <f t="shared" si="3"/>
        <v>1.4750712951125973</v>
      </c>
      <c r="U83" s="11">
        <f t="shared" si="4"/>
        <v>1.9667617268167963</v>
      </c>
      <c r="V83" s="11">
        <f t="shared" si="5"/>
        <v>0.49169043170419902</v>
      </c>
      <c r="W83" s="8"/>
      <c r="X83" s="8"/>
      <c r="Y83" s="8"/>
      <c r="Z83" s="8"/>
      <c r="AA83" s="8"/>
      <c r="AB83" s="8"/>
      <c r="AC83" s="8"/>
      <c r="AD83" s="8"/>
      <c r="AE83" s="8"/>
      <c r="AF83" s="8"/>
    </row>
    <row r="84" spans="1:32" ht="29">
      <c r="A84" t="s">
        <v>641</v>
      </c>
      <c r="B84" s="3" t="s">
        <v>3464</v>
      </c>
      <c r="C84" s="3" t="s">
        <v>2117</v>
      </c>
      <c r="G84" s="8" t="s">
        <v>3350</v>
      </c>
      <c r="H84" s="8"/>
      <c r="I84" s="8"/>
      <c r="J84" s="8"/>
      <c r="K84" s="8"/>
      <c r="L84" s="8"/>
      <c r="M84" s="8"/>
      <c r="N84" s="9"/>
      <c r="O84" s="8"/>
      <c r="P84" s="8"/>
      <c r="Q84" s="8">
        <v>-27</v>
      </c>
      <c r="R84" s="8">
        <v>29</v>
      </c>
      <c r="S84" s="8">
        <v>2</v>
      </c>
      <c r="T84" s="11">
        <f t="shared" si="3"/>
        <v>14.259022519421771</v>
      </c>
      <c r="U84" s="11">
        <f t="shared" si="4"/>
        <v>0.98338086340839814</v>
      </c>
      <c r="V84" s="11">
        <f t="shared" si="5"/>
        <v>-13.275641656013374</v>
      </c>
      <c r="W84" s="8"/>
      <c r="X84" s="8"/>
      <c r="Y84" s="8"/>
      <c r="Z84" s="8"/>
      <c r="AA84" s="8"/>
      <c r="AB84" s="8"/>
      <c r="AC84" s="8"/>
      <c r="AD84" s="8"/>
      <c r="AE84" s="8"/>
      <c r="AF84" s="8"/>
    </row>
    <row r="85" spans="1:32" ht="29">
      <c r="A85" t="s">
        <v>647</v>
      </c>
      <c r="B85" s="3" t="s">
        <v>2130</v>
      </c>
      <c r="C85" s="3" t="s">
        <v>2131</v>
      </c>
      <c r="G85" s="8" t="s">
        <v>3350</v>
      </c>
      <c r="H85" s="8"/>
      <c r="I85" s="8"/>
      <c r="J85" s="8"/>
      <c r="K85" s="8"/>
      <c r="L85" s="8"/>
      <c r="M85" s="8"/>
      <c r="N85" s="9"/>
      <c r="O85" s="8"/>
      <c r="P85" s="8"/>
      <c r="Q85" s="8">
        <v>10</v>
      </c>
      <c r="R85" s="8">
        <v>1</v>
      </c>
      <c r="S85" s="8">
        <v>11</v>
      </c>
      <c r="T85" s="11">
        <f t="shared" si="3"/>
        <v>0.49169043170419907</v>
      </c>
      <c r="U85" s="11">
        <f t="shared" si="4"/>
        <v>5.4085947487461903</v>
      </c>
      <c r="V85" s="11">
        <f t="shared" si="5"/>
        <v>4.9169043170419915</v>
      </c>
      <c r="W85" s="8"/>
      <c r="X85" s="8"/>
      <c r="Y85" s="8"/>
      <c r="Z85" s="8"/>
      <c r="AA85" s="8"/>
      <c r="AB85" s="8"/>
      <c r="AC85" s="8"/>
      <c r="AD85" s="8"/>
      <c r="AE85" s="8"/>
      <c r="AF85" s="8"/>
    </row>
    <row r="86" spans="1:32" ht="58">
      <c r="A86" t="s">
        <v>649</v>
      </c>
      <c r="B86" s="3" t="s">
        <v>2134</v>
      </c>
      <c r="C86" s="3" t="s">
        <v>2135</v>
      </c>
      <c r="G86" s="8" t="s">
        <v>3350</v>
      </c>
      <c r="H86" s="8"/>
      <c r="I86" s="8"/>
      <c r="J86" s="8"/>
      <c r="K86" s="8"/>
      <c r="L86" s="8"/>
      <c r="M86" s="8"/>
      <c r="N86" s="9"/>
      <c r="O86" s="8"/>
      <c r="P86" s="8"/>
      <c r="Q86" s="8">
        <v>196</v>
      </c>
      <c r="R86" s="8">
        <v>8</v>
      </c>
      <c r="S86" s="8">
        <v>204</v>
      </c>
      <c r="T86" s="11">
        <f t="shared" si="3"/>
        <v>3.9335234536335926</v>
      </c>
      <c r="U86" s="11">
        <f t="shared" si="4"/>
        <v>100.30484806765661</v>
      </c>
      <c r="V86" s="11">
        <f t="shared" si="5"/>
        <v>96.37132461402301</v>
      </c>
      <c r="W86" s="8"/>
      <c r="X86" s="8"/>
      <c r="Y86" s="8"/>
      <c r="Z86" s="8"/>
      <c r="AA86" s="8"/>
      <c r="AB86" s="8"/>
      <c r="AC86" s="8"/>
      <c r="AD86" s="8"/>
      <c r="AE86" s="8"/>
      <c r="AF86" s="8"/>
    </row>
    <row r="87" spans="1:32" ht="43.5">
      <c r="A87" t="s">
        <v>653</v>
      </c>
      <c r="B87" s="3" t="s">
        <v>2141</v>
      </c>
      <c r="C87" s="3" t="s">
        <v>2140</v>
      </c>
      <c r="G87" s="8" t="s">
        <v>3350</v>
      </c>
      <c r="H87" s="8"/>
      <c r="I87" s="8"/>
      <c r="J87" s="8"/>
      <c r="K87" s="8"/>
      <c r="L87" s="8"/>
      <c r="M87" s="8"/>
      <c r="N87" s="9"/>
      <c r="O87" s="8"/>
      <c r="P87" s="8"/>
      <c r="Q87" s="8">
        <v>-15</v>
      </c>
      <c r="R87" s="8">
        <v>186</v>
      </c>
      <c r="S87" s="8">
        <v>171</v>
      </c>
      <c r="T87" s="11">
        <f t="shared" si="3"/>
        <v>91.454420296981013</v>
      </c>
      <c r="U87" s="11">
        <f t="shared" si="4"/>
        <v>84.079063821418046</v>
      </c>
      <c r="V87" s="11">
        <f t="shared" si="5"/>
        <v>-7.3753564755629668</v>
      </c>
      <c r="W87" s="8"/>
      <c r="X87" s="8"/>
      <c r="Y87" s="8"/>
      <c r="Z87" s="8"/>
      <c r="AA87" s="8"/>
      <c r="AB87" s="8"/>
      <c r="AC87" s="8"/>
      <c r="AD87" s="8"/>
      <c r="AE87" s="8"/>
      <c r="AF87" s="8"/>
    </row>
    <row r="88" spans="1:32" ht="29">
      <c r="A88" t="s">
        <v>670</v>
      </c>
      <c r="B88" s="3" t="s">
        <v>2162</v>
      </c>
      <c r="C88" s="3" t="s">
        <v>2161</v>
      </c>
      <c r="G88" s="8" t="s">
        <v>3350</v>
      </c>
      <c r="H88" s="8"/>
      <c r="I88" s="8"/>
      <c r="J88" s="8"/>
      <c r="K88" s="8"/>
      <c r="L88" s="8"/>
      <c r="M88" s="8"/>
      <c r="N88" s="9"/>
      <c r="O88" s="8"/>
      <c r="P88" s="8"/>
      <c r="Q88" s="8">
        <v>-1088</v>
      </c>
      <c r="R88" s="8">
        <v>1701</v>
      </c>
      <c r="S88" s="8">
        <v>613</v>
      </c>
      <c r="T88" s="11">
        <f t="shared" si="3"/>
        <v>836.36542432884255</v>
      </c>
      <c r="U88" s="11">
        <f t="shared" si="4"/>
        <v>301.40623463467404</v>
      </c>
      <c r="V88" s="11">
        <f t="shared" si="5"/>
        <v>-534.95918969416857</v>
      </c>
      <c r="W88" s="8"/>
      <c r="X88" s="8"/>
      <c r="Y88" s="8"/>
      <c r="Z88" s="8"/>
      <c r="AA88" s="8"/>
      <c r="AB88" s="8"/>
      <c r="AC88" s="8"/>
      <c r="AD88" s="8"/>
      <c r="AE88" s="8"/>
      <c r="AF88" s="8"/>
    </row>
    <row r="89" spans="1:32" ht="29">
      <c r="A89" t="s">
        <v>671</v>
      </c>
      <c r="B89" s="3" t="s">
        <v>2168</v>
      </c>
      <c r="C89" s="3" t="s">
        <v>2167</v>
      </c>
      <c r="G89" s="8" t="s">
        <v>3350</v>
      </c>
      <c r="H89" s="8"/>
      <c r="I89" s="8"/>
      <c r="J89" s="8"/>
      <c r="K89" s="8"/>
      <c r="L89" s="8"/>
      <c r="M89" s="8"/>
      <c r="N89" s="9"/>
      <c r="O89" s="8"/>
      <c r="P89" s="8"/>
      <c r="Q89" s="8">
        <v>431</v>
      </c>
      <c r="R89" s="8">
        <v>312</v>
      </c>
      <c r="S89" s="8">
        <v>743</v>
      </c>
      <c r="T89" s="11">
        <f t="shared" si="3"/>
        <v>153.4074146917101</v>
      </c>
      <c r="U89" s="11">
        <f t="shared" si="4"/>
        <v>365.32599075621988</v>
      </c>
      <c r="V89" s="11">
        <f t="shared" si="5"/>
        <v>211.91857606450978</v>
      </c>
      <c r="W89" s="8"/>
      <c r="X89" s="8"/>
      <c r="Y89" s="8"/>
      <c r="Z89" s="8"/>
      <c r="AA89" s="8"/>
      <c r="AB89" s="8"/>
      <c r="AC89" s="8"/>
      <c r="AD89" s="8"/>
      <c r="AE89" s="8"/>
      <c r="AF89" s="8"/>
    </row>
    <row r="90" spans="1:32" ht="101.5">
      <c r="A90" t="s">
        <v>673</v>
      </c>
      <c r="B90" s="3" t="s">
        <v>2173</v>
      </c>
      <c r="C90" s="3" t="s">
        <v>2174</v>
      </c>
      <c r="G90" s="8" t="s">
        <v>3350</v>
      </c>
      <c r="H90" s="8"/>
      <c r="I90" s="8"/>
      <c r="J90" s="8"/>
      <c r="K90" s="8"/>
      <c r="L90" s="8"/>
      <c r="M90" s="8"/>
      <c r="N90" s="9"/>
      <c r="O90" s="8"/>
      <c r="P90" s="8"/>
      <c r="Q90" s="8">
        <v>-53</v>
      </c>
      <c r="R90" s="8">
        <v>63</v>
      </c>
      <c r="S90" s="8">
        <v>10</v>
      </c>
      <c r="T90" s="11">
        <f t="shared" si="3"/>
        <v>30.976497197364541</v>
      </c>
      <c r="U90" s="11">
        <f t="shared" si="4"/>
        <v>4.9169043170419897</v>
      </c>
      <c r="V90" s="11">
        <f t="shared" si="5"/>
        <v>-26.059592880322551</v>
      </c>
      <c r="W90" s="8"/>
      <c r="X90" s="8"/>
      <c r="Y90" s="8"/>
      <c r="Z90" s="8"/>
      <c r="AA90" s="8"/>
      <c r="AB90" s="8"/>
      <c r="AC90" s="8"/>
      <c r="AD90" s="8"/>
      <c r="AE90" s="8"/>
      <c r="AF90" s="8"/>
    </row>
    <row r="91" spans="1:32" ht="43.5">
      <c r="A91" t="s">
        <v>676</v>
      </c>
      <c r="B91" s="3" t="s">
        <v>2181</v>
      </c>
      <c r="C91" s="3" t="s">
        <v>2182</v>
      </c>
      <c r="G91" s="8" t="s">
        <v>3350</v>
      </c>
      <c r="H91" s="8"/>
      <c r="I91" s="8"/>
      <c r="J91" s="8"/>
      <c r="K91" s="8"/>
      <c r="L91" s="8"/>
      <c r="M91" s="8"/>
      <c r="N91" s="9"/>
      <c r="O91" s="8"/>
      <c r="P91" s="8"/>
      <c r="Q91" s="8">
        <v>-156</v>
      </c>
      <c r="R91" s="8">
        <v>166</v>
      </c>
      <c r="S91" s="8">
        <v>10</v>
      </c>
      <c r="T91" s="11">
        <f t="shared" si="3"/>
        <v>81.620611662897048</v>
      </c>
      <c r="U91" s="11">
        <f t="shared" si="4"/>
        <v>4.9169043170419897</v>
      </c>
      <c r="V91" s="11">
        <f t="shared" si="5"/>
        <v>-76.703707345855065</v>
      </c>
      <c r="W91" s="8"/>
      <c r="X91" s="8"/>
      <c r="Y91" s="8"/>
      <c r="Z91" s="8"/>
      <c r="AA91" s="8"/>
      <c r="AB91" s="8"/>
      <c r="AC91" s="8"/>
      <c r="AD91" s="8"/>
      <c r="AE91" s="8"/>
      <c r="AF91" s="8"/>
    </row>
    <row r="92" spans="1:32" ht="58">
      <c r="A92" t="s">
        <v>692</v>
      </c>
      <c r="B92" s="3" t="s">
        <v>2218</v>
      </c>
      <c r="C92" s="3" t="s">
        <v>2219</v>
      </c>
      <c r="G92" s="8" t="s">
        <v>3350</v>
      </c>
      <c r="H92" s="8"/>
      <c r="I92" s="8"/>
      <c r="J92" s="8"/>
      <c r="K92" s="8"/>
      <c r="L92" s="8"/>
      <c r="M92" s="8"/>
      <c r="N92" s="9"/>
      <c r="O92" s="8"/>
      <c r="P92" s="8"/>
      <c r="Q92" s="8">
        <v>249</v>
      </c>
      <c r="R92" s="8">
        <v>31</v>
      </c>
      <c r="S92" s="8">
        <v>280</v>
      </c>
      <c r="T92" s="11">
        <f t="shared" si="3"/>
        <v>15.242403382830171</v>
      </c>
      <c r="U92" s="11">
        <f t="shared" si="4"/>
        <v>137.67332087717574</v>
      </c>
      <c r="V92" s="11">
        <f t="shared" si="5"/>
        <v>122.43091749434556</v>
      </c>
      <c r="W92" s="8"/>
      <c r="X92" s="8"/>
      <c r="Y92" s="8"/>
      <c r="Z92" s="8"/>
      <c r="AA92" s="8"/>
      <c r="AB92" s="8"/>
      <c r="AC92" s="8"/>
      <c r="AD92" s="8"/>
      <c r="AE92" s="8"/>
      <c r="AF92" s="8"/>
    </row>
    <row r="93" spans="1:32" ht="29">
      <c r="A93" t="s">
        <v>708</v>
      </c>
      <c r="B93" s="3" t="s">
        <v>1334</v>
      </c>
      <c r="C93" s="3" t="s">
        <v>2235</v>
      </c>
      <c r="G93" s="8" t="s">
        <v>3350</v>
      </c>
      <c r="H93" s="8"/>
      <c r="I93" s="8"/>
      <c r="J93" s="8"/>
      <c r="K93" s="8"/>
      <c r="L93" s="8"/>
      <c r="M93" s="8"/>
      <c r="N93" s="9"/>
      <c r="O93" s="8"/>
      <c r="P93" s="8"/>
      <c r="Q93" s="8">
        <v>-431</v>
      </c>
      <c r="R93" s="8">
        <v>743</v>
      </c>
      <c r="S93" s="8">
        <v>312</v>
      </c>
      <c r="T93" s="11">
        <f t="shared" si="3"/>
        <v>365.32599075621988</v>
      </c>
      <c r="U93" s="11">
        <f t="shared" si="4"/>
        <v>153.4074146917101</v>
      </c>
      <c r="V93" s="11">
        <f t="shared" si="5"/>
        <v>-211.91857606450978</v>
      </c>
      <c r="W93" s="8"/>
      <c r="X93" s="8"/>
      <c r="Y93" s="8"/>
      <c r="Z93" s="8"/>
      <c r="AA93" s="8"/>
      <c r="AB93" s="8"/>
      <c r="AC93" s="8"/>
      <c r="AD93" s="8"/>
      <c r="AE93" s="8"/>
      <c r="AF93" s="8"/>
    </row>
    <row r="94" spans="1:32" ht="188.5">
      <c r="A94" t="s">
        <v>727</v>
      </c>
      <c r="B94" s="3" t="s">
        <v>2267</v>
      </c>
      <c r="C94" s="3" t="s">
        <v>2266</v>
      </c>
      <c r="G94" s="8" t="s">
        <v>3353</v>
      </c>
      <c r="H94" s="8"/>
      <c r="I94" s="8"/>
      <c r="J94" s="8"/>
      <c r="K94" s="8"/>
      <c r="L94" s="8"/>
      <c r="M94" s="8"/>
      <c r="N94" s="9"/>
      <c r="O94" s="8"/>
      <c r="P94" s="8"/>
      <c r="Q94" s="8">
        <v>-2180</v>
      </c>
      <c r="R94" s="8">
        <v>2475</v>
      </c>
      <c r="S94" s="8">
        <v>295</v>
      </c>
      <c r="T94" s="11">
        <f t="shared" si="3"/>
        <v>1216.9338184678927</v>
      </c>
      <c r="U94" s="11">
        <f t="shared" si="4"/>
        <v>145.04867735273871</v>
      </c>
      <c r="V94" s="11">
        <f t="shared" si="5"/>
        <v>-1071.8851411151541</v>
      </c>
      <c r="W94" s="8"/>
      <c r="X94" s="8"/>
      <c r="Y94" s="8"/>
      <c r="Z94" s="8"/>
      <c r="AA94" s="8"/>
      <c r="AB94" s="8"/>
      <c r="AC94" s="8"/>
      <c r="AD94" s="8"/>
      <c r="AE94" s="8"/>
      <c r="AF94" s="8"/>
    </row>
    <row r="95" spans="1:32" ht="145">
      <c r="A95" t="s">
        <v>751</v>
      </c>
      <c r="B95" s="3" t="s">
        <v>2312</v>
      </c>
      <c r="C95" s="3" t="s">
        <v>2313</v>
      </c>
      <c r="G95" s="8" t="s">
        <v>3350</v>
      </c>
      <c r="H95" s="8"/>
      <c r="I95" s="8"/>
      <c r="J95" s="8"/>
      <c r="K95" s="8"/>
      <c r="L95" s="8"/>
      <c r="M95" s="8"/>
      <c r="N95" s="9"/>
      <c r="O95" s="8"/>
      <c r="P95" s="8"/>
      <c r="Q95" s="8">
        <v>111</v>
      </c>
      <c r="R95" s="8">
        <v>99</v>
      </c>
      <c r="S95" s="8">
        <v>210</v>
      </c>
      <c r="T95" s="11">
        <f t="shared" si="3"/>
        <v>48.677352738715705</v>
      </c>
      <c r="U95" s="11">
        <f t="shared" si="4"/>
        <v>103.25499065788181</v>
      </c>
      <c r="V95" s="11">
        <f t="shared" si="5"/>
        <v>54.577637919166101</v>
      </c>
      <c r="W95" s="8"/>
      <c r="X95" s="8"/>
      <c r="Y95" s="8"/>
      <c r="Z95" s="8"/>
      <c r="AA95" s="8"/>
      <c r="AB95" s="8"/>
      <c r="AC95" s="8"/>
      <c r="AD95" s="8"/>
      <c r="AE95" s="8"/>
      <c r="AF95" s="8"/>
    </row>
    <row r="96" spans="1:32" ht="58">
      <c r="A96" t="s">
        <v>757</v>
      </c>
      <c r="B96" s="3" t="s">
        <v>3543</v>
      </c>
      <c r="C96" s="3" t="s">
        <v>3544</v>
      </c>
      <c r="G96" s="8" t="s">
        <v>3350</v>
      </c>
      <c r="H96" s="8"/>
      <c r="I96" s="8"/>
      <c r="J96" s="8"/>
      <c r="K96" s="8"/>
      <c r="L96" s="8"/>
      <c r="M96" s="8"/>
      <c r="N96" s="9"/>
      <c r="O96" s="8"/>
      <c r="P96" s="8"/>
      <c r="Q96" s="8">
        <v>3</v>
      </c>
      <c r="R96" s="8">
        <v>2</v>
      </c>
      <c r="S96" s="8">
        <v>5</v>
      </c>
      <c r="T96" s="11">
        <f t="shared" si="3"/>
        <v>0.98338086340839814</v>
      </c>
      <c r="U96" s="11">
        <f t="shared" si="4"/>
        <v>2.4584521585209949</v>
      </c>
      <c r="V96" s="11">
        <f t="shared" si="5"/>
        <v>1.4750712951125968</v>
      </c>
      <c r="W96" s="8"/>
      <c r="X96" s="8"/>
      <c r="Y96" s="8"/>
      <c r="Z96" s="8"/>
      <c r="AA96" s="8"/>
      <c r="AB96" s="8"/>
      <c r="AC96" s="8"/>
      <c r="AD96" s="8"/>
      <c r="AE96" s="8"/>
      <c r="AF96" s="8"/>
    </row>
    <row r="97" spans="1:32">
      <c r="A97" t="s">
        <v>763</v>
      </c>
      <c r="B97" s="3" t="s">
        <v>764</v>
      </c>
      <c r="C97" s="3" t="s">
        <v>765</v>
      </c>
      <c r="G97" s="8" t="s">
        <v>3350</v>
      </c>
      <c r="H97" s="8"/>
      <c r="I97" s="8"/>
      <c r="J97" s="8"/>
      <c r="K97" s="8"/>
      <c r="L97" s="8"/>
      <c r="M97" s="8"/>
      <c r="N97" s="9"/>
      <c r="O97" s="8"/>
      <c r="P97" s="8"/>
      <c r="Q97" s="8">
        <v>1</v>
      </c>
      <c r="R97" s="8">
        <v>0</v>
      </c>
      <c r="S97" s="8">
        <v>1</v>
      </c>
      <c r="T97" s="11">
        <f t="shared" si="3"/>
        <v>0</v>
      </c>
      <c r="U97" s="11">
        <f t="shared" si="4"/>
        <v>0.49169043170419907</v>
      </c>
      <c r="V97" s="11">
        <f t="shared" si="5"/>
        <v>0.49169043170419907</v>
      </c>
      <c r="W97" s="8"/>
      <c r="X97" s="8"/>
      <c r="Y97" s="8"/>
      <c r="Z97" s="8"/>
      <c r="AA97" s="8"/>
      <c r="AB97" s="8"/>
      <c r="AC97" s="8"/>
      <c r="AD97" s="8"/>
      <c r="AE97" s="8"/>
      <c r="AF97" s="8"/>
    </row>
    <row r="98" spans="1:32">
      <c r="A98" t="s">
        <v>774</v>
      </c>
      <c r="B98" s="3" t="s">
        <v>726</v>
      </c>
      <c r="C98" s="3" t="s">
        <v>775</v>
      </c>
      <c r="F98" t="s">
        <v>19</v>
      </c>
      <c r="G98" s="8" t="s">
        <v>3350</v>
      </c>
      <c r="H98" s="8"/>
      <c r="I98" s="8"/>
      <c r="J98" s="8"/>
      <c r="K98" s="8"/>
      <c r="L98" s="8"/>
      <c r="M98" s="8"/>
      <c r="N98" s="9"/>
      <c r="O98" s="8"/>
      <c r="P98" s="8"/>
      <c r="Q98" s="8">
        <v>-24</v>
      </c>
      <c r="R98" s="8">
        <v>24</v>
      </c>
      <c r="S98" s="8">
        <v>0</v>
      </c>
      <c r="T98" s="11">
        <f t="shared" si="3"/>
        <v>11.800570360900778</v>
      </c>
      <c r="U98" s="11">
        <f t="shared" si="4"/>
        <v>0</v>
      </c>
      <c r="V98" s="11">
        <f t="shared" si="5"/>
        <v>-11.800570360900778</v>
      </c>
      <c r="W98" s="8"/>
      <c r="X98" s="8"/>
      <c r="Y98" s="8"/>
      <c r="Z98" s="8"/>
      <c r="AA98" s="8"/>
      <c r="AB98" s="8"/>
      <c r="AC98" s="8"/>
      <c r="AD98" s="8"/>
      <c r="AE98" s="8"/>
      <c r="AF98" s="8"/>
    </row>
    <row r="99" spans="1:32" ht="58">
      <c r="A99" t="s">
        <v>803</v>
      </c>
      <c r="B99" s="3" t="s">
        <v>2394</v>
      </c>
      <c r="C99" s="3" t="s">
        <v>2393</v>
      </c>
      <c r="G99" s="8" t="s">
        <v>3350</v>
      </c>
      <c r="H99" s="8"/>
      <c r="I99" s="8"/>
      <c r="J99" s="8"/>
      <c r="K99" s="8"/>
      <c r="L99" s="8"/>
      <c r="M99" s="8"/>
      <c r="N99" s="9"/>
      <c r="O99" s="8"/>
      <c r="P99" s="8"/>
      <c r="Q99" s="8">
        <v>48</v>
      </c>
      <c r="R99" s="8">
        <v>31</v>
      </c>
      <c r="S99" s="8">
        <v>79</v>
      </c>
      <c r="T99" s="11">
        <f t="shared" si="3"/>
        <v>15.242403382830171</v>
      </c>
      <c r="U99" s="11">
        <f t="shared" si="4"/>
        <v>38.843544104631725</v>
      </c>
      <c r="V99" s="11">
        <f t="shared" si="5"/>
        <v>23.601140721801556</v>
      </c>
      <c r="W99" s="8"/>
      <c r="X99" s="8"/>
      <c r="Y99" s="8"/>
      <c r="Z99" s="8"/>
      <c r="AA99" s="8"/>
      <c r="AB99" s="8"/>
      <c r="AC99" s="8"/>
      <c r="AD99" s="8"/>
      <c r="AE99" s="8"/>
      <c r="AF99" s="8"/>
    </row>
    <row r="100" spans="1:32" ht="43.5">
      <c r="A100" t="s">
        <v>814</v>
      </c>
      <c r="B100" s="3" t="s">
        <v>2407</v>
      </c>
      <c r="C100" s="3" t="s">
        <v>2408</v>
      </c>
      <c r="G100" s="8" t="s">
        <v>3350</v>
      </c>
      <c r="H100" s="8"/>
      <c r="I100" s="8"/>
      <c r="J100" s="8"/>
      <c r="K100" s="8"/>
      <c r="L100" s="8"/>
      <c r="M100" s="8"/>
      <c r="N100" s="9"/>
      <c r="O100" s="8"/>
      <c r="P100" s="8"/>
      <c r="Q100" s="8">
        <v>27</v>
      </c>
      <c r="R100" s="8">
        <v>3</v>
      </c>
      <c r="S100" s="8">
        <v>30</v>
      </c>
      <c r="T100" s="11">
        <f t="shared" si="3"/>
        <v>1.4750712951125973</v>
      </c>
      <c r="U100" s="11">
        <f t="shared" si="4"/>
        <v>14.750712951125971</v>
      </c>
      <c r="V100" s="11">
        <f t="shared" si="5"/>
        <v>13.275641656013374</v>
      </c>
      <c r="W100" s="8"/>
      <c r="X100" s="8"/>
      <c r="Y100" s="8"/>
      <c r="Z100" s="8"/>
      <c r="AA100" s="8"/>
      <c r="AB100" s="8"/>
      <c r="AC100" s="8"/>
      <c r="AD100" s="8"/>
      <c r="AE100" s="8"/>
      <c r="AF100" s="8"/>
    </row>
    <row r="101" spans="1:32" ht="29">
      <c r="A101" t="s">
        <v>817</v>
      </c>
      <c r="B101" s="3" t="s">
        <v>2409</v>
      </c>
      <c r="C101" s="3" t="s">
        <v>2410</v>
      </c>
      <c r="G101" s="8" t="s">
        <v>3350</v>
      </c>
      <c r="H101" s="8"/>
      <c r="I101" s="8"/>
      <c r="J101" s="8"/>
      <c r="K101" s="8"/>
      <c r="L101" s="8"/>
      <c r="M101" s="8"/>
      <c r="N101" s="9"/>
      <c r="O101" s="8"/>
      <c r="P101" s="8"/>
      <c r="Q101" s="8">
        <v>813</v>
      </c>
      <c r="R101" s="8">
        <v>17</v>
      </c>
      <c r="S101" s="8">
        <v>830</v>
      </c>
      <c r="T101" s="11">
        <f t="shared" si="3"/>
        <v>8.3587373389713839</v>
      </c>
      <c r="U101" s="11">
        <f t="shared" si="4"/>
        <v>408.10305831448517</v>
      </c>
      <c r="V101" s="11">
        <f t="shared" si="5"/>
        <v>399.7443209755138</v>
      </c>
      <c r="W101" s="8"/>
      <c r="X101" s="8"/>
      <c r="Y101" s="8"/>
      <c r="Z101" s="8"/>
      <c r="AA101" s="8"/>
      <c r="AB101" s="8"/>
      <c r="AC101" s="8"/>
      <c r="AD101" s="8"/>
      <c r="AE101" s="8"/>
      <c r="AF101" s="8"/>
    </row>
    <row r="102" spans="1:32" ht="58">
      <c r="A102" t="s">
        <v>834</v>
      </c>
      <c r="B102" s="3" t="s">
        <v>2421</v>
      </c>
      <c r="C102" s="3" t="s">
        <v>2422</v>
      </c>
      <c r="G102" s="8" t="s">
        <v>3350</v>
      </c>
      <c r="H102" s="8"/>
      <c r="I102" s="8"/>
      <c r="J102" s="8"/>
      <c r="K102" s="8"/>
      <c r="L102" s="8"/>
      <c r="M102" s="8"/>
      <c r="N102" s="9"/>
      <c r="O102" s="8"/>
      <c r="P102" s="8"/>
      <c r="Q102" s="8">
        <v>-3</v>
      </c>
      <c r="R102" s="8">
        <v>10</v>
      </c>
      <c r="S102" s="8">
        <v>7</v>
      </c>
      <c r="T102" s="11">
        <f t="shared" si="3"/>
        <v>4.9169043170419897</v>
      </c>
      <c r="U102" s="11">
        <f t="shared" si="4"/>
        <v>3.4418330219293933</v>
      </c>
      <c r="V102" s="11">
        <f t="shared" si="5"/>
        <v>-1.4750712951125964</v>
      </c>
      <c r="W102" s="8"/>
      <c r="X102" s="8"/>
      <c r="Y102" s="8"/>
      <c r="Z102" s="8"/>
      <c r="AA102" s="8"/>
      <c r="AB102" s="8"/>
      <c r="AC102" s="8"/>
      <c r="AD102" s="8"/>
      <c r="AE102" s="8"/>
      <c r="AF102" s="8"/>
    </row>
    <row r="103" spans="1:32" ht="29">
      <c r="A103" t="s">
        <v>834</v>
      </c>
      <c r="B103" s="3" t="s">
        <v>2423</v>
      </c>
      <c r="C103" s="3" t="s">
        <v>3722</v>
      </c>
      <c r="G103" s="8" t="s">
        <v>3350</v>
      </c>
      <c r="H103" s="8"/>
      <c r="I103" s="8"/>
      <c r="J103" s="8"/>
      <c r="K103" s="8"/>
      <c r="L103" s="8"/>
      <c r="M103" s="8"/>
      <c r="N103" s="9"/>
      <c r="O103" s="8"/>
      <c r="P103" s="8"/>
      <c r="Q103" s="8">
        <v>0</v>
      </c>
      <c r="R103" s="8">
        <v>0</v>
      </c>
      <c r="S103" s="8">
        <v>0</v>
      </c>
      <c r="T103" s="11">
        <f t="shared" si="3"/>
        <v>0</v>
      </c>
      <c r="U103" s="11">
        <f t="shared" si="4"/>
        <v>0</v>
      </c>
      <c r="V103" s="11">
        <f t="shared" si="5"/>
        <v>0</v>
      </c>
      <c r="W103" s="8"/>
      <c r="X103" s="8"/>
      <c r="Y103" s="8"/>
      <c r="Z103" s="8"/>
      <c r="AA103" s="8"/>
      <c r="AB103" s="8"/>
      <c r="AC103" s="8"/>
      <c r="AD103" s="8"/>
      <c r="AE103" s="8"/>
      <c r="AF103" s="8"/>
    </row>
    <row r="104" spans="1:32" ht="58">
      <c r="A104" t="s">
        <v>835</v>
      </c>
      <c r="B104" s="3" t="s">
        <v>2427</v>
      </c>
      <c r="C104" s="3" t="s">
        <v>2426</v>
      </c>
      <c r="G104" s="8" t="s">
        <v>3350</v>
      </c>
      <c r="H104" s="8"/>
      <c r="I104" s="8"/>
      <c r="J104" s="8"/>
      <c r="K104" s="8"/>
      <c r="L104" s="8"/>
      <c r="M104" s="8"/>
      <c r="N104" s="9"/>
      <c r="O104" s="8"/>
      <c r="P104" s="8"/>
      <c r="Q104" s="8">
        <v>-20</v>
      </c>
      <c r="R104" s="8">
        <v>63</v>
      </c>
      <c r="S104" s="8">
        <v>43</v>
      </c>
      <c r="T104" s="11">
        <f t="shared" si="3"/>
        <v>30.976497197364541</v>
      </c>
      <c r="U104" s="11">
        <f t="shared" si="4"/>
        <v>21.142688563280558</v>
      </c>
      <c r="V104" s="11">
        <f t="shared" si="5"/>
        <v>-9.833808634083983</v>
      </c>
      <c r="W104" s="8"/>
      <c r="X104" s="8"/>
      <c r="Y104" s="8"/>
      <c r="Z104" s="8"/>
      <c r="AA104" s="8"/>
      <c r="AB104" s="8"/>
      <c r="AC104" s="8"/>
      <c r="AD104" s="8"/>
      <c r="AE104" s="8"/>
      <c r="AF104" s="8"/>
    </row>
    <row r="105" spans="1:32" ht="72.5">
      <c r="A105" t="s">
        <v>840</v>
      </c>
      <c r="B105" s="3" t="s">
        <v>2441</v>
      </c>
      <c r="C105" s="3" t="s">
        <v>2440</v>
      </c>
      <c r="G105" s="8" t="s">
        <v>3350</v>
      </c>
      <c r="H105" s="8"/>
      <c r="I105" s="8"/>
      <c r="J105" s="8"/>
      <c r="K105" s="8"/>
      <c r="L105" s="8"/>
      <c r="M105" s="8"/>
      <c r="N105" s="9"/>
      <c r="O105" s="8"/>
      <c r="P105" s="8"/>
      <c r="Q105" s="8">
        <v>11</v>
      </c>
      <c r="R105" s="8">
        <v>1</v>
      </c>
      <c r="S105" s="8">
        <v>12</v>
      </c>
      <c r="T105" s="11">
        <f t="shared" si="3"/>
        <v>0.49169043170419907</v>
      </c>
      <c r="U105" s="11">
        <f t="shared" si="4"/>
        <v>5.9002851804503891</v>
      </c>
      <c r="V105" s="11">
        <f t="shared" si="5"/>
        <v>5.4085947487461903</v>
      </c>
      <c r="W105" s="8"/>
      <c r="X105" s="8"/>
      <c r="Y105" s="8"/>
      <c r="Z105" s="8"/>
      <c r="AA105" s="8"/>
      <c r="AB105" s="8"/>
      <c r="AC105" s="8"/>
      <c r="AD105" s="8"/>
      <c r="AE105" s="8"/>
      <c r="AF105" s="8"/>
    </row>
    <row r="106" spans="1:32" ht="58">
      <c r="A106" t="s">
        <v>840</v>
      </c>
      <c r="B106" s="3" t="s">
        <v>2443</v>
      </c>
      <c r="C106" s="3" t="s">
        <v>2442</v>
      </c>
      <c r="G106" s="8" t="s">
        <v>3350</v>
      </c>
      <c r="H106" s="8"/>
      <c r="I106" s="8"/>
      <c r="J106" s="8"/>
      <c r="K106" s="8"/>
      <c r="L106" s="8"/>
      <c r="M106" s="8"/>
      <c r="N106" s="9"/>
      <c r="O106" s="8"/>
      <c r="P106" s="8"/>
      <c r="Q106" s="8">
        <v>-5</v>
      </c>
      <c r="R106" s="8">
        <v>5</v>
      </c>
      <c r="S106" s="8">
        <v>0</v>
      </c>
      <c r="T106" s="11">
        <f t="shared" si="3"/>
        <v>2.4584521585209949</v>
      </c>
      <c r="U106" s="11">
        <f t="shared" si="4"/>
        <v>0</v>
      </c>
      <c r="V106" s="11">
        <f t="shared" si="5"/>
        <v>-2.4584521585209949</v>
      </c>
      <c r="W106" s="8"/>
      <c r="X106" s="8"/>
      <c r="Y106" s="8"/>
      <c r="Z106" s="8"/>
      <c r="AA106" s="8"/>
      <c r="AB106" s="8"/>
      <c r="AC106" s="8"/>
      <c r="AD106" s="8"/>
      <c r="AE106" s="8"/>
      <c r="AF106" s="8"/>
    </row>
    <row r="107" spans="1:32" ht="29">
      <c r="A107" t="s">
        <v>851</v>
      </c>
      <c r="B107" s="3" t="s">
        <v>852</v>
      </c>
      <c r="C107" s="3" t="s">
        <v>853</v>
      </c>
      <c r="G107" s="8" t="s">
        <v>3353</v>
      </c>
      <c r="H107" s="8"/>
      <c r="I107" s="8"/>
      <c r="J107" s="8"/>
      <c r="K107" s="8"/>
      <c r="L107" s="8"/>
      <c r="M107" s="8"/>
      <c r="N107" s="9"/>
      <c r="O107" s="8"/>
      <c r="P107" s="8"/>
      <c r="Q107" s="8">
        <v>5</v>
      </c>
      <c r="R107" s="8">
        <v>4</v>
      </c>
      <c r="S107" s="8">
        <v>9</v>
      </c>
      <c r="T107" s="11">
        <f t="shared" si="3"/>
        <v>1.9667617268167963</v>
      </c>
      <c r="U107" s="11">
        <f t="shared" si="4"/>
        <v>4.4252138853377909</v>
      </c>
      <c r="V107" s="11">
        <f t="shared" si="5"/>
        <v>2.4584521585209949</v>
      </c>
      <c r="W107" s="8"/>
      <c r="X107" s="8"/>
      <c r="Y107" s="8"/>
      <c r="Z107" s="8"/>
      <c r="AA107" s="8"/>
      <c r="AB107" s="8"/>
      <c r="AC107" s="8"/>
      <c r="AD107" s="8"/>
      <c r="AE107" s="8"/>
      <c r="AF107" s="8"/>
    </row>
    <row r="108" spans="1:32" ht="29">
      <c r="A108" t="s">
        <v>854</v>
      </c>
      <c r="B108" s="3" t="s">
        <v>2457</v>
      </c>
      <c r="C108" s="3" t="s">
        <v>2456</v>
      </c>
      <c r="G108" s="8" t="s">
        <v>3350</v>
      </c>
      <c r="H108" s="8"/>
      <c r="I108" s="8"/>
      <c r="J108" s="8"/>
      <c r="K108" s="8"/>
      <c r="L108" s="8"/>
      <c r="M108" s="8"/>
      <c r="N108" s="9"/>
      <c r="O108" s="8"/>
      <c r="P108" s="8"/>
      <c r="Q108" s="8">
        <v>-118</v>
      </c>
      <c r="R108" s="8">
        <v>250</v>
      </c>
      <c r="S108" s="8">
        <v>132</v>
      </c>
      <c r="T108" s="11">
        <f t="shared" si="3"/>
        <v>122.92260792604976</v>
      </c>
      <c r="U108" s="11">
        <f t="shared" si="4"/>
        <v>64.903136984954273</v>
      </c>
      <c r="V108" s="11">
        <f t="shared" si="5"/>
        <v>-58.019470941095491</v>
      </c>
      <c r="W108" s="8"/>
      <c r="X108" s="8"/>
      <c r="Y108" s="8"/>
      <c r="Z108" s="8"/>
      <c r="AA108" s="8"/>
      <c r="AB108" s="8"/>
      <c r="AC108" s="8"/>
      <c r="AD108" s="8"/>
      <c r="AE108" s="8"/>
      <c r="AF108" s="8"/>
    </row>
    <row r="109" spans="1:32" ht="29">
      <c r="A109" t="s">
        <v>859</v>
      </c>
      <c r="B109" s="3" t="s">
        <v>2476</v>
      </c>
      <c r="C109" s="3" t="s">
        <v>2475</v>
      </c>
      <c r="G109" s="8" t="s">
        <v>3350</v>
      </c>
      <c r="H109" s="8"/>
      <c r="I109" s="8"/>
      <c r="J109" s="8"/>
      <c r="K109" s="8"/>
      <c r="L109" s="8"/>
      <c r="M109" s="8"/>
      <c r="N109" s="9"/>
      <c r="O109" s="8"/>
      <c r="P109" s="8"/>
      <c r="Q109" s="8">
        <v>813</v>
      </c>
      <c r="R109" s="8">
        <v>17</v>
      </c>
      <c r="S109" s="8">
        <v>830</v>
      </c>
      <c r="T109" s="11">
        <f t="shared" si="3"/>
        <v>8.3587373389713839</v>
      </c>
      <c r="U109" s="11">
        <f t="shared" si="4"/>
        <v>408.10305831448517</v>
      </c>
      <c r="V109" s="11">
        <f t="shared" si="5"/>
        <v>399.7443209755138</v>
      </c>
      <c r="W109" s="8"/>
      <c r="X109" s="8"/>
      <c r="Y109" s="8"/>
      <c r="Z109" s="8"/>
      <c r="AA109" s="8"/>
      <c r="AB109" s="8"/>
      <c r="AC109" s="8"/>
      <c r="AD109" s="8"/>
      <c r="AE109" s="8"/>
      <c r="AF109" s="8"/>
    </row>
    <row r="110" spans="1:32" ht="58">
      <c r="A110" t="s">
        <v>879</v>
      </c>
      <c r="B110" s="3" t="s">
        <v>2507</v>
      </c>
      <c r="C110" s="3" t="s">
        <v>2506</v>
      </c>
      <c r="F110" t="s">
        <v>19</v>
      </c>
      <c r="G110" s="8" t="s">
        <v>3350</v>
      </c>
      <c r="H110" s="8"/>
      <c r="I110" s="8"/>
      <c r="J110" s="8"/>
      <c r="K110" s="8"/>
      <c r="L110" s="8"/>
      <c r="M110" s="8"/>
      <c r="N110" s="9"/>
      <c r="O110" s="8"/>
      <c r="P110" s="8"/>
      <c r="Q110" s="8">
        <v>1658</v>
      </c>
      <c r="R110" s="8">
        <v>43</v>
      </c>
      <c r="S110" s="8">
        <v>1701</v>
      </c>
      <c r="T110" s="11">
        <f t="shared" si="3"/>
        <v>21.142688563280558</v>
      </c>
      <c r="U110" s="11">
        <f t="shared" si="4"/>
        <v>836.36542432884255</v>
      </c>
      <c r="V110" s="11">
        <f t="shared" si="5"/>
        <v>815.22273576556199</v>
      </c>
      <c r="W110" s="8"/>
      <c r="X110" s="8"/>
      <c r="Y110" s="8"/>
      <c r="Z110" s="8"/>
      <c r="AA110" s="8"/>
      <c r="AB110" s="8"/>
      <c r="AC110" s="8"/>
      <c r="AD110" s="8"/>
      <c r="AE110" s="8"/>
      <c r="AF110" s="8"/>
    </row>
    <row r="111" spans="1:32">
      <c r="A111" t="s">
        <v>882</v>
      </c>
      <c r="B111" s="3" t="s">
        <v>885</v>
      </c>
      <c r="C111" s="3" t="s">
        <v>886</v>
      </c>
      <c r="G111" s="8" t="s">
        <v>3350</v>
      </c>
      <c r="H111" s="8"/>
      <c r="I111" s="8"/>
      <c r="J111" s="8"/>
      <c r="K111" s="8"/>
      <c r="L111" s="8"/>
      <c r="M111" s="8"/>
      <c r="N111" s="9"/>
      <c r="O111" s="8"/>
      <c r="P111" s="8"/>
      <c r="Q111" s="8">
        <v>-1</v>
      </c>
      <c r="R111" s="8">
        <v>1</v>
      </c>
      <c r="S111" s="8">
        <v>0</v>
      </c>
      <c r="T111" s="11">
        <f t="shared" si="3"/>
        <v>0.49169043170419907</v>
      </c>
      <c r="U111" s="11">
        <f t="shared" si="4"/>
        <v>0</v>
      </c>
      <c r="V111" s="11">
        <f t="shared" si="5"/>
        <v>-0.49169043170419907</v>
      </c>
      <c r="W111" s="8"/>
      <c r="X111" s="8"/>
      <c r="Y111" s="8"/>
      <c r="Z111" s="8"/>
      <c r="AA111" s="8"/>
      <c r="AB111" s="8"/>
      <c r="AC111" s="8"/>
      <c r="AD111" s="8"/>
      <c r="AE111" s="8"/>
      <c r="AF111" s="8"/>
    </row>
    <row r="112" spans="1:32" ht="43.5">
      <c r="A112" t="s">
        <v>894</v>
      </c>
      <c r="B112" s="3" t="s">
        <v>2528</v>
      </c>
      <c r="C112" s="3" t="s">
        <v>2527</v>
      </c>
      <c r="G112" s="8" t="s">
        <v>3350</v>
      </c>
      <c r="H112" s="8"/>
      <c r="I112" s="8"/>
      <c r="J112" s="8"/>
      <c r="K112" s="8"/>
      <c r="L112" s="8"/>
      <c r="M112" s="8"/>
      <c r="N112" s="9"/>
      <c r="O112" s="8"/>
      <c r="P112" s="8"/>
      <c r="Q112" s="8">
        <v>2325</v>
      </c>
      <c r="R112" s="8">
        <v>150</v>
      </c>
      <c r="S112" s="8">
        <v>2475</v>
      </c>
      <c r="T112" s="11">
        <f t="shared" si="3"/>
        <v>73.753564755629853</v>
      </c>
      <c r="U112" s="11">
        <f t="shared" si="4"/>
        <v>1216.9338184678927</v>
      </c>
      <c r="V112" s="11">
        <f t="shared" si="5"/>
        <v>1143.1802537122628</v>
      </c>
      <c r="W112" s="8"/>
      <c r="X112" s="8"/>
      <c r="Y112" s="8"/>
      <c r="Z112" s="8"/>
      <c r="AA112" s="8"/>
      <c r="AB112" s="8"/>
      <c r="AC112" s="8"/>
      <c r="AD112" s="8"/>
      <c r="AE112" s="8"/>
      <c r="AF112" s="8"/>
    </row>
    <row r="113" spans="1:32" ht="29">
      <c r="A113" t="s">
        <v>896</v>
      </c>
      <c r="B113" s="3" t="s">
        <v>2531</v>
      </c>
      <c r="C113" s="3" t="s">
        <v>2532</v>
      </c>
      <c r="G113" s="8" t="s">
        <v>3350</v>
      </c>
      <c r="H113" s="8"/>
      <c r="I113" s="8"/>
      <c r="J113" s="8"/>
      <c r="K113" s="8"/>
      <c r="L113" s="8"/>
      <c r="M113" s="8"/>
      <c r="N113" s="9"/>
      <c r="O113" s="8"/>
      <c r="P113" s="8"/>
      <c r="Q113" s="8">
        <v>26</v>
      </c>
      <c r="R113" s="8">
        <v>5</v>
      </c>
      <c r="S113" s="8">
        <v>31</v>
      </c>
      <c r="T113" s="11">
        <f t="shared" si="3"/>
        <v>2.4584521585209949</v>
      </c>
      <c r="U113" s="11">
        <f t="shared" si="4"/>
        <v>15.242403382830171</v>
      </c>
      <c r="V113" s="11">
        <f t="shared" si="5"/>
        <v>12.783951224309176</v>
      </c>
      <c r="W113" s="8"/>
      <c r="X113" s="8"/>
      <c r="Y113" s="8"/>
      <c r="Z113" s="8"/>
      <c r="AA113" s="8"/>
      <c r="AB113" s="8"/>
      <c r="AC113" s="8"/>
      <c r="AD113" s="8"/>
      <c r="AE113" s="8"/>
      <c r="AF113" s="8"/>
    </row>
    <row r="114" spans="1:32" ht="29">
      <c r="A114" t="s">
        <v>900</v>
      </c>
      <c r="B114" s="3" t="s">
        <v>2537</v>
      </c>
      <c r="C114" s="3" t="s">
        <v>2538</v>
      </c>
      <c r="G114" s="8" t="s">
        <v>3350</v>
      </c>
      <c r="H114" s="8"/>
      <c r="I114" s="8"/>
      <c r="J114" s="8"/>
      <c r="K114" s="8"/>
      <c r="L114" s="8"/>
      <c r="M114" s="8"/>
      <c r="N114" s="9"/>
      <c r="O114" s="8"/>
      <c r="P114" s="8"/>
      <c r="Q114" s="8">
        <v>-146</v>
      </c>
      <c r="R114" s="8">
        <v>146</v>
      </c>
      <c r="S114" s="8">
        <v>0</v>
      </c>
      <c r="T114" s="11">
        <f t="shared" si="3"/>
        <v>71.786803028813054</v>
      </c>
      <c r="U114" s="11">
        <f t="shared" si="4"/>
        <v>0</v>
      </c>
      <c r="V114" s="11">
        <f t="shared" si="5"/>
        <v>-71.786803028813054</v>
      </c>
      <c r="W114" s="8"/>
      <c r="X114" s="8"/>
      <c r="Y114" s="8"/>
      <c r="Z114" s="8"/>
      <c r="AA114" s="8"/>
      <c r="AB114" s="8"/>
      <c r="AC114" s="8"/>
      <c r="AD114" s="8"/>
      <c r="AE114" s="8"/>
      <c r="AF114" s="8"/>
    </row>
    <row r="115" spans="1:32" ht="29">
      <c r="A115" t="s">
        <v>905</v>
      </c>
      <c r="B115" s="3" t="s">
        <v>906</v>
      </c>
      <c r="C115" s="3" t="s">
        <v>907</v>
      </c>
      <c r="G115" s="8" t="s">
        <v>3350</v>
      </c>
      <c r="H115" s="8"/>
      <c r="I115" s="8"/>
      <c r="J115" s="8"/>
      <c r="K115" s="8"/>
      <c r="L115" s="8"/>
      <c r="M115" s="8"/>
      <c r="N115" s="9"/>
      <c r="O115" s="8"/>
      <c r="P115" s="8"/>
      <c r="Q115" s="8">
        <v>-1</v>
      </c>
      <c r="R115" s="8">
        <v>1</v>
      </c>
      <c r="S115" s="8">
        <v>0</v>
      </c>
      <c r="T115" s="11">
        <f t="shared" si="3"/>
        <v>0.49169043170419907</v>
      </c>
      <c r="U115" s="11">
        <f t="shared" si="4"/>
        <v>0</v>
      </c>
      <c r="V115" s="11">
        <f t="shared" si="5"/>
        <v>-0.49169043170419907</v>
      </c>
      <c r="W115" s="8"/>
      <c r="X115" s="8"/>
      <c r="Y115" s="8"/>
      <c r="Z115" s="8"/>
      <c r="AA115" s="8"/>
      <c r="AB115" s="8"/>
      <c r="AC115" s="8"/>
      <c r="AD115" s="8"/>
      <c r="AE115" s="8"/>
      <c r="AF115" s="8"/>
    </row>
    <row r="116" spans="1:32" ht="43.5">
      <c r="A116" t="s">
        <v>911</v>
      </c>
      <c r="B116" s="3" t="s">
        <v>2552</v>
      </c>
      <c r="C116" s="3" t="s">
        <v>2551</v>
      </c>
      <c r="G116" s="8" t="s">
        <v>3350</v>
      </c>
      <c r="H116" s="8"/>
      <c r="I116" s="8"/>
      <c r="J116" s="8"/>
      <c r="K116" s="8"/>
      <c r="L116" s="8"/>
      <c r="M116" s="8"/>
      <c r="N116" s="9"/>
      <c r="O116" s="8"/>
      <c r="P116" s="8"/>
      <c r="Q116" s="8">
        <v>-15</v>
      </c>
      <c r="R116" s="8">
        <v>186</v>
      </c>
      <c r="S116" s="8">
        <v>171</v>
      </c>
      <c r="T116" s="11">
        <f t="shared" si="3"/>
        <v>91.454420296981013</v>
      </c>
      <c r="U116" s="11">
        <f t="shared" si="4"/>
        <v>84.079063821418046</v>
      </c>
      <c r="V116" s="11">
        <f t="shared" si="5"/>
        <v>-7.3753564755629668</v>
      </c>
      <c r="W116" s="8"/>
      <c r="X116" s="8"/>
      <c r="Y116" s="8"/>
      <c r="Z116" s="8"/>
      <c r="AA116" s="8"/>
      <c r="AB116" s="8"/>
      <c r="AC116" s="8"/>
      <c r="AD116" s="8"/>
      <c r="AE116" s="8"/>
      <c r="AF116" s="8"/>
    </row>
    <row r="117" spans="1:32" ht="29">
      <c r="A117" t="s">
        <v>911</v>
      </c>
      <c r="B117" s="3" t="s">
        <v>912</v>
      </c>
      <c r="C117" s="3" t="s">
        <v>913</v>
      </c>
      <c r="G117" s="8" t="s">
        <v>3350</v>
      </c>
      <c r="H117" s="8"/>
      <c r="I117" s="8"/>
      <c r="J117" s="8"/>
      <c r="K117" s="8"/>
      <c r="L117" s="8"/>
      <c r="M117" s="8"/>
      <c r="N117" s="9"/>
      <c r="O117" s="8"/>
      <c r="P117" s="8"/>
      <c r="Q117" s="8">
        <v>3</v>
      </c>
      <c r="R117" s="8">
        <v>1</v>
      </c>
      <c r="S117" s="8">
        <v>4</v>
      </c>
      <c r="T117" s="11">
        <f t="shared" si="3"/>
        <v>0.49169043170419907</v>
      </c>
      <c r="U117" s="11">
        <f t="shared" si="4"/>
        <v>1.9667617268167963</v>
      </c>
      <c r="V117" s="11">
        <f t="shared" si="5"/>
        <v>1.4750712951125973</v>
      </c>
      <c r="W117" s="8"/>
      <c r="X117" s="8"/>
      <c r="Y117" s="8"/>
      <c r="Z117" s="8"/>
      <c r="AA117" s="8"/>
      <c r="AB117" s="8"/>
      <c r="AC117" s="8"/>
      <c r="AD117" s="8"/>
      <c r="AE117" s="8"/>
      <c r="AF117" s="8"/>
    </row>
    <row r="118" spans="1:32" ht="43.5">
      <c r="A118" t="s">
        <v>930</v>
      </c>
      <c r="B118" s="3" t="s">
        <v>2578</v>
      </c>
      <c r="C118" s="3" t="s">
        <v>2579</v>
      </c>
      <c r="G118" s="8" t="s">
        <v>3350</v>
      </c>
      <c r="H118" s="8"/>
      <c r="I118" s="8"/>
      <c r="J118" s="8"/>
      <c r="K118" s="8"/>
      <c r="L118" s="8"/>
      <c r="M118" s="8"/>
      <c r="N118" s="9"/>
      <c r="O118" s="8"/>
      <c r="P118" s="8"/>
      <c r="Q118" s="8">
        <v>121</v>
      </c>
      <c r="R118" s="8">
        <v>8</v>
      </c>
      <c r="S118" s="8">
        <v>129</v>
      </c>
      <c r="T118" s="11">
        <f t="shared" si="3"/>
        <v>3.9335234536335926</v>
      </c>
      <c r="U118" s="11">
        <f t="shared" si="4"/>
        <v>63.428065689841674</v>
      </c>
      <c r="V118" s="11">
        <f t="shared" si="5"/>
        <v>59.494542236208083</v>
      </c>
      <c r="W118" s="8"/>
      <c r="X118" s="8"/>
      <c r="Y118" s="8"/>
      <c r="Z118" s="8"/>
      <c r="AA118" s="8"/>
      <c r="AB118" s="8"/>
      <c r="AC118" s="8"/>
      <c r="AD118" s="8"/>
      <c r="AE118" s="8"/>
      <c r="AF118" s="8"/>
    </row>
    <row r="119" spans="1:32">
      <c r="A119" t="s">
        <v>932</v>
      </c>
      <c r="B119" s="3" t="s">
        <v>2582</v>
      </c>
      <c r="C119" s="3" t="s">
        <v>2583</v>
      </c>
      <c r="G119" s="8" t="s">
        <v>3350</v>
      </c>
      <c r="H119" s="8"/>
      <c r="I119" s="8"/>
      <c r="J119" s="8"/>
      <c r="K119" s="8"/>
      <c r="L119" s="8"/>
      <c r="M119" s="8"/>
      <c r="N119" s="9"/>
      <c r="O119" s="8"/>
      <c r="P119" s="8"/>
      <c r="Q119" s="8">
        <v>680</v>
      </c>
      <c r="R119" s="8">
        <v>150</v>
      </c>
      <c r="S119" s="8">
        <v>830</v>
      </c>
      <c r="T119" s="11">
        <f t="shared" si="3"/>
        <v>73.753564755629853</v>
      </c>
      <c r="U119" s="11">
        <f t="shared" si="4"/>
        <v>408.10305831448517</v>
      </c>
      <c r="V119" s="11">
        <f t="shared" si="5"/>
        <v>334.34949355885533</v>
      </c>
      <c r="W119" s="8"/>
      <c r="X119" s="8"/>
      <c r="Y119" s="8"/>
      <c r="Z119" s="8"/>
      <c r="AA119" s="8"/>
      <c r="AB119" s="8"/>
      <c r="AC119" s="8"/>
      <c r="AD119" s="8"/>
      <c r="AE119" s="8"/>
      <c r="AF119" s="8"/>
    </row>
    <row r="120" spans="1:32" ht="29">
      <c r="A120" t="s">
        <v>933</v>
      </c>
      <c r="B120" s="3" t="s">
        <v>2588</v>
      </c>
      <c r="C120" s="3" t="s">
        <v>2589</v>
      </c>
      <c r="G120" s="8" t="s">
        <v>3350</v>
      </c>
      <c r="H120" s="8"/>
      <c r="I120" s="8"/>
      <c r="J120" s="8"/>
      <c r="K120" s="8"/>
      <c r="L120" s="8"/>
      <c r="M120" s="8"/>
      <c r="N120" s="9"/>
      <c r="O120" s="8"/>
      <c r="P120" s="8"/>
      <c r="Q120" s="8">
        <v>431</v>
      </c>
      <c r="R120" s="8">
        <v>312</v>
      </c>
      <c r="S120" s="8">
        <v>743</v>
      </c>
      <c r="T120" s="11">
        <f t="shared" si="3"/>
        <v>153.4074146917101</v>
      </c>
      <c r="U120" s="11">
        <f t="shared" si="4"/>
        <v>365.32599075621988</v>
      </c>
      <c r="V120" s="11">
        <f t="shared" si="5"/>
        <v>211.91857606450978</v>
      </c>
      <c r="W120" s="8"/>
      <c r="X120" s="8"/>
      <c r="Y120" s="8"/>
      <c r="Z120" s="8"/>
      <c r="AA120" s="8"/>
      <c r="AB120" s="8"/>
      <c r="AC120" s="8"/>
      <c r="AD120" s="8"/>
      <c r="AE120" s="8"/>
      <c r="AF120" s="8"/>
    </row>
    <row r="121" spans="1:32" ht="58">
      <c r="A121" t="s">
        <v>937</v>
      </c>
      <c r="B121" s="3" t="s">
        <v>2594</v>
      </c>
      <c r="C121" s="3" t="s">
        <v>2595</v>
      </c>
      <c r="G121" s="8" t="s">
        <v>3350</v>
      </c>
      <c r="H121" s="8"/>
      <c r="I121" s="8"/>
      <c r="J121" s="8"/>
      <c r="K121" s="8"/>
      <c r="L121" s="8"/>
      <c r="M121" s="8"/>
      <c r="N121" s="9"/>
      <c r="O121" s="8"/>
      <c r="P121" s="8"/>
      <c r="Q121" s="8">
        <v>1530</v>
      </c>
      <c r="R121" s="8">
        <v>171</v>
      </c>
      <c r="S121" s="8">
        <v>1701</v>
      </c>
      <c r="T121" s="11">
        <f t="shared" si="3"/>
        <v>84.079063821418046</v>
      </c>
      <c r="U121" s="11">
        <f t="shared" si="4"/>
        <v>836.36542432884255</v>
      </c>
      <c r="V121" s="11">
        <f t="shared" si="5"/>
        <v>752.28636050742455</v>
      </c>
      <c r="W121" s="8"/>
      <c r="X121" s="8"/>
      <c r="Y121" s="8"/>
      <c r="Z121" s="8"/>
      <c r="AA121" s="8"/>
      <c r="AB121" s="8"/>
      <c r="AC121" s="8"/>
      <c r="AD121" s="8"/>
      <c r="AE121" s="8"/>
      <c r="AF121" s="8"/>
    </row>
    <row r="122" spans="1:32" ht="87">
      <c r="A122" t="s">
        <v>937</v>
      </c>
      <c r="B122" s="3" t="s">
        <v>2597</v>
      </c>
      <c r="C122" s="3" t="s">
        <v>2598</v>
      </c>
      <c r="G122" s="8" t="s">
        <v>3350</v>
      </c>
      <c r="H122" s="8"/>
      <c r="I122" s="8"/>
      <c r="J122" s="8"/>
      <c r="K122" s="8"/>
      <c r="L122" s="8"/>
      <c r="M122" s="8"/>
      <c r="N122" s="9"/>
      <c r="O122" s="8"/>
      <c r="P122" s="8"/>
      <c r="Q122" s="8">
        <v>447</v>
      </c>
      <c r="R122" s="8">
        <v>166</v>
      </c>
      <c r="S122" s="8">
        <v>613</v>
      </c>
      <c r="T122" s="11">
        <f t="shared" si="3"/>
        <v>81.620611662897048</v>
      </c>
      <c r="U122" s="11">
        <f t="shared" si="4"/>
        <v>301.40623463467404</v>
      </c>
      <c r="V122" s="11">
        <f t="shared" si="5"/>
        <v>219.785622971777</v>
      </c>
      <c r="W122" s="8"/>
      <c r="X122" s="8"/>
      <c r="Y122" s="8"/>
      <c r="Z122" s="8"/>
      <c r="AA122" s="8"/>
      <c r="AB122" s="8"/>
      <c r="AC122" s="8"/>
      <c r="AD122" s="8"/>
      <c r="AE122" s="8"/>
      <c r="AF122" s="8"/>
    </row>
    <row r="123" spans="1:32" ht="159.5">
      <c r="A123" t="s">
        <v>952</v>
      </c>
      <c r="B123" s="3" t="s">
        <v>2631</v>
      </c>
      <c r="C123" s="3" t="s">
        <v>2632</v>
      </c>
      <c r="G123" s="8" t="s">
        <v>3350</v>
      </c>
      <c r="H123" s="8"/>
      <c r="I123" s="8"/>
      <c r="J123" s="8"/>
      <c r="K123" s="8"/>
      <c r="L123" s="8"/>
      <c r="M123" s="8"/>
      <c r="N123" s="9"/>
      <c r="O123" s="8"/>
      <c r="P123" s="8"/>
      <c r="Q123" s="8">
        <v>5</v>
      </c>
      <c r="R123" s="8">
        <v>10</v>
      </c>
      <c r="S123" s="8">
        <v>15</v>
      </c>
      <c r="T123" s="11">
        <f t="shared" si="3"/>
        <v>4.9169043170419897</v>
      </c>
      <c r="U123" s="11">
        <f t="shared" si="4"/>
        <v>7.3753564755629855</v>
      </c>
      <c r="V123" s="11">
        <f t="shared" si="5"/>
        <v>2.4584521585209957</v>
      </c>
      <c r="W123" s="8"/>
      <c r="X123" s="8"/>
      <c r="Y123" s="8"/>
      <c r="Z123" s="8"/>
      <c r="AA123" s="8"/>
      <c r="AB123" s="8"/>
      <c r="AC123" s="8"/>
      <c r="AD123" s="8"/>
      <c r="AE123" s="8"/>
      <c r="AF123" s="8"/>
    </row>
    <row r="124" spans="1:32">
      <c r="A124" t="s">
        <v>964</v>
      </c>
      <c r="B124" s="3" t="s">
        <v>967</v>
      </c>
      <c r="C124" s="3" t="s">
        <v>968</v>
      </c>
      <c r="G124" s="8" t="s">
        <v>3350</v>
      </c>
      <c r="H124" s="8"/>
      <c r="I124" s="8"/>
      <c r="J124" s="8"/>
      <c r="K124" s="8"/>
      <c r="L124" s="8"/>
      <c r="M124" s="8"/>
      <c r="N124" s="9"/>
      <c r="O124" s="8"/>
      <c r="P124" s="8"/>
      <c r="Q124" s="8">
        <v>3</v>
      </c>
      <c r="R124" s="8">
        <v>2</v>
      </c>
      <c r="S124" s="8">
        <v>5</v>
      </c>
      <c r="T124" s="11">
        <f t="shared" si="3"/>
        <v>0.98338086340839814</v>
      </c>
      <c r="U124" s="11">
        <f t="shared" si="4"/>
        <v>2.4584521585209949</v>
      </c>
      <c r="V124" s="11">
        <f t="shared" si="5"/>
        <v>1.4750712951125968</v>
      </c>
      <c r="W124" s="8"/>
      <c r="X124" s="8"/>
      <c r="Y124" s="8"/>
      <c r="Z124" s="8"/>
      <c r="AA124" s="8"/>
      <c r="AB124" s="8"/>
      <c r="AC124" s="8"/>
      <c r="AD124" s="8"/>
      <c r="AE124" s="8"/>
      <c r="AF124" s="8"/>
    </row>
    <row r="125" spans="1:32">
      <c r="A125" t="s">
        <v>969</v>
      </c>
      <c r="B125" s="3" t="s">
        <v>970</v>
      </c>
      <c r="C125" s="3" t="s">
        <v>971</v>
      </c>
      <c r="G125" s="8" t="s">
        <v>3350</v>
      </c>
      <c r="H125" s="8"/>
      <c r="I125" s="8"/>
      <c r="J125" s="8"/>
      <c r="K125" s="8"/>
      <c r="L125" s="8"/>
      <c r="M125" s="8"/>
      <c r="N125" s="9"/>
      <c r="O125" s="8"/>
      <c r="P125" s="8"/>
      <c r="Q125" s="8">
        <v>3</v>
      </c>
      <c r="R125" s="8">
        <v>4</v>
      </c>
      <c r="S125" s="8">
        <v>7</v>
      </c>
      <c r="T125" s="11">
        <f t="shared" si="3"/>
        <v>1.9667617268167963</v>
      </c>
      <c r="U125" s="11">
        <f t="shared" si="4"/>
        <v>3.4418330219293933</v>
      </c>
      <c r="V125" s="11">
        <f t="shared" si="5"/>
        <v>1.475071295112597</v>
      </c>
      <c r="W125" s="8"/>
      <c r="X125" s="8"/>
      <c r="Y125" s="8"/>
      <c r="Z125" s="8"/>
      <c r="AA125" s="8"/>
      <c r="AB125" s="8"/>
      <c r="AC125" s="8"/>
      <c r="AD125" s="8"/>
      <c r="AE125" s="8"/>
      <c r="AF125" s="8"/>
    </row>
    <row r="126" spans="1:32" ht="29">
      <c r="A126" t="s">
        <v>977</v>
      </c>
      <c r="B126" s="3" t="s">
        <v>2667</v>
      </c>
      <c r="C126" s="3" t="s">
        <v>2666</v>
      </c>
      <c r="G126" s="8" t="s">
        <v>3350</v>
      </c>
      <c r="H126" s="8"/>
      <c r="I126" s="8"/>
      <c r="J126" s="8"/>
      <c r="K126" s="8"/>
      <c r="L126" s="8"/>
      <c r="M126" s="8"/>
      <c r="N126" s="9"/>
      <c r="O126" s="8"/>
      <c r="P126" s="8"/>
      <c r="Q126" s="8">
        <v>-44</v>
      </c>
      <c r="R126" s="8">
        <v>210</v>
      </c>
      <c r="S126" s="8">
        <v>166</v>
      </c>
      <c r="T126" s="11">
        <f t="shared" si="3"/>
        <v>103.25499065788181</v>
      </c>
      <c r="U126" s="11">
        <f t="shared" si="4"/>
        <v>81.620611662897048</v>
      </c>
      <c r="V126" s="11">
        <f t="shared" si="5"/>
        <v>-21.634378994984758</v>
      </c>
      <c r="W126" s="8"/>
      <c r="X126" s="8"/>
      <c r="Y126" s="8"/>
      <c r="Z126" s="8"/>
      <c r="AA126" s="8"/>
      <c r="AB126" s="8"/>
      <c r="AC126" s="8"/>
      <c r="AD126" s="8"/>
      <c r="AE126" s="8"/>
      <c r="AF126" s="8"/>
    </row>
    <row r="127" spans="1:32">
      <c r="A127" t="s">
        <v>981</v>
      </c>
      <c r="B127" s="3" t="s">
        <v>982</v>
      </c>
      <c r="C127" s="3" t="s">
        <v>983</v>
      </c>
      <c r="G127" s="8" t="s">
        <v>3350</v>
      </c>
      <c r="H127" s="8"/>
      <c r="I127" s="8"/>
      <c r="J127" s="8"/>
      <c r="K127" s="8"/>
      <c r="L127" s="8"/>
      <c r="M127" s="8"/>
      <c r="N127" s="9"/>
      <c r="O127" s="8"/>
      <c r="P127" s="8"/>
      <c r="Q127" s="8">
        <v>-1</v>
      </c>
      <c r="R127" s="8">
        <v>1</v>
      </c>
      <c r="S127" s="8">
        <v>0</v>
      </c>
      <c r="T127" s="11">
        <f t="shared" si="3"/>
        <v>0.49169043170419907</v>
      </c>
      <c r="U127" s="11">
        <f t="shared" si="4"/>
        <v>0</v>
      </c>
      <c r="V127" s="11">
        <f t="shared" si="5"/>
        <v>-0.49169043170419907</v>
      </c>
      <c r="W127" s="8"/>
      <c r="X127" s="8"/>
      <c r="Y127" s="8"/>
      <c r="Z127" s="8"/>
      <c r="AA127" s="8"/>
      <c r="AB127" s="8"/>
      <c r="AC127" s="8"/>
      <c r="AD127" s="8"/>
      <c r="AE127" s="8"/>
      <c r="AF127" s="8"/>
    </row>
    <row r="128" spans="1:32" ht="29">
      <c r="A128" t="s">
        <v>984</v>
      </c>
      <c r="B128" s="3" t="s">
        <v>2672</v>
      </c>
      <c r="C128" s="3" t="s">
        <v>2673</v>
      </c>
      <c r="G128" s="8" t="s">
        <v>3350</v>
      </c>
      <c r="H128" s="8"/>
      <c r="I128" s="8"/>
      <c r="J128" s="8"/>
      <c r="K128" s="8"/>
      <c r="L128" s="8"/>
      <c r="M128" s="8"/>
      <c r="N128" s="9"/>
      <c r="O128" s="8"/>
      <c r="P128" s="8"/>
      <c r="Q128" s="8">
        <v>3</v>
      </c>
      <c r="R128" s="8">
        <v>3</v>
      </c>
      <c r="S128" s="8">
        <v>6</v>
      </c>
      <c r="T128" s="11">
        <f t="shared" si="3"/>
        <v>1.4750712951125973</v>
      </c>
      <c r="U128" s="11">
        <f t="shared" si="4"/>
        <v>2.9501425902251945</v>
      </c>
      <c r="V128" s="11">
        <f t="shared" si="5"/>
        <v>1.4750712951125973</v>
      </c>
      <c r="W128" s="8"/>
      <c r="X128" s="8"/>
      <c r="Y128" s="8"/>
      <c r="Z128" s="8"/>
      <c r="AA128" s="8"/>
      <c r="AB128" s="8"/>
      <c r="AC128" s="8"/>
      <c r="AD128" s="8"/>
      <c r="AE128" s="8"/>
      <c r="AF128" s="8"/>
    </row>
    <row r="129" spans="1:32" ht="29">
      <c r="A129" t="s">
        <v>984</v>
      </c>
      <c r="B129" s="3" t="s">
        <v>2677</v>
      </c>
      <c r="C129" s="3" t="s">
        <v>2676</v>
      </c>
      <c r="G129" s="8" t="s">
        <v>3350</v>
      </c>
      <c r="H129" s="8"/>
      <c r="I129" s="8"/>
      <c r="J129" s="8"/>
      <c r="K129" s="8"/>
      <c r="L129" s="8"/>
      <c r="M129" s="8"/>
      <c r="N129" s="9"/>
      <c r="O129" s="8"/>
      <c r="P129" s="8"/>
      <c r="Q129" s="8">
        <v>-1658</v>
      </c>
      <c r="R129" s="8">
        <v>1701</v>
      </c>
      <c r="S129" s="8">
        <v>43</v>
      </c>
      <c r="T129" s="11">
        <f t="shared" si="3"/>
        <v>836.36542432884255</v>
      </c>
      <c r="U129" s="11">
        <f t="shared" si="4"/>
        <v>21.142688563280558</v>
      </c>
      <c r="V129" s="11">
        <f t="shared" si="5"/>
        <v>-815.22273576556199</v>
      </c>
      <c r="W129" s="8"/>
      <c r="X129" s="8"/>
      <c r="Y129" s="8"/>
      <c r="Z129" s="8"/>
      <c r="AA129" s="8"/>
      <c r="AB129" s="8"/>
      <c r="AC129" s="8"/>
      <c r="AD129" s="8"/>
      <c r="AE129" s="8"/>
      <c r="AF129" s="8"/>
    </row>
    <row r="130" spans="1:32" ht="43.5">
      <c r="A130" t="s">
        <v>990</v>
      </c>
      <c r="B130" s="3" t="s">
        <v>2691</v>
      </c>
      <c r="C130" s="3" t="s">
        <v>2690</v>
      </c>
      <c r="G130" s="8" t="s">
        <v>3350</v>
      </c>
      <c r="H130" s="8"/>
      <c r="I130" s="8"/>
      <c r="J130" s="8"/>
      <c r="K130" s="8"/>
      <c r="L130" s="8"/>
      <c r="M130" s="8"/>
      <c r="N130" s="9"/>
      <c r="O130" s="8"/>
      <c r="P130" s="8"/>
      <c r="Q130" s="8">
        <v>108</v>
      </c>
      <c r="R130" s="8">
        <v>24</v>
      </c>
      <c r="S130" s="8">
        <v>132</v>
      </c>
      <c r="T130" s="11">
        <f t="shared" si="3"/>
        <v>11.800570360900778</v>
      </c>
      <c r="U130" s="11">
        <f t="shared" si="4"/>
        <v>64.903136984954273</v>
      </c>
      <c r="V130" s="11">
        <f t="shared" si="5"/>
        <v>53.102566624053495</v>
      </c>
      <c r="W130" s="8"/>
      <c r="X130" s="8"/>
      <c r="Y130" s="8"/>
      <c r="Z130" s="8"/>
      <c r="AA130" s="8"/>
      <c r="AB130" s="8"/>
      <c r="AC130" s="8"/>
      <c r="AD130" s="8"/>
      <c r="AE130" s="8"/>
      <c r="AF130" s="8"/>
    </row>
    <row r="131" spans="1:32" ht="58">
      <c r="A131" t="s">
        <v>998</v>
      </c>
      <c r="B131" s="3" t="s">
        <v>2705</v>
      </c>
      <c r="C131" s="3" t="s">
        <v>2706</v>
      </c>
      <c r="F131" t="s">
        <v>19</v>
      </c>
      <c r="G131" s="8" t="s">
        <v>3350</v>
      </c>
      <c r="H131" s="8"/>
      <c r="I131" s="8"/>
      <c r="J131" s="8"/>
      <c r="K131" s="8"/>
      <c r="L131" s="8"/>
      <c r="M131" s="8"/>
      <c r="N131" s="9"/>
      <c r="O131" s="8"/>
      <c r="P131" s="8"/>
      <c r="Q131" s="8">
        <v>-1589</v>
      </c>
      <c r="R131" s="8">
        <v>1701</v>
      </c>
      <c r="S131" s="8">
        <v>112</v>
      </c>
      <c r="T131" s="11">
        <f t="shared" ref="T131:T194" si="6">IF(ISNUMBER(R131), (R131/$E$202)*10000, "")</f>
        <v>836.36542432884255</v>
      </c>
      <c r="U131" s="11">
        <f t="shared" ref="U131:U194" si="7">IF(ISNUMBER(S131), (S131/$E$202)*10000, "")</f>
        <v>55.069328350870293</v>
      </c>
      <c r="V131" s="11">
        <f t="shared" ref="V131:V194" si="8">IF(ISNUMBER(Q131), U131-T131, "")</f>
        <v>-781.2960959779723</v>
      </c>
      <c r="W131" s="8"/>
      <c r="X131" s="8"/>
      <c r="Y131" s="8"/>
      <c r="Z131" s="8"/>
      <c r="AA131" s="8"/>
      <c r="AB131" s="8"/>
      <c r="AC131" s="8"/>
      <c r="AD131" s="8"/>
      <c r="AE131" s="8"/>
      <c r="AF131" s="8"/>
    </row>
    <row r="132" spans="1:32" ht="29">
      <c r="A132" t="s">
        <v>1024</v>
      </c>
      <c r="B132" s="3" t="s">
        <v>1025</v>
      </c>
      <c r="C132" s="3" t="s">
        <v>1026</v>
      </c>
      <c r="G132" s="8" t="s">
        <v>3350</v>
      </c>
      <c r="H132" s="8"/>
      <c r="I132" s="8"/>
      <c r="J132" s="8"/>
      <c r="K132" s="8"/>
      <c r="L132" s="8"/>
      <c r="M132" s="8"/>
      <c r="N132" s="9"/>
      <c r="O132" s="8"/>
      <c r="P132" s="8"/>
      <c r="Q132" s="8">
        <v>1</v>
      </c>
      <c r="R132" s="8">
        <v>1</v>
      </c>
      <c r="S132" s="8">
        <v>2</v>
      </c>
      <c r="T132" s="11">
        <f t="shared" si="6"/>
        <v>0.49169043170419907</v>
      </c>
      <c r="U132" s="11">
        <f t="shared" si="7"/>
        <v>0.98338086340839814</v>
      </c>
      <c r="V132" s="11">
        <f t="shared" si="8"/>
        <v>0.49169043170419907</v>
      </c>
      <c r="W132" s="8"/>
      <c r="X132" s="8"/>
      <c r="Y132" s="8"/>
      <c r="Z132" s="8"/>
      <c r="AA132" s="8"/>
      <c r="AB132" s="8"/>
      <c r="AC132" s="8"/>
      <c r="AD132" s="8"/>
      <c r="AE132" s="8"/>
      <c r="AF132" s="8"/>
    </row>
    <row r="133" spans="1:32">
      <c r="A133" t="s">
        <v>1029</v>
      </c>
      <c r="B133" s="3" t="s">
        <v>1030</v>
      </c>
      <c r="C133" s="3" t="s">
        <v>1034</v>
      </c>
      <c r="G133" s="8" t="s">
        <v>3350</v>
      </c>
      <c r="H133" s="8"/>
      <c r="I133" s="8"/>
      <c r="J133" s="8"/>
      <c r="K133" s="8"/>
      <c r="L133" s="8"/>
      <c r="M133" s="8"/>
      <c r="N133" s="9"/>
      <c r="O133" s="8"/>
      <c r="P133" s="8"/>
      <c r="Q133" s="8">
        <v>4</v>
      </c>
      <c r="R133" s="8">
        <v>1</v>
      </c>
      <c r="S133" s="8">
        <v>5</v>
      </c>
      <c r="T133" s="11">
        <f t="shared" si="6"/>
        <v>0.49169043170419907</v>
      </c>
      <c r="U133" s="11">
        <f t="shared" si="7"/>
        <v>2.4584521585209949</v>
      </c>
      <c r="V133" s="11">
        <f t="shared" si="8"/>
        <v>1.9667617268167958</v>
      </c>
      <c r="W133" s="8"/>
      <c r="X133" s="8"/>
      <c r="Y133" s="8"/>
      <c r="Z133" s="8"/>
      <c r="AA133" s="8"/>
      <c r="AB133" s="8"/>
      <c r="AC133" s="8"/>
      <c r="AD133" s="8"/>
      <c r="AE133" s="8"/>
      <c r="AF133" s="8"/>
    </row>
    <row r="134" spans="1:32">
      <c r="A134" t="s">
        <v>1036</v>
      </c>
      <c r="B134" s="3" t="s">
        <v>2734</v>
      </c>
      <c r="C134" s="3" t="s">
        <v>2735</v>
      </c>
      <c r="G134" s="8" t="s">
        <v>3350</v>
      </c>
      <c r="H134" s="8"/>
      <c r="I134" s="8"/>
      <c r="J134" s="8"/>
      <c r="K134" s="8"/>
      <c r="L134" s="8"/>
      <c r="M134" s="8"/>
      <c r="N134" s="9"/>
      <c r="O134" s="8"/>
      <c r="P134" s="8"/>
      <c r="Q134" s="8">
        <v>26</v>
      </c>
      <c r="R134" s="8">
        <v>5</v>
      </c>
      <c r="S134" s="8">
        <v>31</v>
      </c>
      <c r="T134" s="11">
        <f t="shared" si="6"/>
        <v>2.4584521585209949</v>
      </c>
      <c r="U134" s="11">
        <f t="shared" si="7"/>
        <v>15.242403382830171</v>
      </c>
      <c r="V134" s="11">
        <f t="shared" si="8"/>
        <v>12.783951224309176</v>
      </c>
      <c r="W134" s="8"/>
      <c r="X134" s="8"/>
      <c r="Y134" s="8"/>
      <c r="Z134" s="8"/>
      <c r="AA134" s="8"/>
      <c r="AB134" s="8"/>
      <c r="AC134" s="8"/>
      <c r="AD134" s="8"/>
      <c r="AE134" s="8"/>
      <c r="AF134" s="8"/>
    </row>
    <row r="135" spans="1:32" ht="43.5">
      <c r="A135" t="s">
        <v>1041</v>
      </c>
      <c r="B135" s="3" t="s">
        <v>2769</v>
      </c>
      <c r="C135" s="3" t="s">
        <v>2768</v>
      </c>
      <c r="G135" s="8" t="s">
        <v>3350</v>
      </c>
      <c r="H135" s="8"/>
      <c r="I135" s="8"/>
      <c r="J135" s="8"/>
      <c r="K135" s="8"/>
      <c r="L135" s="8"/>
      <c r="M135" s="8"/>
      <c r="N135" s="9"/>
      <c r="O135" s="8"/>
      <c r="P135" s="8"/>
      <c r="Q135" s="8">
        <v>2</v>
      </c>
      <c r="R135" s="8">
        <v>1</v>
      </c>
      <c r="S135" s="8">
        <v>3</v>
      </c>
      <c r="T135" s="11">
        <f t="shared" si="6"/>
        <v>0.49169043170419907</v>
      </c>
      <c r="U135" s="11">
        <f t="shared" si="7"/>
        <v>1.4750712951125973</v>
      </c>
      <c r="V135" s="11">
        <f t="shared" si="8"/>
        <v>0.98338086340839825</v>
      </c>
      <c r="W135" s="8"/>
      <c r="X135" s="8"/>
      <c r="Y135" s="8"/>
      <c r="Z135" s="8"/>
      <c r="AA135" s="8"/>
      <c r="AB135" s="8"/>
      <c r="AC135" s="8"/>
      <c r="AD135" s="8"/>
      <c r="AE135" s="8"/>
      <c r="AF135" s="8"/>
    </row>
    <row r="136" spans="1:32" ht="43.5">
      <c r="A136" t="s">
        <v>1044</v>
      </c>
      <c r="B136" s="3" t="s">
        <v>2777</v>
      </c>
      <c r="C136" s="3" t="s">
        <v>2776</v>
      </c>
      <c r="G136" s="8" t="s">
        <v>3350</v>
      </c>
      <c r="H136" s="8"/>
      <c r="I136" s="8"/>
      <c r="J136" s="8"/>
      <c r="K136" s="8"/>
      <c r="L136" s="8"/>
      <c r="M136" s="8"/>
      <c r="N136" s="9"/>
      <c r="O136" s="8"/>
      <c r="P136" s="8"/>
      <c r="Q136" s="8">
        <v>61</v>
      </c>
      <c r="R136" s="8">
        <v>37</v>
      </c>
      <c r="S136" s="8">
        <v>98</v>
      </c>
      <c r="T136" s="11">
        <f t="shared" si="6"/>
        <v>18.192545973055363</v>
      </c>
      <c r="U136" s="11">
        <f t="shared" si="7"/>
        <v>48.185662307011505</v>
      </c>
      <c r="V136" s="11">
        <f t="shared" si="8"/>
        <v>29.993116333956142</v>
      </c>
      <c r="W136" s="8"/>
      <c r="X136" s="8"/>
      <c r="Y136" s="8"/>
      <c r="Z136" s="8"/>
      <c r="AA136" s="8"/>
      <c r="AB136" s="8"/>
      <c r="AC136" s="8"/>
      <c r="AD136" s="8"/>
      <c r="AE136" s="8"/>
      <c r="AF136" s="8"/>
    </row>
    <row r="137" spans="1:32" ht="43.5">
      <c r="A137" t="s">
        <v>1047</v>
      </c>
      <c r="B137" s="3" t="s">
        <v>2781</v>
      </c>
      <c r="C137" s="3" t="s">
        <v>2780</v>
      </c>
      <c r="G137" s="8" t="s">
        <v>3350</v>
      </c>
      <c r="H137" s="8"/>
      <c r="I137" s="8"/>
      <c r="J137" s="8"/>
      <c r="K137" s="8"/>
      <c r="L137" s="8"/>
      <c r="M137" s="8"/>
      <c r="N137" s="9"/>
      <c r="O137" s="8"/>
      <c r="P137" s="8"/>
      <c r="Q137" s="8">
        <v>16</v>
      </c>
      <c r="R137" s="8">
        <v>25</v>
      </c>
      <c r="S137" s="8">
        <v>41</v>
      </c>
      <c r="T137" s="11">
        <f t="shared" si="6"/>
        <v>12.292260792604976</v>
      </c>
      <c r="U137" s="11">
        <f t="shared" si="7"/>
        <v>20.159307699872159</v>
      </c>
      <c r="V137" s="11">
        <f t="shared" si="8"/>
        <v>7.8670469072671825</v>
      </c>
      <c r="W137" s="8"/>
      <c r="X137" s="8"/>
      <c r="Y137" s="8"/>
      <c r="Z137" s="8"/>
      <c r="AA137" s="8"/>
      <c r="AB137" s="8"/>
      <c r="AC137" s="8"/>
      <c r="AD137" s="8"/>
      <c r="AE137" s="8"/>
      <c r="AF137" s="8"/>
    </row>
    <row r="138" spans="1:32" ht="43.5">
      <c r="A138" t="s">
        <v>1049</v>
      </c>
      <c r="B138" s="3" t="s">
        <v>2795</v>
      </c>
      <c r="C138" s="3" t="s">
        <v>2796</v>
      </c>
      <c r="F138" t="s">
        <v>19</v>
      </c>
      <c r="G138" s="8" t="s">
        <v>3350</v>
      </c>
      <c r="H138" s="8"/>
      <c r="I138" s="8"/>
      <c r="J138" s="8"/>
      <c r="K138" s="8"/>
      <c r="L138" s="8"/>
      <c r="M138" s="8"/>
      <c r="N138" s="9"/>
      <c r="O138" s="8"/>
      <c r="P138" s="8"/>
      <c r="Q138" s="8">
        <v>-16</v>
      </c>
      <c r="R138" s="8">
        <v>41</v>
      </c>
      <c r="S138" s="8">
        <v>25</v>
      </c>
      <c r="T138" s="11">
        <f t="shared" si="6"/>
        <v>20.159307699872159</v>
      </c>
      <c r="U138" s="11">
        <f t="shared" si="7"/>
        <v>12.292260792604976</v>
      </c>
      <c r="V138" s="11">
        <f t="shared" si="8"/>
        <v>-7.8670469072671825</v>
      </c>
      <c r="W138" s="8"/>
      <c r="X138" s="8"/>
      <c r="Y138" s="8"/>
      <c r="Z138" s="8"/>
      <c r="AA138" s="8"/>
      <c r="AB138" s="8"/>
      <c r="AC138" s="8"/>
      <c r="AD138" s="8"/>
      <c r="AE138" s="8"/>
      <c r="AF138" s="8"/>
    </row>
    <row r="139" spans="1:32" ht="72.5">
      <c r="A139" t="s">
        <v>1052</v>
      </c>
      <c r="B139" s="3" t="s">
        <v>2811</v>
      </c>
      <c r="C139" s="3" t="s">
        <v>2812</v>
      </c>
      <c r="G139" s="8" t="s">
        <v>3350</v>
      </c>
      <c r="H139" s="8"/>
      <c r="I139" s="8"/>
      <c r="J139" s="8"/>
      <c r="K139" s="8"/>
      <c r="L139" s="8"/>
      <c r="M139" s="8"/>
      <c r="N139" s="9"/>
      <c r="O139" s="8"/>
      <c r="P139" s="8"/>
      <c r="Q139" s="8">
        <v>-256</v>
      </c>
      <c r="R139" s="8">
        <v>266</v>
      </c>
      <c r="S139" s="8">
        <v>10</v>
      </c>
      <c r="T139" s="11">
        <f t="shared" si="6"/>
        <v>130.78965483331694</v>
      </c>
      <c r="U139" s="11">
        <f t="shared" si="7"/>
        <v>4.9169043170419897</v>
      </c>
      <c r="V139" s="11">
        <f t="shared" si="8"/>
        <v>-125.87275051627495</v>
      </c>
      <c r="W139" s="8"/>
      <c r="X139" s="8"/>
      <c r="Y139" s="8"/>
      <c r="Z139" s="8"/>
      <c r="AA139" s="8"/>
      <c r="AB139" s="8"/>
      <c r="AC139" s="8"/>
      <c r="AD139" s="8"/>
      <c r="AE139" s="8"/>
      <c r="AF139" s="8"/>
    </row>
    <row r="140" spans="1:32" ht="43.5">
      <c r="A140" t="s">
        <v>1057</v>
      </c>
      <c r="B140" s="3" t="s">
        <v>2823</v>
      </c>
      <c r="C140" s="3" t="s">
        <v>2822</v>
      </c>
      <c r="G140" s="8" t="s">
        <v>3350</v>
      </c>
      <c r="H140" s="8"/>
      <c r="I140" s="8"/>
      <c r="J140" s="8"/>
      <c r="K140" s="8"/>
      <c r="L140" s="8"/>
      <c r="M140" s="8"/>
      <c r="N140" s="9"/>
      <c r="O140" s="8"/>
      <c r="P140" s="8"/>
      <c r="Q140" s="8">
        <v>-154</v>
      </c>
      <c r="R140" s="8">
        <v>210</v>
      </c>
      <c r="S140" s="8">
        <v>56</v>
      </c>
      <c r="T140" s="11">
        <f t="shared" si="6"/>
        <v>103.25499065788181</v>
      </c>
      <c r="U140" s="11">
        <f t="shared" si="7"/>
        <v>27.534664175435147</v>
      </c>
      <c r="V140" s="11">
        <f t="shared" si="8"/>
        <v>-75.720326482446666</v>
      </c>
      <c r="W140" s="8"/>
      <c r="X140" s="8"/>
      <c r="Y140" s="8"/>
      <c r="Z140" s="8"/>
      <c r="AA140" s="8"/>
      <c r="AB140" s="8"/>
      <c r="AC140" s="8"/>
      <c r="AD140" s="8"/>
      <c r="AE140" s="8"/>
      <c r="AF140" s="8"/>
    </row>
    <row r="141" spans="1:32" ht="58">
      <c r="A141" t="s">
        <v>1058</v>
      </c>
      <c r="B141" s="3" t="s">
        <v>2827</v>
      </c>
      <c r="C141" s="3" t="s">
        <v>2826</v>
      </c>
      <c r="G141" s="8" t="s">
        <v>3350</v>
      </c>
      <c r="H141" s="8"/>
      <c r="I141" s="8"/>
      <c r="J141" s="8"/>
      <c r="K141" s="8"/>
      <c r="L141" s="8"/>
      <c r="M141" s="8"/>
      <c r="N141" s="9"/>
      <c r="O141" s="8"/>
      <c r="P141" s="8"/>
      <c r="Q141" s="8">
        <v>-32</v>
      </c>
      <c r="R141" s="8">
        <v>63</v>
      </c>
      <c r="S141" s="8">
        <v>31</v>
      </c>
      <c r="T141" s="11">
        <f t="shared" si="6"/>
        <v>30.976497197364541</v>
      </c>
      <c r="U141" s="11">
        <f t="shared" si="7"/>
        <v>15.242403382830171</v>
      </c>
      <c r="V141" s="11">
        <f t="shared" si="8"/>
        <v>-15.73409381453437</v>
      </c>
      <c r="W141" s="8"/>
      <c r="X141" s="8"/>
      <c r="Y141" s="8"/>
      <c r="Z141" s="8"/>
      <c r="AA141" s="8"/>
      <c r="AB141" s="8"/>
      <c r="AC141" s="8"/>
      <c r="AD141" s="8"/>
      <c r="AE141" s="8"/>
      <c r="AF141" s="8"/>
    </row>
    <row r="142" spans="1:32" ht="72.5">
      <c r="A142" t="s">
        <v>1063</v>
      </c>
      <c r="B142" s="3" t="s">
        <v>3558</v>
      </c>
      <c r="C142" s="3" t="s">
        <v>3559</v>
      </c>
      <c r="F142" t="s">
        <v>19</v>
      </c>
      <c r="G142" s="8" t="s">
        <v>3350</v>
      </c>
      <c r="H142" s="8"/>
      <c r="I142" s="8"/>
      <c r="J142" s="8"/>
      <c r="K142" s="8"/>
      <c r="L142" s="8"/>
      <c r="M142" s="8"/>
      <c r="N142" s="9"/>
      <c r="O142" s="8"/>
      <c r="P142" s="8"/>
      <c r="Q142" s="8">
        <v>-25</v>
      </c>
      <c r="R142" s="8">
        <v>42</v>
      </c>
      <c r="S142" s="8">
        <v>17</v>
      </c>
      <c r="T142" s="11">
        <f t="shared" si="6"/>
        <v>20.650998131576358</v>
      </c>
      <c r="U142" s="11">
        <f t="shared" si="7"/>
        <v>8.3587373389713839</v>
      </c>
      <c r="V142" s="11">
        <f t="shared" si="8"/>
        <v>-12.292260792604974</v>
      </c>
      <c r="W142" s="8"/>
      <c r="X142" s="8"/>
      <c r="Y142" s="8"/>
      <c r="Z142" s="8"/>
      <c r="AA142" s="8"/>
      <c r="AB142" s="8"/>
      <c r="AC142" s="8"/>
      <c r="AD142" s="8"/>
      <c r="AE142" s="8"/>
      <c r="AF142" s="8"/>
    </row>
    <row r="143" spans="1:32" ht="58">
      <c r="A143" t="s">
        <v>1064</v>
      </c>
      <c r="B143" s="3" t="s">
        <v>2842</v>
      </c>
      <c r="C143" s="3" t="s">
        <v>2843</v>
      </c>
      <c r="G143" s="8" t="s">
        <v>3350</v>
      </c>
      <c r="H143" s="8"/>
      <c r="I143" s="8"/>
      <c r="J143" s="8"/>
      <c r="K143" s="8"/>
      <c r="L143" s="8"/>
      <c r="M143" s="8"/>
      <c r="N143" s="9"/>
      <c r="O143" s="8"/>
      <c r="P143" s="8"/>
      <c r="Q143" s="8">
        <v>-2</v>
      </c>
      <c r="R143" s="8">
        <v>3</v>
      </c>
      <c r="S143" s="8">
        <v>1</v>
      </c>
      <c r="T143" s="11">
        <f t="shared" si="6"/>
        <v>1.4750712951125973</v>
      </c>
      <c r="U143" s="11">
        <f t="shared" si="7"/>
        <v>0.49169043170419907</v>
      </c>
      <c r="V143" s="11">
        <f t="shared" si="8"/>
        <v>-0.98338086340839825</v>
      </c>
      <c r="W143" s="8"/>
      <c r="X143" s="8"/>
      <c r="Y143" s="8"/>
      <c r="Z143" s="8"/>
      <c r="AA143" s="8"/>
      <c r="AB143" s="8"/>
      <c r="AC143" s="8"/>
      <c r="AD143" s="8"/>
      <c r="AE143" s="8"/>
      <c r="AF143" s="8"/>
    </row>
    <row r="144" spans="1:32">
      <c r="A144" t="s">
        <v>1067</v>
      </c>
      <c r="B144" s="3" t="s">
        <v>791</v>
      </c>
      <c r="C144" s="3" t="s">
        <v>1068</v>
      </c>
      <c r="F144" t="s">
        <v>19</v>
      </c>
      <c r="G144" s="8" t="s">
        <v>3350</v>
      </c>
      <c r="H144" s="8"/>
      <c r="I144" s="8"/>
      <c r="J144" s="8"/>
      <c r="K144" s="8"/>
      <c r="L144" s="8"/>
      <c r="M144" s="8"/>
      <c r="N144" s="9"/>
      <c r="O144" s="8"/>
      <c r="P144" s="8"/>
      <c r="Q144" s="8">
        <v>-10</v>
      </c>
      <c r="R144" s="8">
        <v>14</v>
      </c>
      <c r="S144" s="8">
        <v>4</v>
      </c>
      <c r="T144" s="11">
        <f t="shared" si="6"/>
        <v>6.8836660438587867</v>
      </c>
      <c r="U144" s="11">
        <f t="shared" si="7"/>
        <v>1.9667617268167963</v>
      </c>
      <c r="V144" s="11">
        <f t="shared" si="8"/>
        <v>-4.9169043170419906</v>
      </c>
      <c r="W144" s="8"/>
      <c r="X144" s="8"/>
      <c r="Y144" s="8"/>
      <c r="Z144" s="8"/>
      <c r="AA144" s="8"/>
      <c r="AB144" s="8"/>
      <c r="AC144" s="8"/>
      <c r="AD144" s="8"/>
      <c r="AE144" s="8"/>
      <c r="AF144" s="8"/>
    </row>
    <row r="145" spans="1:32" ht="58">
      <c r="A145" t="s">
        <v>1069</v>
      </c>
      <c r="B145" s="3" t="s">
        <v>2852</v>
      </c>
      <c r="C145" s="3" t="s">
        <v>2851</v>
      </c>
      <c r="G145" s="8" t="s">
        <v>3350</v>
      </c>
      <c r="H145" s="8"/>
      <c r="I145" s="8"/>
      <c r="J145" s="8"/>
      <c r="K145" s="8"/>
      <c r="L145" s="8"/>
      <c r="M145" s="8"/>
      <c r="N145" s="9"/>
      <c r="O145" s="8"/>
      <c r="P145" s="8"/>
      <c r="Q145" s="8">
        <v>118</v>
      </c>
      <c r="R145" s="8">
        <v>132</v>
      </c>
      <c r="S145" s="8">
        <v>250</v>
      </c>
      <c r="T145" s="11">
        <f t="shared" si="6"/>
        <v>64.903136984954273</v>
      </c>
      <c r="U145" s="11">
        <f t="shared" si="7"/>
        <v>122.92260792604976</v>
      </c>
      <c r="V145" s="11">
        <f t="shared" si="8"/>
        <v>58.019470941095491</v>
      </c>
      <c r="W145" s="8"/>
      <c r="X145" s="8"/>
      <c r="Y145" s="8"/>
      <c r="Z145" s="8"/>
      <c r="AA145" s="8"/>
      <c r="AB145" s="8"/>
      <c r="AC145" s="8"/>
      <c r="AD145" s="8"/>
      <c r="AE145" s="8"/>
      <c r="AF145" s="8"/>
    </row>
    <row r="146" spans="1:32" ht="101.5">
      <c r="A146" t="s">
        <v>1070</v>
      </c>
      <c r="B146" s="3" t="s">
        <v>2853</v>
      </c>
      <c r="C146" s="3" t="s">
        <v>2854</v>
      </c>
      <c r="G146" s="8" t="s">
        <v>3350</v>
      </c>
      <c r="H146" s="8"/>
      <c r="I146" s="8"/>
      <c r="J146" s="8"/>
      <c r="K146" s="8"/>
      <c r="L146" s="8"/>
      <c r="M146" s="8"/>
      <c r="N146" s="9"/>
      <c r="O146" s="8"/>
      <c r="P146" s="8"/>
      <c r="Q146" s="8">
        <v>-118</v>
      </c>
      <c r="R146" s="8">
        <v>250</v>
      </c>
      <c r="S146" s="8">
        <v>132</v>
      </c>
      <c r="T146" s="11">
        <f t="shared" si="6"/>
        <v>122.92260792604976</v>
      </c>
      <c r="U146" s="11">
        <f t="shared" si="7"/>
        <v>64.903136984954273</v>
      </c>
      <c r="V146" s="11">
        <f t="shared" si="8"/>
        <v>-58.019470941095491</v>
      </c>
      <c r="W146" s="8"/>
      <c r="X146" s="8"/>
      <c r="Y146" s="8"/>
      <c r="Z146" s="8"/>
      <c r="AA146" s="8"/>
      <c r="AB146" s="8"/>
      <c r="AC146" s="8"/>
      <c r="AD146" s="8"/>
      <c r="AE146" s="8"/>
      <c r="AF146" s="8"/>
    </row>
    <row r="147" spans="1:32" ht="43.5">
      <c r="A147" t="s">
        <v>1074</v>
      </c>
      <c r="B147" s="3" t="s">
        <v>2865</v>
      </c>
      <c r="C147" s="3" t="s">
        <v>2864</v>
      </c>
      <c r="G147" s="8" t="s">
        <v>3350</v>
      </c>
      <c r="H147" s="8"/>
      <c r="I147" s="8"/>
      <c r="J147" s="8"/>
      <c r="K147" s="8"/>
      <c r="L147" s="8"/>
      <c r="M147" s="8"/>
      <c r="N147" s="9"/>
      <c r="O147" s="8"/>
      <c r="P147" s="8"/>
      <c r="Q147" s="8">
        <v>-26</v>
      </c>
      <c r="R147" s="8">
        <v>105</v>
      </c>
      <c r="S147" s="8">
        <v>79</v>
      </c>
      <c r="T147" s="11">
        <f t="shared" si="6"/>
        <v>51.627495328940903</v>
      </c>
      <c r="U147" s="11">
        <f t="shared" si="7"/>
        <v>38.843544104631725</v>
      </c>
      <c r="V147" s="11">
        <f t="shared" si="8"/>
        <v>-12.783951224309178</v>
      </c>
      <c r="W147" s="8"/>
      <c r="X147" s="8"/>
      <c r="Y147" s="8"/>
      <c r="Z147" s="8"/>
      <c r="AA147" s="8"/>
      <c r="AB147" s="8"/>
      <c r="AC147" s="8"/>
      <c r="AD147" s="8"/>
      <c r="AE147" s="8"/>
      <c r="AF147" s="8"/>
    </row>
    <row r="148" spans="1:32" ht="101.5">
      <c r="A148" t="s">
        <v>1079</v>
      </c>
      <c r="B148" s="3" t="s">
        <v>2872</v>
      </c>
      <c r="C148" s="3" t="s">
        <v>2873</v>
      </c>
      <c r="G148" s="8" t="s">
        <v>3350</v>
      </c>
      <c r="H148" s="8"/>
      <c r="I148" s="8"/>
      <c r="J148" s="8"/>
      <c r="K148" s="8"/>
      <c r="L148" s="8"/>
      <c r="M148" s="8"/>
      <c r="N148" s="9"/>
      <c r="O148" s="8"/>
      <c r="P148" s="8"/>
      <c r="Q148" s="8">
        <v>-12</v>
      </c>
      <c r="R148" s="8">
        <v>19</v>
      </c>
      <c r="S148" s="8">
        <v>7</v>
      </c>
      <c r="T148" s="11">
        <f t="shared" si="6"/>
        <v>9.3421182023797815</v>
      </c>
      <c r="U148" s="11">
        <f t="shared" si="7"/>
        <v>3.4418330219293933</v>
      </c>
      <c r="V148" s="11">
        <f t="shared" si="8"/>
        <v>-5.9002851804503882</v>
      </c>
      <c r="W148" s="8"/>
      <c r="X148" s="8"/>
      <c r="Y148" s="8"/>
      <c r="Z148" s="8"/>
      <c r="AA148" s="8"/>
      <c r="AB148" s="8"/>
      <c r="AC148" s="8"/>
      <c r="AD148" s="8"/>
      <c r="AE148" s="8"/>
      <c r="AF148" s="8"/>
    </row>
    <row r="149" spans="1:32" ht="101.5">
      <c r="A149" t="s">
        <v>1079</v>
      </c>
      <c r="B149" s="3" t="s">
        <v>2875</v>
      </c>
      <c r="C149" s="3" t="s">
        <v>2876</v>
      </c>
      <c r="G149" s="8" t="s">
        <v>3350</v>
      </c>
      <c r="H149" s="8"/>
      <c r="I149" s="8"/>
      <c r="J149" s="8"/>
      <c r="K149" s="8"/>
      <c r="L149" s="8"/>
      <c r="M149" s="8"/>
      <c r="N149" s="9"/>
      <c r="O149" s="8"/>
      <c r="P149" s="8"/>
      <c r="Q149" s="8">
        <v>-12</v>
      </c>
      <c r="R149" s="8">
        <v>19</v>
      </c>
      <c r="S149" s="8">
        <v>7</v>
      </c>
      <c r="T149" s="11">
        <f t="shared" si="6"/>
        <v>9.3421182023797815</v>
      </c>
      <c r="U149" s="11">
        <f t="shared" si="7"/>
        <v>3.4418330219293933</v>
      </c>
      <c r="V149" s="11">
        <f t="shared" si="8"/>
        <v>-5.9002851804503882</v>
      </c>
      <c r="W149" s="8"/>
      <c r="X149" s="8"/>
      <c r="Y149" s="8"/>
      <c r="Z149" s="8"/>
      <c r="AA149" s="8"/>
      <c r="AB149" s="8"/>
      <c r="AC149" s="8"/>
      <c r="AD149" s="8"/>
      <c r="AE149" s="8"/>
      <c r="AF149" s="8"/>
    </row>
    <row r="150" spans="1:32" ht="58">
      <c r="A150" t="s">
        <v>1080</v>
      </c>
      <c r="B150" s="3" t="s">
        <v>2880</v>
      </c>
      <c r="C150" s="3" t="s">
        <v>2879</v>
      </c>
      <c r="G150" s="8" t="s">
        <v>3350</v>
      </c>
      <c r="H150" s="8"/>
      <c r="I150" s="8"/>
      <c r="J150" s="8"/>
      <c r="K150" s="8"/>
      <c r="L150" s="8"/>
      <c r="M150" s="8"/>
      <c r="N150" s="9"/>
      <c r="O150" s="8"/>
      <c r="P150" s="8"/>
      <c r="Q150" s="8">
        <v>447</v>
      </c>
      <c r="R150" s="8">
        <v>166</v>
      </c>
      <c r="S150" s="8">
        <v>613</v>
      </c>
      <c r="T150" s="11">
        <f t="shared" si="6"/>
        <v>81.620611662897048</v>
      </c>
      <c r="U150" s="11">
        <f t="shared" si="7"/>
        <v>301.40623463467404</v>
      </c>
      <c r="V150" s="11">
        <f t="shared" si="8"/>
        <v>219.785622971777</v>
      </c>
      <c r="W150" s="8"/>
      <c r="X150" s="8"/>
      <c r="Y150" s="8"/>
      <c r="Z150" s="8"/>
      <c r="AA150" s="8"/>
      <c r="AB150" s="8"/>
      <c r="AC150" s="8"/>
      <c r="AD150" s="8"/>
      <c r="AE150" s="8"/>
      <c r="AF150" s="8"/>
    </row>
    <row r="151" spans="1:32" ht="29">
      <c r="A151" t="s">
        <v>1081</v>
      </c>
      <c r="B151" s="3" t="s">
        <v>2884</v>
      </c>
      <c r="C151" s="3" t="s">
        <v>2883</v>
      </c>
      <c r="G151" s="8" t="s">
        <v>3350</v>
      </c>
      <c r="H151" s="8"/>
      <c r="I151" s="8"/>
      <c r="J151" s="8"/>
      <c r="K151" s="8"/>
      <c r="L151" s="8"/>
      <c r="M151" s="8"/>
      <c r="N151" s="9"/>
      <c r="O151" s="8"/>
      <c r="P151" s="8"/>
      <c r="Q151" s="8">
        <v>-13</v>
      </c>
      <c r="R151" s="8">
        <v>17</v>
      </c>
      <c r="S151" s="8">
        <v>4</v>
      </c>
      <c r="T151" s="11">
        <f t="shared" si="6"/>
        <v>8.3587373389713839</v>
      </c>
      <c r="U151" s="11">
        <f t="shared" si="7"/>
        <v>1.9667617268167963</v>
      </c>
      <c r="V151" s="11">
        <f t="shared" si="8"/>
        <v>-6.3919756121545879</v>
      </c>
      <c r="W151" s="8"/>
      <c r="X151" s="8"/>
      <c r="Y151" s="8"/>
      <c r="Z151" s="8"/>
      <c r="AA151" s="8"/>
      <c r="AB151" s="8"/>
      <c r="AC151" s="8"/>
      <c r="AD151" s="8"/>
      <c r="AE151" s="8"/>
      <c r="AF151" s="8"/>
    </row>
    <row r="152" spans="1:32" ht="43.5">
      <c r="A152" t="s">
        <v>1083</v>
      </c>
      <c r="B152" s="3" t="s">
        <v>2887</v>
      </c>
      <c r="C152" s="3" t="s">
        <v>3498</v>
      </c>
      <c r="G152" s="8" t="s">
        <v>3350</v>
      </c>
      <c r="H152" s="8"/>
      <c r="I152" s="8"/>
      <c r="J152" s="8"/>
      <c r="K152" s="8"/>
      <c r="L152" s="8"/>
      <c r="M152" s="8"/>
      <c r="N152" s="9"/>
      <c r="O152" s="8"/>
      <c r="P152" s="8"/>
      <c r="Q152" s="8">
        <v>-43</v>
      </c>
      <c r="R152" s="8">
        <v>44</v>
      </c>
      <c r="S152" s="8">
        <v>1</v>
      </c>
      <c r="T152" s="11">
        <f t="shared" si="6"/>
        <v>21.634378994984761</v>
      </c>
      <c r="U152" s="11">
        <f t="shared" si="7"/>
        <v>0.49169043170419907</v>
      </c>
      <c r="V152" s="11">
        <f t="shared" si="8"/>
        <v>-21.142688563280561</v>
      </c>
      <c r="W152" s="8"/>
      <c r="X152" s="8"/>
      <c r="Y152" s="8"/>
      <c r="Z152" s="8"/>
      <c r="AA152" s="8"/>
      <c r="AB152" s="8"/>
      <c r="AC152" s="8"/>
      <c r="AD152" s="8"/>
      <c r="AE152" s="8"/>
      <c r="AF152" s="8"/>
    </row>
    <row r="153" spans="1:32" ht="43.5">
      <c r="A153" t="s">
        <v>1110</v>
      </c>
      <c r="B153" s="3" t="s">
        <v>2928</v>
      </c>
      <c r="C153" s="3" t="s">
        <v>2929</v>
      </c>
      <c r="G153" s="8" t="s">
        <v>3350</v>
      </c>
      <c r="H153" s="8"/>
      <c r="I153" s="8"/>
      <c r="J153" s="8"/>
      <c r="K153" s="8"/>
      <c r="L153" s="8"/>
      <c r="M153" s="8"/>
      <c r="N153" s="9"/>
      <c r="O153" s="8"/>
      <c r="P153" s="8"/>
      <c r="Q153" s="8">
        <v>3</v>
      </c>
      <c r="R153" s="8">
        <v>3</v>
      </c>
      <c r="S153" s="8">
        <v>6</v>
      </c>
      <c r="T153" s="11">
        <f t="shared" si="6"/>
        <v>1.4750712951125973</v>
      </c>
      <c r="U153" s="11">
        <f t="shared" si="7"/>
        <v>2.9501425902251945</v>
      </c>
      <c r="V153" s="11">
        <f t="shared" si="8"/>
        <v>1.4750712951125973</v>
      </c>
      <c r="W153" s="8"/>
      <c r="X153" s="8"/>
      <c r="Y153" s="8"/>
      <c r="Z153" s="8"/>
      <c r="AA153" s="8"/>
      <c r="AB153" s="8"/>
      <c r="AC153" s="8"/>
      <c r="AD153" s="8"/>
      <c r="AE153" s="8"/>
      <c r="AF153" s="8"/>
    </row>
    <row r="154" spans="1:32" ht="29">
      <c r="A154" t="s">
        <v>1114</v>
      </c>
      <c r="B154" s="3" t="s">
        <v>1115</v>
      </c>
      <c r="C154" s="3" t="s">
        <v>1116</v>
      </c>
      <c r="G154" s="8" t="s">
        <v>3350</v>
      </c>
      <c r="H154" s="8"/>
      <c r="I154" s="8"/>
      <c r="J154" s="8"/>
      <c r="K154" s="8"/>
      <c r="L154" s="8"/>
      <c r="M154" s="8"/>
      <c r="N154" s="9"/>
      <c r="O154" s="8"/>
      <c r="P154" s="8"/>
      <c r="Q154" s="8">
        <v>0</v>
      </c>
      <c r="R154" s="8">
        <v>1</v>
      </c>
      <c r="S154" s="8">
        <v>1</v>
      </c>
      <c r="T154" s="11">
        <f t="shared" si="6"/>
        <v>0.49169043170419907</v>
      </c>
      <c r="U154" s="11">
        <f t="shared" si="7"/>
        <v>0.49169043170419907</v>
      </c>
      <c r="V154" s="11">
        <f t="shared" si="8"/>
        <v>0</v>
      </c>
      <c r="W154" s="8"/>
      <c r="X154" s="8"/>
      <c r="Y154" s="8"/>
      <c r="Z154" s="8"/>
      <c r="AA154" s="8"/>
      <c r="AB154" s="8"/>
      <c r="AC154" s="8"/>
      <c r="AD154" s="8"/>
      <c r="AE154" s="8"/>
      <c r="AF154" s="8"/>
    </row>
    <row r="155" spans="1:32" ht="29">
      <c r="A155" t="s">
        <v>1119</v>
      </c>
      <c r="B155" s="3" t="s">
        <v>2952</v>
      </c>
      <c r="C155" s="3" t="s">
        <v>2951</v>
      </c>
      <c r="G155" s="8" t="s">
        <v>3350</v>
      </c>
      <c r="H155" s="8"/>
      <c r="I155" s="8"/>
      <c r="J155" s="8"/>
      <c r="K155" s="8"/>
      <c r="L155" s="8"/>
      <c r="M155" s="8"/>
      <c r="N155" s="9"/>
      <c r="O155" s="8"/>
      <c r="P155" s="8"/>
      <c r="Q155" s="8">
        <v>85</v>
      </c>
      <c r="R155" s="8">
        <v>86</v>
      </c>
      <c r="S155" s="8">
        <v>171</v>
      </c>
      <c r="T155" s="11">
        <f t="shared" si="6"/>
        <v>42.285377126561116</v>
      </c>
      <c r="U155" s="11">
        <f t="shared" si="7"/>
        <v>84.079063821418046</v>
      </c>
      <c r="V155" s="11">
        <f t="shared" si="8"/>
        <v>41.79368669485693</v>
      </c>
      <c r="W155" s="8"/>
      <c r="X155" s="8"/>
      <c r="Y155" s="8"/>
      <c r="Z155" s="8"/>
      <c r="AA155" s="8"/>
      <c r="AB155" s="8"/>
      <c r="AC155" s="8"/>
      <c r="AD155" s="8"/>
      <c r="AE155" s="8"/>
      <c r="AF155" s="8"/>
    </row>
    <row r="156" spans="1:32" ht="43.5">
      <c r="A156" t="s">
        <v>1121</v>
      </c>
      <c r="B156" s="3" t="s">
        <v>1122</v>
      </c>
      <c r="C156" s="3" t="s">
        <v>2955</v>
      </c>
      <c r="G156" s="8" t="s">
        <v>3350</v>
      </c>
      <c r="H156" s="8"/>
      <c r="I156" s="8"/>
      <c r="J156" s="8"/>
      <c r="K156" s="8"/>
      <c r="L156" s="8"/>
      <c r="M156" s="8"/>
      <c r="N156" s="9"/>
      <c r="O156" s="8"/>
      <c r="P156" s="8"/>
      <c r="Q156" s="8">
        <v>0</v>
      </c>
      <c r="R156" s="8">
        <v>1</v>
      </c>
      <c r="S156" s="8">
        <v>1</v>
      </c>
      <c r="T156" s="11">
        <f t="shared" si="6"/>
        <v>0.49169043170419907</v>
      </c>
      <c r="U156" s="11">
        <f t="shared" si="7"/>
        <v>0.49169043170419907</v>
      </c>
      <c r="V156" s="11">
        <f t="shared" si="8"/>
        <v>0</v>
      </c>
      <c r="W156" s="8"/>
      <c r="X156" s="8"/>
      <c r="Y156" s="8"/>
      <c r="Z156" s="8"/>
      <c r="AA156" s="8"/>
      <c r="AB156" s="8"/>
      <c r="AC156" s="8"/>
      <c r="AD156" s="8"/>
      <c r="AE156" s="8"/>
      <c r="AF156" s="8"/>
    </row>
    <row r="157" spans="1:32">
      <c r="A157" t="s">
        <v>1125</v>
      </c>
      <c r="B157" s="3" t="s">
        <v>1126</v>
      </c>
      <c r="C157" s="3" t="s">
        <v>1127</v>
      </c>
      <c r="G157" s="8" t="s">
        <v>3350</v>
      </c>
      <c r="H157" s="8"/>
      <c r="I157" s="8"/>
      <c r="J157" s="8"/>
      <c r="K157" s="8"/>
      <c r="L157" s="8"/>
      <c r="M157" s="8"/>
      <c r="N157" s="9"/>
      <c r="O157" s="8"/>
      <c r="P157" s="8"/>
      <c r="Q157" s="8">
        <v>3</v>
      </c>
      <c r="R157" s="8">
        <v>2</v>
      </c>
      <c r="S157" s="8">
        <v>5</v>
      </c>
      <c r="T157" s="11">
        <f t="shared" si="6"/>
        <v>0.98338086340839814</v>
      </c>
      <c r="U157" s="11">
        <f t="shared" si="7"/>
        <v>2.4584521585209949</v>
      </c>
      <c r="V157" s="11">
        <f t="shared" si="8"/>
        <v>1.4750712951125968</v>
      </c>
      <c r="W157" s="8"/>
      <c r="X157" s="8"/>
      <c r="Y157" s="8"/>
      <c r="Z157" s="8"/>
      <c r="AA157" s="8"/>
      <c r="AB157" s="8"/>
      <c r="AC157" s="8"/>
      <c r="AD157" s="8"/>
      <c r="AE157" s="8"/>
      <c r="AF157" s="8"/>
    </row>
    <row r="158" spans="1:32" ht="29">
      <c r="A158" t="s">
        <v>1125</v>
      </c>
      <c r="B158" s="3" t="s">
        <v>2964</v>
      </c>
      <c r="C158" s="3" t="s">
        <v>2965</v>
      </c>
      <c r="G158" s="8" t="s">
        <v>3350</v>
      </c>
      <c r="H158" s="8"/>
      <c r="I158" s="8"/>
      <c r="J158" s="8"/>
      <c r="K158" s="8"/>
      <c r="L158" s="8"/>
      <c r="M158" s="8"/>
      <c r="N158" s="9"/>
      <c r="O158" s="8"/>
      <c r="P158" s="8"/>
      <c r="Q158" s="8">
        <v>10</v>
      </c>
      <c r="R158" s="8">
        <v>7</v>
      </c>
      <c r="S158" s="8">
        <v>17</v>
      </c>
      <c r="T158" s="11">
        <f t="shared" si="6"/>
        <v>3.4418330219293933</v>
      </c>
      <c r="U158" s="11">
        <f t="shared" si="7"/>
        <v>8.3587373389713839</v>
      </c>
      <c r="V158" s="11">
        <f t="shared" si="8"/>
        <v>4.9169043170419906</v>
      </c>
      <c r="W158" s="8"/>
      <c r="X158" s="8"/>
      <c r="Y158" s="8"/>
      <c r="Z158" s="8"/>
      <c r="AA158" s="8"/>
      <c r="AB158" s="8"/>
      <c r="AC158" s="8"/>
      <c r="AD158" s="8"/>
      <c r="AE158" s="8"/>
      <c r="AF158" s="8"/>
    </row>
    <row r="159" spans="1:32" ht="29">
      <c r="A159" t="s">
        <v>1129</v>
      </c>
      <c r="B159" s="3" t="s">
        <v>2973</v>
      </c>
      <c r="C159" s="3" t="s">
        <v>2972</v>
      </c>
      <c r="G159" s="8" t="s">
        <v>3350</v>
      </c>
      <c r="H159" s="8"/>
      <c r="I159" s="8"/>
      <c r="J159" s="8"/>
      <c r="K159" s="8"/>
      <c r="L159" s="8"/>
      <c r="M159" s="8"/>
      <c r="N159" s="9"/>
      <c r="O159" s="8"/>
      <c r="P159" s="8"/>
      <c r="Q159" s="8">
        <v>28</v>
      </c>
      <c r="R159" s="8">
        <v>1</v>
      </c>
      <c r="S159" s="8">
        <v>29</v>
      </c>
      <c r="T159" s="11">
        <f t="shared" si="6"/>
        <v>0.49169043170419907</v>
      </c>
      <c r="U159" s="11">
        <f t="shared" si="7"/>
        <v>14.259022519421771</v>
      </c>
      <c r="V159" s="11">
        <f t="shared" si="8"/>
        <v>13.767332087717572</v>
      </c>
      <c r="W159" s="8"/>
      <c r="X159" s="8"/>
      <c r="Y159" s="8"/>
      <c r="Z159" s="8"/>
      <c r="AA159" s="8"/>
      <c r="AB159" s="8"/>
      <c r="AC159" s="8"/>
      <c r="AD159" s="8"/>
      <c r="AE159" s="8"/>
      <c r="AF159" s="8"/>
    </row>
    <row r="160" spans="1:32" ht="58">
      <c r="A160" t="s">
        <v>1130</v>
      </c>
      <c r="B160" s="3" t="s">
        <v>2978</v>
      </c>
      <c r="C160" s="3" t="s">
        <v>2979</v>
      </c>
      <c r="G160" s="8" t="s">
        <v>3350</v>
      </c>
      <c r="H160" s="8"/>
      <c r="I160" s="8"/>
      <c r="J160" s="8"/>
      <c r="K160" s="8"/>
      <c r="L160" s="8"/>
      <c r="M160" s="8"/>
      <c r="N160" s="9"/>
      <c r="O160" s="8"/>
      <c r="P160" s="8"/>
      <c r="Q160" s="8">
        <v>118</v>
      </c>
      <c r="R160" s="8">
        <v>132</v>
      </c>
      <c r="S160" s="8">
        <v>250</v>
      </c>
      <c r="T160" s="11">
        <f t="shared" si="6"/>
        <v>64.903136984954273</v>
      </c>
      <c r="U160" s="11">
        <f t="shared" si="7"/>
        <v>122.92260792604976</v>
      </c>
      <c r="V160" s="11">
        <f t="shared" si="8"/>
        <v>58.019470941095491</v>
      </c>
      <c r="W160" s="8"/>
      <c r="X160" s="8"/>
      <c r="Y160" s="8"/>
      <c r="Z160" s="8"/>
      <c r="AA160" s="8"/>
      <c r="AB160" s="8"/>
      <c r="AC160" s="8"/>
      <c r="AD160" s="8"/>
      <c r="AE160" s="8"/>
      <c r="AF160" s="8"/>
    </row>
    <row r="161" spans="1:32" ht="43.5">
      <c r="A161" t="s">
        <v>1134</v>
      </c>
      <c r="B161" s="3" t="s">
        <v>2985</v>
      </c>
      <c r="C161" s="3" t="s">
        <v>2986</v>
      </c>
      <c r="G161" s="8" t="s">
        <v>3350</v>
      </c>
      <c r="H161" s="8"/>
      <c r="I161" s="8"/>
      <c r="J161" s="8"/>
      <c r="K161" s="8"/>
      <c r="L161" s="8"/>
      <c r="M161" s="8"/>
      <c r="N161" s="9"/>
      <c r="O161" s="8"/>
      <c r="P161" s="8"/>
      <c r="Q161" s="8">
        <v>1676</v>
      </c>
      <c r="R161" s="8">
        <v>25</v>
      </c>
      <c r="S161" s="8">
        <v>1701</v>
      </c>
      <c r="T161" s="11">
        <f t="shared" si="6"/>
        <v>12.292260792604976</v>
      </c>
      <c r="U161" s="11">
        <f t="shared" si="7"/>
        <v>836.36542432884255</v>
      </c>
      <c r="V161" s="11">
        <f t="shared" si="8"/>
        <v>824.07316353623753</v>
      </c>
      <c r="W161" s="8"/>
      <c r="X161" s="8"/>
      <c r="Y161" s="8"/>
      <c r="Z161" s="8"/>
      <c r="AA161" s="8"/>
      <c r="AB161" s="8"/>
      <c r="AC161" s="8"/>
      <c r="AD161" s="8"/>
      <c r="AE161" s="8"/>
      <c r="AF161" s="8"/>
    </row>
    <row r="162" spans="1:32" ht="58">
      <c r="A162" t="s">
        <v>1134</v>
      </c>
      <c r="B162" s="3" t="s">
        <v>2988</v>
      </c>
      <c r="C162" s="3" t="s">
        <v>2987</v>
      </c>
      <c r="G162" s="8" t="s">
        <v>3350</v>
      </c>
      <c r="H162" s="8"/>
      <c r="I162" s="8"/>
      <c r="J162" s="8"/>
      <c r="K162" s="8"/>
      <c r="L162" s="8"/>
      <c r="M162" s="8"/>
      <c r="N162" s="9"/>
      <c r="O162" s="8"/>
      <c r="P162" s="8"/>
      <c r="Q162" s="8">
        <v>51</v>
      </c>
      <c r="R162" s="8">
        <v>48</v>
      </c>
      <c r="S162" s="8">
        <v>99</v>
      </c>
      <c r="T162" s="11">
        <f t="shared" si="6"/>
        <v>23.601140721801556</v>
      </c>
      <c r="U162" s="11">
        <f t="shared" si="7"/>
        <v>48.677352738715705</v>
      </c>
      <c r="V162" s="11">
        <f t="shared" si="8"/>
        <v>25.076212016914148</v>
      </c>
      <c r="W162" s="8"/>
      <c r="X162" s="8"/>
      <c r="Y162" s="8"/>
      <c r="Z162" s="8"/>
      <c r="AA162" s="8"/>
      <c r="AB162" s="8"/>
      <c r="AC162" s="8"/>
      <c r="AD162" s="8"/>
      <c r="AE162" s="8"/>
      <c r="AF162" s="8"/>
    </row>
    <row r="163" spans="1:32" ht="29">
      <c r="A163" t="s">
        <v>1137</v>
      </c>
      <c r="B163" s="3" t="s">
        <v>2994</v>
      </c>
      <c r="C163" s="3" t="s">
        <v>2993</v>
      </c>
      <c r="G163" s="8" t="s">
        <v>3350</v>
      </c>
      <c r="H163" s="8"/>
      <c r="I163" s="8"/>
      <c r="J163" s="8"/>
      <c r="K163" s="8"/>
      <c r="L163" s="8"/>
      <c r="M163" s="8"/>
      <c r="N163" s="9"/>
      <c r="O163" s="8"/>
      <c r="P163" s="8"/>
      <c r="Q163" s="8">
        <v>-5</v>
      </c>
      <c r="R163" s="8">
        <v>5</v>
      </c>
      <c r="S163" s="8">
        <v>0</v>
      </c>
      <c r="T163" s="11">
        <f t="shared" si="6"/>
        <v>2.4584521585209949</v>
      </c>
      <c r="U163" s="11">
        <f t="shared" si="7"/>
        <v>0</v>
      </c>
      <c r="V163" s="11">
        <f t="shared" si="8"/>
        <v>-2.4584521585209949</v>
      </c>
      <c r="W163" s="8"/>
      <c r="X163" s="8"/>
      <c r="Y163" s="8"/>
      <c r="Z163" s="8"/>
      <c r="AA163" s="8"/>
      <c r="AB163" s="8"/>
      <c r="AC163" s="8"/>
      <c r="AD163" s="8"/>
      <c r="AE163" s="8"/>
      <c r="AF163" s="8"/>
    </row>
    <row r="164" spans="1:32" ht="43.5">
      <c r="A164" t="s">
        <v>1140</v>
      </c>
      <c r="B164" s="3" t="s">
        <v>2996</v>
      </c>
      <c r="C164" s="3" t="s">
        <v>2995</v>
      </c>
      <c r="G164" s="8" t="s">
        <v>3350</v>
      </c>
      <c r="H164" s="8"/>
      <c r="I164" s="8"/>
      <c r="J164" s="8"/>
      <c r="K164" s="8"/>
      <c r="L164" s="8"/>
      <c r="M164" s="8"/>
      <c r="N164" s="9"/>
      <c r="O164" s="8"/>
      <c r="P164" s="8"/>
      <c r="Q164" s="8">
        <v>-80</v>
      </c>
      <c r="R164" s="8">
        <v>105</v>
      </c>
      <c r="S164" s="8">
        <v>25</v>
      </c>
      <c r="T164" s="11">
        <f t="shared" si="6"/>
        <v>51.627495328940903</v>
      </c>
      <c r="U164" s="11">
        <f t="shared" si="7"/>
        <v>12.292260792604976</v>
      </c>
      <c r="V164" s="11">
        <f t="shared" si="8"/>
        <v>-39.335234536335925</v>
      </c>
      <c r="W164" s="8"/>
      <c r="X164" s="8"/>
      <c r="Y164" s="8"/>
      <c r="Z164" s="8"/>
      <c r="AA164" s="8"/>
      <c r="AB164" s="8"/>
      <c r="AC164" s="8"/>
      <c r="AD164" s="8"/>
      <c r="AE164" s="8"/>
      <c r="AF164" s="8"/>
    </row>
    <row r="165" spans="1:32" ht="29">
      <c r="A165" t="s">
        <v>1153</v>
      </c>
      <c r="B165" s="3" t="s">
        <v>1154</v>
      </c>
      <c r="C165" s="3" t="s">
        <v>1155</v>
      </c>
      <c r="G165" s="8" t="s">
        <v>3350</v>
      </c>
      <c r="H165" s="8"/>
      <c r="I165" s="8"/>
      <c r="J165" s="8"/>
      <c r="K165" s="8"/>
      <c r="L165" s="8"/>
      <c r="M165" s="8"/>
      <c r="N165" s="9"/>
      <c r="O165" s="8"/>
      <c r="P165" s="8"/>
      <c r="Q165" s="8">
        <v>-4</v>
      </c>
      <c r="R165" s="8">
        <v>8</v>
      </c>
      <c r="S165" s="8">
        <v>4</v>
      </c>
      <c r="T165" s="11">
        <f t="shared" si="6"/>
        <v>3.9335234536335926</v>
      </c>
      <c r="U165" s="11">
        <f t="shared" si="7"/>
        <v>1.9667617268167963</v>
      </c>
      <c r="V165" s="11">
        <f t="shared" si="8"/>
        <v>-1.9667617268167963</v>
      </c>
      <c r="W165" s="8"/>
      <c r="X165" s="8"/>
      <c r="Y165" s="8"/>
      <c r="Z165" s="8"/>
      <c r="AA165" s="8"/>
      <c r="AB165" s="8"/>
      <c r="AC165" s="8"/>
      <c r="AD165" s="8"/>
      <c r="AE165" s="8"/>
      <c r="AF165" s="8"/>
    </row>
    <row r="166" spans="1:32" ht="29">
      <c r="A166" t="s">
        <v>1158</v>
      </c>
      <c r="B166" s="3" t="s">
        <v>3028</v>
      </c>
      <c r="C166" s="3" t="s">
        <v>3027</v>
      </c>
      <c r="G166" s="8" t="s">
        <v>3350</v>
      </c>
      <c r="H166" s="8"/>
      <c r="I166" s="8"/>
      <c r="J166" s="8"/>
      <c r="K166" s="8"/>
      <c r="L166" s="8"/>
      <c r="M166" s="8"/>
      <c r="N166" s="9"/>
      <c r="O166" s="8"/>
      <c r="P166" s="8"/>
      <c r="Q166" s="8">
        <v>-85</v>
      </c>
      <c r="R166" s="8">
        <v>171</v>
      </c>
      <c r="S166" s="8">
        <v>86</v>
      </c>
      <c r="T166" s="11">
        <f t="shared" si="6"/>
        <v>84.079063821418046</v>
      </c>
      <c r="U166" s="11">
        <f t="shared" si="7"/>
        <v>42.285377126561116</v>
      </c>
      <c r="V166" s="11">
        <f t="shared" si="8"/>
        <v>-41.79368669485693</v>
      </c>
      <c r="W166" s="8"/>
      <c r="X166" s="8"/>
      <c r="Y166" s="8"/>
      <c r="Z166" s="8"/>
      <c r="AA166" s="8"/>
      <c r="AB166" s="8"/>
      <c r="AC166" s="8"/>
      <c r="AD166" s="8"/>
      <c r="AE166" s="8"/>
      <c r="AF166" s="8"/>
    </row>
    <row r="167" spans="1:32" ht="29">
      <c r="A167" t="s">
        <v>1158</v>
      </c>
      <c r="B167" s="3" t="s">
        <v>3029</v>
      </c>
      <c r="C167" s="3" t="s">
        <v>3030</v>
      </c>
      <c r="G167" s="8" t="s">
        <v>3350</v>
      </c>
      <c r="H167" s="8"/>
      <c r="I167" s="8"/>
      <c r="J167" s="8"/>
      <c r="K167" s="8"/>
      <c r="L167" s="8"/>
      <c r="M167" s="8"/>
      <c r="N167" s="9"/>
      <c r="O167" s="8"/>
      <c r="P167" s="8"/>
      <c r="Q167" s="8">
        <v>2450</v>
      </c>
      <c r="R167" s="8">
        <v>25</v>
      </c>
      <c r="S167" s="8">
        <v>2475</v>
      </c>
      <c r="T167" s="11">
        <f t="shared" si="6"/>
        <v>12.292260792604976</v>
      </c>
      <c r="U167" s="11">
        <f t="shared" si="7"/>
        <v>1216.9338184678927</v>
      </c>
      <c r="V167" s="11">
        <f t="shared" si="8"/>
        <v>1204.6415576752877</v>
      </c>
      <c r="W167" s="8"/>
      <c r="X167" s="8"/>
      <c r="Y167" s="8"/>
      <c r="Z167" s="8"/>
      <c r="AA167" s="8"/>
      <c r="AB167" s="8"/>
      <c r="AC167" s="8"/>
      <c r="AD167" s="8"/>
      <c r="AE167" s="8"/>
      <c r="AF167" s="8"/>
    </row>
    <row r="168" spans="1:32" ht="29">
      <c r="A168" t="s">
        <v>1160</v>
      </c>
      <c r="B168" s="3" t="s">
        <v>3034</v>
      </c>
      <c r="C168" s="3" t="s">
        <v>3033</v>
      </c>
      <c r="G168" s="8" t="s">
        <v>3350</v>
      </c>
      <c r="H168" s="8"/>
      <c r="I168" s="8"/>
      <c r="J168" s="8"/>
      <c r="K168" s="8"/>
      <c r="L168" s="8"/>
      <c r="M168" s="8"/>
      <c r="N168" s="9"/>
      <c r="O168" s="8"/>
      <c r="P168" s="8"/>
      <c r="Q168" s="8">
        <v>-3</v>
      </c>
      <c r="R168" s="8">
        <v>5</v>
      </c>
      <c r="S168" s="8">
        <v>2</v>
      </c>
      <c r="T168" s="11">
        <f t="shared" si="6"/>
        <v>2.4584521585209949</v>
      </c>
      <c r="U168" s="11">
        <f t="shared" si="7"/>
        <v>0.98338086340839814</v>
      </c>
      <c r="V168" s="11">
        <f t="shared" si="8"/>
        <v>-1.4750712951125968</v>
      </c>
      <c r="W168" s="8"/>
      <c r="X168" s="8"/>
      <c r="Y168" s="8"/>
      <c r="Z168" s="8"/>
      <c r="AA168" s="8"/>
      <c r="AB168" s="8"/>
      <c r="AC168" s="8"/>
      <c r="AD168" s="8"/>
      <c r="AE168" s="8"/>
      <c r="AF168" s="8"/>
    </row>
    <row r="169" spans="1:32" ht="43.5">
      <c r="A169" t="s">
        <v>1161</v>
      </c>
      <c r="B169" s="3" t="s">
        <v>3504</v>
      </c>
      <c r="C169" s="3" t="s">
        <v>3505</v>
      </c>
      <c r="G169" s="8" t="s">
        <v>3350</v>
      </c>
      <c r="H169" s="8"/>
      <c r="I169" s="8"/>
      <c r="J169" s="8"/>
      <c r="K169" s="8"/>
      <c r="L169" s="8"/>
      <c r="M169" s="8"/>
      <c r="N169" s="9"/>
      <c r="O169" s="8"/>
      <c r="P169" s="8"/>
      <c r="Q169" s="8">
        <v>-118</v>
      </c>
      <c r="R169" s="8">
        <v>250</v>
      </c>
      <c r="S169" s="8">
        <v>132</v>
      </c>
      <c r="T169" s="11">
        <f t="shared" si="6"/>
        <v>122.92260792604976</v>
      </c>
      <c r="U169" s="11">
        <f t="shared" si="7"/>
        <v>64.903136984954273</v>
      </c>
      <c r="V169" s="11">
        <f t="shared" si="8"/>
        <v>-58.019470941095491</v>
      </c>
      <c r="W169" s="8"/>
      <c r="X169" s="8"/>
      <c r="Y169" s="8"/>
      <c r="Z169" s="8"/>
      <c r="AA169" s="8"/>
      <c r="AB169" s="8"/>
      <c r="AC169" s="8"/>
      <c r="AD169" s="8"/>
      <c r="AE169" s="8"/>
      <c r="AF169" s="8"/>
    </row>
    <row r="170" spans="1:32" ht="29">
      <c r="A170" t="s">
        <v>1180</v>
      </c>
      <c r="B170" s="3" t="s">
        <v>3051</v>
      </c>
      <c r="C170" s="3" t="s">
        <v>3052</v>
      </c>
      <c r="G170" s="8" t="s">
        <v>3350</v>
      </c>
      <c r="H170" s="8"/>
      <c r="I170" s="8"/>
      <c r="J170" s="8"/>
      <c r="K170" s="8"/>
      <c r="L170" s="8"/>
      <c r="M170" s="8"/>
      <c r="N170" s="9"/>
      <c r="O170" s="8"/>
      <c r="P170" s="8"/>
      <c r="Q170" s="8">
        <v>-2400</v>
      </c>
      <c r="R170" s="8">
        <v>2475</v>
      </c>
      <c r="S170" s="8">
        <v>75</v>
      </c>
      <c r="T170" s="11">
        <f t="shared" si="6"/>
        <v>1216.9338184678927</v>
      </c>
      <c r="U170" s="11">
        <f t="shared" si="7"/>
        <v>36.876782377814926</v>
      </c>
      <c r="V170" s="11">
        <f t="shared" si="8"/>
        <v>-1180.0570360900779</v>
      </c>
      <c r="W170" s="8"/>
      <c r="X170" s="8"/>
      <c r="Y170" s="8"/>
      <c r="Z170" s="8"/>
      <c r="AA170" s="8"/>
      <c r="AB170" s="8"/>
      <c r="AC170" s="8"/>
      <c r="AD170" s="8"/>
      <c r="AE170" s="8"/>
      <c r="AF170" s="8"/>
    </row>
    <row r="171" spans="1:32" ht="29">
      <c r="A171" t="s">
        <v>1182</v>
      </c>
      <c r="B171" s="3" t="s">
        <v>1183</v>
      </c>
      <c r="C171" s="3" t="s">
        <v>1184</v>
      </c>
      <c r="F171" t="s">
        <v>19</v>
      </c>
      <c r="G171" s="8" t="s">
        <v>3350</v>
      </c>
      <c r="H171" s="8"/>
      <c r="I171" s="8"/>
      <c r="J171" s="8"/>
      <c r="K171" s="8"/>
      <c r="L171" s="8"/>
      <c r="M171" s="8"/>
      <c r="N171" s="9"/>
      <c r="O171" s="8"/>
      <c r="P171" s="8"/>
      <c r="Q171" s="8">
        <v>-5</v>
      </c>
      <c r="R171" s="8">
        <v>5</v>
      </c>
      <c r="S171" s="8">
        <v>0</v>
      </c>
      <c r="T171" s="11">
        <f t="shared" si="6"/>
        <v>2.4584521585209949</v>
      </c>
      <c r="U171" s="11">
        <f t="shared" si="7"/>
        <v>0</v>
      </c>
      <c r="V171" s="11">
        <f t="shared" si="8"/>
        <v>-2.4584521585209949</v>
      </c>
      <c r="W171" s="8"/>
      <c r="X171" s="8"/>
      <c r="Y171" s="8"/>
      <c r="Z171" s="8"/>
      <c r="AA171" s="8"/>
      <c r="AB171" s="8"/>
      <c r="AC171" s="8"/>
      <c r="AD171" s="8"/>
      <c r="AE171" s="8"/>
      <c r="AF171" s="8"/>
    </row>
    <row r="172" spans="1:32" ht="29">
      <c r="A172" t="s">
        <v>1187</v>
      </c>
      <c r="B172" s="3" t="s">
        <v>3073</v>
      </c>
      <c r="C172" s="3" t="s">
        <v>3072</v>
      </c>
      <c r="G172" s="8" t="s">
        <v>3350</v>
      </c>
      <c r="H172" s="8"/>
      <c r="I172" s="8"/>
      <c r="J172" s="8"/>
      <c r="K172" s="8"/>
      <c r="L172" s="8"/>
      <c r="M172" s="8"/>
      <c r="N172" s="9"/>
      <c r="O172" s="8"/>
      <c r="P172" s="8"/>
      <c r="Q172" s="8">
        <v>447</v>
      </c>
      <c r="R172" s="8">
        <v>166</v>
      </c>
      <c r="S172" s="8">
        <v>613</v>
      </c>
      <c r="T172" s="11">
        <f t="shared" si="6"/>
        <v>81.620611662897048</v>
      </c>
      <c r="U172" s="11">
        <f t="shared" si="7"/>
        <v>301.40623463467404</v>
      </c>
      <c r="V172" s="11">
        <f t="shared" si="8"/>
        <v>219.785622971777</v>
      </c>
      <c r="W172" s="8"/>
      <c r="X172" s="8"/>
      <c r="Y172" s="8"/>
      <c r="Z172" s="8"/>
      <c r="AA172" s="8"/>
      <c r="AB172" s="8"/>
      <c r="AC172" s="8"/>
      <c r="AD172" s="8"/>
      <c r="AE172" s="8"/>
      <c r="AF172" s="8"/>
    </row>
    <row r="173" spans="1:32" ht="43.5">
      <c r="A173" t="s">
        <v>1188</v>
      </c>
      <c r="B173" s="3" t="s">
        <v>3075</v>
      </c>
      <c r="C173" s="3" t="s">
        <v>3074</v>
      </c>
      <c r="G173" s="8" t="s">
        <v>3350</v>
      </c>
      <c r="H173" s="8"/>
      <c r="I173" s="8"/>
      <c r="J173" s="8"/>
      <c r="K173" s="8"/>
      <c r="L173" s="8"/>
      <c r="M173" s="8"/>
      <c r="N173" s="9"/>
      <c r="O173" s="8"/>
      <c r="P173" s="8"/>
      <c r="Q173" s="8">
        <v>2448</v>
      </c>
      <c r="R173" s="8">
        <v>27</v>
      </c>
      <c r="S173" s="8">
        <v>2475</v>
      </c>
      <c r="T173" s="11">
        <f t="shared" si="6"/>
        <v>13.275641656013374</v>
      </c>
      <c r="U173" s="11">
        <f t="shared" si="7"/>
        <v>1216.9338184678927</v>
      </c>
      <c r="V173" s="11">
        <f t="shared" si="8"/>
        <v>1203.6581768118792</v>
      </c>
      <c r="W173" s="8"/>
      <c r="X173" s="8"/>
      <c r="Y173" s="8"/>
      <c r="Z173" s="8"/>
      <c r="AA173" s="8"/>
      <c r="AB173" s="8"/>
      <c r="AC173" s="8"/>
      <c r="AD173" s="8"/>
      <c r="AE173" s="8"/>
      <c r="AF173" s="8" t="s">
        <v>19</v>
      </c>
    </row>
    <row r="174" spans="1:32">
      <c r="A174" t="s">
        <v>1191</v>
      </c>
      <c r="B174" s="3" t="s">
        <v>3086</v>
      </c>
      <c r="C174" s="3" t="s">
        <v>3087</v>
      </c>
      <c r="G174" s="8" t="s">
        <v>3350</v>
      </c>
      <c r="H174" s="8"/>
      <c r="I174" s="8"/>
      <c r="J174" s="8"/>
      <c r="K174" s="8"/>
      <c r="L174" s="8"/>
      <c r="M174" s="8"/>
      <c r="N174" s="9"/>
      <c r="O174" s="8"/>
      <c r="P174" s="8"/>
      <c r="Q174" s="8">
        <v>-2</v>
      </c>
      <c r="R174" s="8">
        <v>5</v>
      </c>
      <c r="S174" s="8">
        <v>3</v>
      </c>
      <c r="T174" s="11">
        <f t="shared" si="6"/>
        <v>2.4584521585209949</v>
      </c>
      <c r="U174" s="11">
        <f t="shared" si="7"/>
        <v>1.4750712951125973</v>
      </c>
      <c r="V174" s="11">
        <f t="shared" si="8"/>
        <v>-0.98338086340839759</v>
      </c>
      <c r="W174" s="8"/>
      <c r="X174" s="8"/>
      <c r="Y174" s="8"/>
      <c r="Z174" s="8"/>
      <c r="AA174" s="8"/>
      <c r="AB174" s="8"/>
      <c r="AC174" s="8"/>
      <c r="AD174" s="8"/>
      <c r="AE174" s="8"/>
      <c r="AF174" s="8"/>
    </row>
    <row r="175" spans="1:32" ht="29">
      <c r="A175" t="s">
        <v>1193</v>
      </c>
      <c r="B175" s="3" t="s">
        <v>3096</v>
      </c>
      <c r="C175" s="3" t="s">
        <v>3097</v>
      </c>
      <c r="G175" s="8" t="s">
        <v>3350</v>
      </c>
      <c r="H175" s="8"/>
      <c r="I175" s="8"/>
      <c r="J175" s="8"/>
      <c r="K175" s="8"/>
      <c r="L175" s="8"/>
      <c r="M175" s="8"/>
      <c r="N175" s="9"/>
      <c r="O175" s="8"/>
      <c r="P175" s="8"/>
      <c r="Q175" s="8">
        <v>-431</v>
      </c>
      <c r="R175" s="8">
        <v>743</v>
      </c>
      <c r="S175" s="8">
        <v>312</v>
      </c>
      <c r="T175" s="11">
        <f t="shared" si="6"/>
        <v>365.32599075621988</v>
      </c>
      <c r="U175" s="11">
        <f t="shared" si="7"/>
        <v>153.4074146917101</v>
      </c>
      <c r="V175" s="11">
        <f t="shared" si="8"/>
        <v>-211.91857606450978</v>
      </c>
      <c r="W175" s="8"/>
      <c r="X175" s="8"/>
      <c r="Y175" s="8"/>
      <c r="Z175" s="8"/>
      <c r="AA175" s="8"/>
      <c r="AB175" s="8"/>
      <c r="AC175" s="8"/>
      <c r="AD175" s="8"/>
      <c r="AE175" s="8"/>
      <c r="AF175" s="8"/>
    </row>
    <row r="176" spans="1:32" ht="43.5">
      <c r="A176" t="s">
        <v>1198</v>
      </c>
      <c r="B176" s="3" t="s">
        <v>3102</v>
      </c>
      <c r="C176" s="3" t="s">
        <v>3101</v>
      </c>
      <c r="G176" s="8" t="s">
        <v>3353</v>
      </c>
      <c r="H176" s="8"/>
      <c r="I176" s="8"/>
      <c r="J176" s="8"/>
      <c r="K176" s="8"/>
      <c r="L176" s="8"/>
      <c r="M176" s="8"/>
      <c r="N176" s="9"/>
      <c r="O176" s="8"/>
      <c r="P176" s="8"/>
      <c r="Q176" s="8">
        <v>4</v>
      </c>
      <c r="R176" s="8">
        <v>2</v>
      </c>
      <c r="S176" s="8">
        <v>6</v>
      </c>
      <c r="T176" s="11">
        <f t="shared" si="6"/>
        <v>0.98338086340839814</v>
      </c>
      <c r="U176" s="11">
        <f t="shared" si="7"/>
        <v>2.9501425902251945</v>
      </c>
      <c r="V176" s="11">
        <f t="shared" si="8"/>
        <v>1.9667617268167965</v>
      </c>
      <c r="W176" s="8"/>
      <c r="X176" s="8"/>
      <c r="Y176" s="8"/>
      <c r="Z176" s="8"/>
      <c r="AA176" s="8"/>
      <c r="AB176" s="8"/>
      <c r="AC176" s="8"/>
      <c r="AD176" s="8"/>
      <c r="AE176" s="8"/>
      <c r="AF176" s="8"/>
    </row>
    <row r="177" spans="1:32" ht="29">
      <c r="A177" t="s">
        <v>1199</v>
      </c>
      <c r="B177" s="3" t="s">
        <v>1200</v>
      </c>
      <c r="C177" s="3" t="s">
        <v>1201</v>
      </c>
      <c r="G177" s="8" t="s">
        <v>3350</v>
      </c>
      <c r="H177" s="8"/>
      <c r="I177" s="8"/>
      <c r="J177" s="8"/>
      <c r="K177" s="8"/>
      <c r="L177" s="8"/>
      <c r="M177" s="8"/>
      <c r="N177" s="9"/>
      <c r="O177" s="8"/>
      <c r="P177" s="8"/>
      <c r="Q177" s="8">
        <v>-1</v>
      </c>
      <c r="R177" s="8">
        <v>1</v>
      </c>
      <c r="S177" s="8">
        <v>0</v>
      </c>
      <c r="T177" s="11">
        <f t="shared" si="6"/>
        <v>0.49169043170419907</v>
      </c>
      <c r="U177" s="11">
        <f t="shared" si="7"/>
        <v>0</v>
      </c>
      <c r="V177" s="11">
        <f t="shared" si="8"/>
        <v>-0.49169043170419907</v>
      </c>
      <c r="W177" s="8"/>
      <c r="X177" s="8"/>
      <c r="Y177" s="8"/>
      <c r="Z177" s="8"/>
      <c r="AA177" s="8"/>
      <c r="AB177" s="8"/>
      <c r="AC177" s="8"/>
      <c r="AD177" s="8"/>
      <c r="AE177" s="8"/>
      <c r="AF177" s="8"/>
    </row>
    <row r="178" spans="1:32" ht="43.5">
      <c r="A178" t="s">
        <v>1206</v>
      </c>
      <c r="B178" s="3" t="s">
        <v>3114</v>
      </c>
      <c r="C178" s="3" t="s">
        <v>3115</v>
      </c>
      <c r="G178" s="8" t="s">
        <v>3350</v>
      </c>
      <c r="H178" s="8"/>
      <c r="I178" s="8"/>
      <c r="J178" s="8"/>
      <c r="K178" s="8"/>
      <c r="L178" s="8"/>
      <c r="M178" s="8"/>
      <c r="N178" s="9"/>
      <c r="O178" s="8"/>
      <c r="P178" s="8"/>
      <c r="Q178" s="8">
        <v>-5</v>
      </c>
      <c r="R178" s="8">
        <v>31</v>
      </c>
      <c r="S178" s="8">
        <v>26</v>
      </c>
      <c r="T178" s="11">
        <f t="shared" si="6"/>
        <v>15.242403382830171</v>
      </c>
      <c r="U178" s="11">
        <f t="shared" si="7"/>
        <v>12.783951224309176</v>
      </c>
      <c r="V178" s="11">
        <f t="shared" si="8"/>
        <v>-2.4584521585209949</v>
      </c>
      <c r="W178" s="8"/>
      <c r="X178" s="8"/>
      <c r="Y178" s="8"/>
      <c r="Z178" s="8"/>
      <c r="AA178" s="8"/>
      <c r="AB178" s="8"/>
      <c r="AC178" s="8"/>
      <c r="AD178" s="8"/>
      <c r="AE178" s="8"/>
      <c r="AF178" s="8"/>
    </row>
    <row r="179" spans="1:32" ht="43.5">
      <c r="A179" t="s">
        <v>1209</v>
      </c>
      <c r="B179" s="3" t="s">
        <v>3131</v>
      </c>
      <c r="C179" s="3" t="s">
        <v>3130</v>
      </c>
      <c r="G179" s="8" t="s">
        <v>3350</v>
      </c>
      <c r="H179" s="8"/>
      <c r="I179" s="8"/>
      <c r="J179" s="8"/>
      <c r="K179" s="8"/>
      <c r="L179" s="8"/>
      <c r="M179" s="8"/>
      <c r="N179" s="9"/>
      <c r="O179" s="8"/>
      <c r="P179" s="8"/>
      <c r="Q179" s="8">
        <v>-1862</v>
      </c>
      <c r="R179" s="8">
        <v>2475</v>
      </c>
      <c r="S179" s="8">
        <v>613</v>
      </c>
      <c r="T179" s="11">
        <f t="shared" si="6"/>
        <v>1216.9338184678927</v>
      </c>
      <c r="U179" s="11">
        <f t="shared" si="7"/>
        <v>301.40623463467404</v>
      </c>
      <c r="V179" s="11">
        <f t="shared" si="8"/>
        <v>-915.52758383321861</v>
      </c>
      <c r="W179" s="8"/>
      <c r="X179" s="8"/>
      <c r="Y179" s="8"/>
      <c r="Z179" s="8"/>
      <c r="AA179" s="8"/>
      <c r="AB179" s="8"/>
      <c r="AC179" s="8"/>
      <c r="AD179" s="8"/>
      <c r="AE179" s="8"/>
      <c r="AF179" s="8"/>
    </row>
    <row r="180" spans="1:32" ht="29">
      <c r="A180" t="s">
        <v>1224</v>
      </c>
      <c r="B180" s="3" t="s">
        <v>1227</v>
      </c>
      <c r="C180" s="3" t="s">
        <v>1228</v>
      </c>
      <c r="G180" s="8" t="s">
        <v>3350</v>
      </c>
      <c r="H180" s="8"/>
      <c r="I180" s="8"/>
      <c r="J180" s="8"/>
      <c r="K180" s="8"/>
      <c r="L180" s="8"/>
      <c r="M180" s="8"/>
      <c r="N180" s="9"/>
      <c r="O180" s="8"/>
      <c r="P180" s="8"/>
      <c r="Q180" s="8">
        <v>-2</v>
      </c>
      <c r="R180" s="8">
        <v>2</v>
      </c>
      <c r="S180" s="8">
        <v>0</v>
      </c>
      <c r="T180" s="11">
        <f t="shared" si="6"/>
        <v>0.98338086340839814</v>
      </c>
      <c r="U180" s="11">
        <f t="shared" si="7"/>
        <v>0</v>
      </c>
      <c r="V180" s="11">
        <f t="shared" si="8"/>
        <v>-0.98338086340839814</v>
      </c>
      <c r="W180" s="8"/>
      <c r="X180" s="8"/>
      <c r="Y180" s="8"/>
      <c r="Z180" s="8"/>
      <c r="AA180" s="8"/>
      <c r="AB180" s="8"/>
      <c r="AC180" s="8"/>
      <c r="AD180" s="8"/>
      <c r="AE180" s="8"/>
      <c r="AF180" s="8"/>
    </row>
    <row r="181" spans="1:32" ht="72.5">
      <c r="A181" t="s">
        <v>1230</v>
      </c>
      <c r="B181" s="3" t="s">
        <v>3142</v>
      </c>
      <c r="C181" s="3" t="s">
        <v>3143</v>
      </c>
      <c r="G181" s="8" t="s">
        <v>3350</v>
      </c>
      <c r="H181" s="8"/>
      <c r="I181" s="8"/>
      <c r="J181" s="8"/>
      <c r="K181" s="8"/>
      <c r="L181" s="8"/>
      <c r="M181" s="8"/>
      <c r="N181" s="9"/>
      <c r="O181" s="8"/>
      <c r="P181" s="8"/>
      <c r="Q181" s="8">
        <v>1615</v>
      </c>
      <c r="R181" s="8">
        <v>86</v>
      </c>
      <c r="S181" s="8">
        <v>1701</v>
      </c>
      <c r="T181" s="11">
        <f t="shared" si="6"/>
        <v>42.285377126561116</v>
      </c>
      <c r="U181" s="11">
        <f t="shared" si="7"/>
        <v>836.36542432884255</v>
      </c>
      <c r="V181" s="11">
        <f t="shared" si="8"/>
        <v>794.08004720228143</v>
      </c>
      <c r="W181" s="8"/>
      <c r="X181" s="8"/>
      <c r="Y181" s="8"/>
      <c r="Z181" s="8"/>
      <c r="AA181" s="8"/>
      <c r="AB181" s="8"/>
      <c r="AC181" s="8"/>
      <c r="AD181" s="8"/>
      <c r="AE181" s="8"/>
      <c r="AF181" s="8"/>
    </row>
    <row r="182" spans="1:32" ht="43.5">
      <c r="A182" t="s">
        <v>1236</v>
      </c>
      <c r="B182" s="3" t="s">
        <v>3147</v>
      </c>
      <c r="C182" s="3" t="s">
        <v>3146</v>
      </c>
      <c r="G182" s="8" t="s">
        <v>3350</v>
      </c>
      <c r="H182" s="8"/>
      <c r="I182" s="8"/>
      <c r="J182" s="8"/>
      <c r="K182" s="8"/>
      <c r="L182" s="8"/>
      <c r="M182" s="8"/>
      <c r="N182" s="9"/>
      <c r="O182" s="8"/>
      <c r="P182" s="8"/>
      <c r="Q182" s="8">
        <v>-58</v>
      </c>
      <c r="R182" s="8">
        <v>79</v>
      </c>
      <c r="S182" s="8">
        <v>21</v>
      </c>
      <c r="T182" s="11">
        <f t="shared" si="6"/>
        <v>38.843544104631725</v>
      </c>
      <c r="U182" s="11">
        <f t="shared" si="7"/>
        <v>10.325499065788179</v>
      </c>
      <c r="V182" s="11">
        <f t="shared" si="8"/>
        <v>-28.518045038843546</v>
      </c>
      <c r="W182" s="8"/>
      <c r="X182" s="8"/>
      <c r="Y182" s="8"/>
      <c r="Z182" s="8"/>
      <c r="AA182" s="8"/>
      <c r="AB182" s="8"/>
      <c r="AC182" s="8"/>
      <c r="AD182" s="8"/>
      <c r="AE182" s="8"/>
      <c r="AF182" s="8"/>
    </row>
    <row r="183" spans="1:32" ht="43.5">
      <c r="A183" t="s">
        <v>1237</v>
      </c>
      <c r="B183" s="3" t="s">
        <v>3148</v>
      </c>
      <c r="C183" s="3" t="s">
        <v>3521</v>
      </c>
      <c r="G183" s="8" t="s">
        <v>3350</v>
      </c>
      <c r="H183" s="8"/>
      <c r="I183" s="8"/>
      <c r="J183" s="8"/>
      <c r="K183" s="8"/>
      <c r="L183" s="8"/>
      <c r="M183" s="8"/>
      <c r="N183" s="9"/>
      <c r="O183" s="8"/>
      <c r="P183" s="8"/>
      <c r="Q183" s="8">
        <v>-1</v>
      </c>
      <c r="R183" s="8">
        <v>1</v>
      </c>
      <c r="S183" s="8">
        <v>0</v>
      </c>
      <c r="T183" s="11">
        <f t="shared" si="6"/>
        <v>0.49169043170419907</v>
      </c>
      <c r="U183" s="11">
        <f t="shared" si="7"/>
        <v>0</v>
      </c>
      <c r="V183" s="11">
        <f t="shared" si="8"/>
        <v>-0.49169043170419907</v>
      </c>
      <c r="W183" s="8"/>
      <c r="X183" s="8"/>
      <c r="Y183" s="8"/>
      <c r="Z183" s="8"/>
      <c r="AA183" s="8"/>
      <c r="AB183" s="8"/>
      <c r="AC183" s="8"/>
      <c r="AD183" s="8"/>
      <c r="AE183" s="8"/>
      <c r="AF183" s="8"/>
    </row>
    <row r="184" spans="1:32" ht="58">
      <c r="A184" t="s">
        <v>1237</v>
      </c>
      <c r="B184" s="3" t="s">
        <v>3708</v>
      </c>
      <c r="C184" s="3" t="s">
        <v>3149</v>
      </c>
      <c r="G184" s="8" t="s">
        <v>3350</v>
      </c>
      <c r="H184" s="8"/>
      <c r="I184" s="8"/>
      <c r="J184" s="8"/>
      <c r="K184" s="8"/>
      <c r="L184" s="8"/>
      <c r="M184" s="8"/>
      <c r="N184" s="9"/>
      <c r="O184" s="8"/>
      <c r="P184" s="8"/>
      <c r="Q184" s="8">
        <v>-249</v>
      </c>
      <c r="R184" s="8">
        <v>280</v>
      </c>
      <c r="S184" s="8">
        <v>31</v>
      </c>
      <c r="T184" s="11">
        <f t="shared" si="6"/>
        <v>137.67332087717574</v>
      </c>
      <c r="U184" s="11">
        <f t="shared" si="7"/>
        <v>15.242403382830171</v>
      </c>
      <c r="V184" s="11">
        <f t="shared" si="8"/>
        <v>-122.43091749434556</v>
      </c>
      <c r="W184" s="8"/>
      <c r="X184" s="8"/>
      <c r="Y184" s="8"/>
      <c r="Z184" s="8"/>
      <c r="AA184" s="8"/>
      <c r="AB184" s="8"/>
      <c r="AC184" s="8"/>
      <c r="AD184" s="8"/>
      <c r="AE184" s="8"/>
      <c r="AF184" s="8"/>
    </row>
    <row r="185" spans="1:32" ht="58">
      <c r="A185" t="s">
        <v>1240</v>
      </c>
      <c r="B185" s="3" t="s">
        <v>3159</v>
      </c>
      <c r="C185" s="3" t="s">
        <v>3158</v>
      </c>
      <c r="G185" s="8" t="s">
        <v>3350</v>
      </c>
      <c r="H185" s="8"/>
      <c r="I185" s="8"/>
      <c r="J185" s="8"/>
      <c r="K185" s="8"/>
      <c r="L185" s="8"/>
      <c r="M185" s="8"/>
      <c r="N185" s="9"/>
      <c r="O185" s="8"/>
      <c r="P185" s="8"/>
      <c r="Q185" s="8">
        <v>62</v>
      </c>
      <c r="R185" s="8">
        <v>250</v>
      </c>
      <c r="S185" s="8">
        <v>312</v>
      </c>
      <c r="T185" s="11">
        <f t="shared" si="6"/>
        <v>122.92260792604976</v>
      </c>
      <c r="U185" s="11">
        <f t="shared" si="7"/>
        <v>153.4074146917101</v>
      </c>
      <c r="V185" s="11">
        <f t="shared" si="8"/>
        <v>30.484806765660338</v>
      </c>
      <c r="W185" s="8"/>
      <c r="X185" s="8"/>
      <c r="Y185" s="8"/>
      <c r="Z185" s="8"/>
      <c r="AA185" s="8"/>
      <c r="AB185" s="8"/>
      <c r="AC185" s="8"/>
      <c r="AD185" s="8"/>
      <c r="AE185" s="8"/>
      <c r="AF185" s="8"/>
    </row>
    <row r="186" spans="1:32" ht="43.5">
      <c r="A186" t="s">
        <v>1246</v>
      </c>
      <c r="B186" s="3" t="s">
        <v>3163</v>
      </c>
      <c r="C186" s="3" t="s">
        <v>3162</v>
      </c>
      <c r="G186" s="8" t="s">
        <v>3350</v>
      </c>
      <c r="H186" s="8"/>
      <c r="I186" s="8"/>
      <c r="J186" s="8"/>
      <c r="K186" s="8"/>
      <c r="L186" s="8"/>
      <c r="M186" s="8"/>
      <c r="N186" s="9"/>
      <c r="O186" s="8"/>
      <c r="P186" s="8"/>
      <c r="Q186" s="8">
        <v>80</v>
      </c>
      <c r="R186" s="8">
        <v>25</v>
      </c>
      <c r="S186" s="8">
        <v>105</v>
      </c>
      <c r="T186" s="11">
        <f t="shared" si="6"/>
        <v>12.292260792604976</v>
      </c>
      <c r="U186" s="11">
        <f t="shared" si="7"/>
        <v>51.627495328940903</v>
      </c>
      <c r="V186" s="11">
        <f t="shared" si="8"/>
        <v>39.335234536335925</v>
      </c>
      <c r="W186" s="8"/>
      <c r="X186" s="8"/>
      <c r="Y186" s="8"/>
      <c r="Z186" s="8"/>
      <c r="AA186" s="8"/>
      <c r="AB186" s="8"/>
      <c r="AC186" s="8"/>
      <c r="AD186" s="8"/>
      <c r="AE186" s="8"/>
      <c r="AF186" s="8"/>
    </row>
    <row r="187" spans="1:32" ht="43.5">
      <c r="A187" t="s">
        <v>1251</v>
      </c>
      <c r="B187" s="3" t="s">
        <v>3171</v>
      </c>
      <c r="C187" s="3" t="s">
        <v>3172</v>
      </c>
      <c r="G187" s="8" t="s">
        <v>3350</v>
      </c>
      <c r="H187" s="8"/>
      <c r="I187" s="8"/>
      <c r="J187" s="8"/>
      <c r="K187" s="8"/>
      <c r="L187" s="8"/>
      <c r="M187" s="8"/>
      <c r="N187" s="9"/>
      <c r="O187" s="8"/>
      <c r="P187" s="8"/>
      <c r="Q187" s="8">
        <v>-447</v>
      </c>
      <c r="R187" s="8">
        <v>613</v>
      </c>
      <c r="S187" s="8">
        <v>166</v>
      </c>
      <c r="T187" s="11">
        <f t="shared" si="6"/>
        <v>301.40623463467404</v>
      </c>
      <c r="U187" s="11">
        <f t="shared" si="7"/>
        <v>81.620611662897048</v>
      </c>
      <c r="V187" s="11">
        <f t="shared" si="8"/>
        <v>-219.785622971777</v>
      </c>
      <c r="W187" s="8"/>
      <c r="X187" s="8"/>
      <c r="Y187" s="8"/>
      <c r="Z187" s="8"/>
      <c r="AA187" s="8"/>
      <c r="AB187" s="8"/>
      <c r="AC187" s="8"/>
      <c r="AD187" s="8"/>
      <c r="AE187" s="8"/>
      <c r="AF187" s="8"/>
    </row>
    <row r="188" spans="1:32" ht="58">
      <c r="A188" t="s">
        <v>1262</v>
      </c>
      <c r="B188" s="3" t="s">
        <v>3186</v>
      </c>
      <c r="C188" s="3" t="s">
        <v>3187</v>
      </c>
      <c r="F188" t="s">
        <v>19</v>
      </c>
      <c r="G188" s="8" t="s">
        <v>3350</v>
      </c>
      <c r="H188" s="8"/>
      <c r="I188" s="8"/>
      <c r="J188" s="8"/>
      <c r="K188" s="8"/>
      <c r="L188" s="8"/>
      <c r="M188" s="8"/>
      <c r="N188" s="9"/>
      <c r="O188" s="8"/>
      <c r="P188" s="8"/>
      <c r="Q188" s="8">
        <v>-17</v>
      </c>
      <c r="R188" s="8">
        <v>43</v>
      </c>
      <c r="S188" s="8">
        <v>26</v>
      </c>
      <c r="T188" s="11">
        <f t="shared" si="6"/>
        <v>21.142688563280558</v>
      </c>
      <c r="U188" s="11">
        <f t="shared" si="7"/>
        <v>12.783951224309176</v>
      </c>
      <c r="V188" s="11">
        <f t="shared" si="8"/>
        <v>-8.3587373389713822</v>
      </c>
      <c r="W188" s="8"/>
      <c r="X188" s="8"/>
      <c r="Y188" s="8"/>
      <c r="Z188" s="8"/>
      <c r="AA188" s="8"/>
      <c r="AB188" s="8"/>
      <c r="AC188" s="8"/>
      <c r="AD188" s="8"/>
      <c r="AE188" s="8"/>
      <c r="AF188" s="8"/>
    </row>
    <row r="189" spans="1:32" ht="43.5">
      <c r="A189" t="s">
        <v>1275</v>
      </c>
      <c r="B189" s="3" t="s">
        <v>3217</v>
      </c>
      <c r="C189" s="3" t="s">
        <v>3216</v>
      </c>
      <c r="G189" s="8" t="s">
        <v>3350</v>
      </c>
      <c r="H189" s="8"/>
      <c r="I189" s="8"/>
      <c r="J189" s="8"/>
      <c r="K189" s="8"/>
      <c r="L189" s="8"/>
      <c r="M189" s="8"/>
      <c r="N189" s="9"/>
      <c r="O189" s="8"/>
      <c r="P189" s="8"/>
      <c r="Q189" s="8">
        <v>-447</v>
      </c>
      <c r="R189" s="8">
        <v>613</v>
      </c>
      <c r="S189" s="8">
        <v>166</v>
      </c>
      <c r="T189" s="11">
        <f t="shared" si="6"/>
        <v>301.40623463467404</v>
      </c>
      <c r="U189" s="11">
        <f t="shared" si="7"/>
        <v>81.620611662897048</v>
      </c>
      <c r="V189" s="11">
        <f t="shared" si="8"/>
        <v>-219.785622971777</v>
      </c>
      <c r="W189" s="8"/>
      <c r="X189" s="8"/>
      <c r="Y189" s="8"/>
      <c r="Z189" s="8"/>
      <c r="AA189" s="8"/>
      <c r="AB189" s="8"/>
      <c r="AC189" s="8"/>
      <c r="AD189" s="8"/>
      <c r="AE189" s="8"/>
      <c r="AF189" s="8"/>
    </row>
    <row r="190" spans="1:32" ht="43.5">
      <c r="A190" t="s">
        <v>1276</v>
      </c>
      <c r="B190" s="3" t="s">
        <v>3220</v>
      </c>
      <c r="C190" s="3" t="s">
        <v>3221</v>
      </c>
      <c r="G190" s="8" t="s">
        <v>3350</v>
      </c>
      <c r="H190" s="8"/>
      <c r="I190" s="8"/>
      <c r="J190" s="8"/>
      <c r="K190" s="8"/>
      <c r="L190" s="8"/>
      <c r="M190" s="8"/>
      <c r="N190" s="9"/>
      <c r="O190" s="8"/>
      <c r="P190" s="8"/>
      <c r="Q190" s="8">
        <v>1530</v>
      </c>
      <c r="R190" s="8">
        <v>171</v>
      </c>
      <c r="S190" s="8">
        <v>1701</v>
      </c>
      <c r="T190" s="11">
        <f t="shared" si="6"/>
        <v>84.079063821418046</v>
      </c>
      <c r="U190" s="11">
        <f t="shared" si="7"/>
        <v>836.36542432884255</v>
      </c>
      <c r="V190" s="11">
        <f t="shared" si="8"/>
        <v>752.28636050742455</v>
      </c>
      <c r="W190" s="8"/>
      <c r="X190" s="8"/>
      <c r="Y190" s="8"/>
      <c r="Z190" s="8"/>
      <c r="AA190" s="8"/>
      <c r="AB190" s="8"/>
      <c r="AC190" s="8"/>
      <c r="AD190" s="8"/>
      <c r="AE190" s="8"/>
      <c r="AF190" s="8"/>
    </row>
    <row r="191" spans="1:32" ht="43.5">
      <c r="A191" t="s">
        <v>1282</v>
      </c>
      <c r="B191" s="3" t="s">
        <v>3233</v>
      </c>
      <c r="C191" s="3" t="s">
        <v>3234</v>
      </c>
      <c r="G191" s="8" t="s">
        <v>3350</v>
      </c>
      <c r="H191" s="8"/>
      <c r="I191" s="8"/>
      <c r="J191" s="8"/>
      <c r="K191" s="8"/>
      <c r="L191" s="8"/>
      <c r="M191" s="8"/>
      <c r="N191" s="9"/>
      <c r="O191" s="8"/>
      <c r="P191" s="8"/>
      <c r="Q191" s="8">
        <v>0</v>
      </c>
      <c r="R191" s="8">
        <v>1</v>
      </c>
      <c r="S191" s="8">
        <v>1</v>
      </c>
      <c r="T191" s="11">
        <f t="shared" si="6"/>
        <v>0.49169043170419907</v>
      </c>
      <c r="U191" s="11">
        <f t="shared" si="7"/>
        <v>0.49169043170419907</v>
      </c>
      <c r="V191" s="11">
        <f t="shared" si="8"/>
        <v>0</v>
      </c>
      <c r="W191" s="8"/>
      <c r="X191" s="8"/>
      <c r="Y191" s="8"/>
      <c r="Z191" s="8"/>
      <c r="AA191" s="8"/>
      <c r="AB191" s="8"/>
      <c r="AC191" s="8"/>
      <c r="AD191" s="8"/>
      <c r="AE191" s="8"/>
      <c r="AF191" s="8"/>
    </row>
    <row r="192" spans="1:32">
      <c r="A192" t="s">
        <v>1286</v>
      </c>
      <c r="B192" s="3" t="s">
        <v>3239</v>
      </c>
      <c r="C192" s="3" t="s">
        <v>2736</v>
      </c>
      <c r="G192" s="8" t="s">
        <v>3350</v>
      </c>
      <c r="H192" s="8"/>
      <c r="I192" s="8"/>
      <c r="J192" s="8"/>
      <c r="K192" s="8"/>
      <c r="L192" s="8"/>
      <c r="M192" s="8"/>
      <c r="N192" s="9"/>
      <c r="O192" s="8"/>
      <c r="P192" s="8"/>
      <c r="Q192" s="8">
        <v>-249</v>
      </c>
      <c r="R192" s="8">
        <v>280</v>
      </c>
      <c r="S192" s="8">
        <v>31</v>
      </c>
      <c r="T192" s="11">
        <f t="shared" si="6"/>
        <v>137.67332087717574</v>
      </c>
      <c r="U192" s="11">
        <f t="shared" si="7"/>
        <v>15.242403382830171</v>
      </c>
      <c r="V192" s="11">
        <f t="shared" si="8"/>
        <v>-122.43091749434556</v>
      </c>
      <c r="W192" s="8"/>
      <c r="X192" s="8"/>
      <c r="Y192" s="8"/>
      <c r="Z192" s="8"/>
      <c r="AA192" s="8"/>
      <c r="AB192" s="8"/>
      <c r="AC192" s="8"/>
      <c r="AD192" s="8"/>
      <c r="AE192" s="8"/>
      <c r="AF192" s="8"/>
    </row>
    <row r="193" spans="1:32" ht="29">
      <c r="A193" t="s">
        <v>1287</v>
      </c>
      <c r="B193" s="3" t="s">
        <v>3252</v>
      </c>
      <c r="C193" s="3" t="s">
        <v>3253</v>
      </c>
      <c r="G193" s="8" t="s">
        <v>3350</v>
      </c>
      <c r="H193" s="8"/>
      <c r="I193" s="8"/>
      <c r="J193" s="8"/>
      <c r="K193" s="8"/>
      <c r="L193" s="8"/>
      <c r="M193" s="8"/>
      <c r="N193" s="9"/>
      <c r="O193" s="8"/>
      <c r="P193" s="8"/>
      <c r="Q193" s="8">
        <v>-680</v>
      </c>
      <c r="R193" s="8">
        <v>830</v>
      </c>
      <c r="S193" s="8">
        <v>150</v>
      </c>
      <c r="T193" s="11">
        <f t="shared" si="6"/>
        <v>408.10305831448517</v>
      </c>
      <c r="U193" s="11">
        <f t="shared" si="7"/>
        <v>73.753564755629853</v>
      </c>
      <c r="V193" s="11">
        <f t="shared" si="8"/>
        <v>-334.34949355885533</v>
      </c>
      <c r="W193" s="8"/>
      <c r="X193" s="8"/>
      <c r="Y193" s="8"/>
      <c r="Z193" s="8"/>
      <c r="AA193" s="8"/>
      <c r="AB193" s="8"/>
      <c r="AC193" s="8"/>
      <c r="AD193" s="8"/>
      <c r="AE193" s="8"/>
      <c r="AF193" s="8"/>
    </row>
    <row r="194" spans="1:32" ht="29">
      <c r="A194" t="s">
        <v>1288</v>
      </c>
      <c r="B194" s="3" t="s">
        <v>3262</v>
      </c>
      <c r="C194" s="3" t="s">
        <v>3261</v>
      </c>
      <c r="G194" s="8" t="s">
        <v>3350</v>
      </c>
      <c r="H194" s="8"/>
      <c r="I194" s="8"/>
      <c r="J194" s="8"/>
      <c r="K194" s="8"/>
      <c r="L194" s="8"/>
      <c r="M194" s="8"/>
      <c r="N194" s="9"/>
      <c r="O194" s="8"/>
      <c r="P194" s="8"/>
      <c r="Q194" s="8">
        <v>-24</v>
      </c>
      <c r="R194" s="8">
        <v>31</v>
      </c>
      <c r="S194" s="8">
        <v>7</v>
      </c>
      <c r="T194" s="11">
        <f t="shared" si="6"/>
        <v>15.242403382830171</v>
      </c>
      <c r="U194" s="11">
        <f t="shared" si="7"/>
        <v>3.4418330219293933</v>
      </c>
      <c r="V194" s="11">
        <f t="shared" si="8"/>
        <v>-11.800570360900778</v>
      </c>
      <c r="W194" s="8"/>
      <c r="X194" s="8"/>
      <c r="Y194" s="8"/>
      <c r="Z194" s="8"/>
      <c r="AA194" s="8"/>
      <c r="AB194" s="8"/>
      <c r="AC194" s="8"/>
      <c r="AD194" s="8"/>
      <c r="AE194" s="8"/>
      <c r="AF194" s="8"/>
    </row>
    <row r="195" spans="1:32" ht="87">
      <c r="A195" t="s">
        <v>1293</v>
      </c>
      <c r="B195" s="3" t="s">
        <v>3566</v>
      </c>
      <c r="C195" s="3" t="s">
        <v>3567</v>
      </c>
      <c r="G195" s="8" t="s">
        <v>3350</v>
      </c>
      <c r="H195" s="8"/>
      <c r="I195" s="8"/>
      <c r="J195" s="8"/>
      <c r="K195" s="8"/>
      <c r="L195" s="8"/>
      <c r="M195" s="8"/>
      <c r="N195" s="9"/>
      <c r="O195" s="8"/>
      <c r="P195" s="8"/>
      <c r="Q195" s="8">
        <v>4</v>
      </c>
      <c r="R195" s="8">
        <v>27</v>
      </c>
      <c r="S195" s="8">
        <v>31</v>
      </c>
      <c r="T195" s="11">
        <f t="shared" ref="T195:T199" si="9">IF(ISNUMBER(R195), (R195/$E$202)*10000, "")</f>
        <v>13.275641656013374</v>
      </c>
      <c r="U195" s="11">
        <f t="shared" ref="U195:U199" si="10">IF(ISNUMBER(S195), (S195/$E$202)*10000, "")</f>
        <v>15.242403382830171</v>
      </c>
      <c r="V195" s="11">
        <f t="shared" ref="V195:V199" si="11">IF(ISNUMBER(Q195), U195-T195, "")</f>
        <v>1.966761726816797</v>
      </c>
      <c r="W195" s="8" t="s">
        <v>3348</v>
      </c>
      <c r="X195" s="8"/>
      <c r="Y195" s="8"/>
      <c r="Z195" s="8"/>
      <c r="AA195" s="8"/>
      <c r="AB195" s="8"/>
      <c r="AC195" s="8"/>
      <c r="AD195" s="8"/>
      <c r="AE195" s="8"/>
      <c r="AF195" s="8"/>
    </row>
    <row r="196" spans="1:32" ht="116">
      <c r="A196" t="s">
        <v>1296</v>
      </c>
      <c r="B196" s="3" t="s">
        <v>3274</v>
      </c>
      <c r="C196" s="3" t="s">
        <v>3275</v>
      </c>
      <c r="G196" s="8" t="s">
        <v>3350</v>
      </c>
      <c r="H196" s="8"/>
      <c r="I196" s="8"/>
      <c r="J196" s="8"/>
      <c r="K196" s="8"/>
      <c r="L196" s="8"/>
      <c r="M196" s="8"/>
      <c r="N196" s="9"/>
      <c r="O196" s="8"/>
      <c r="P196" s="8"/>
      <c r="Q196" s="8">
        <v>-118</v>
      </c>
      <c r="R196" s="8">
        <v>204</v>
      </c>
      <c r="S196" s="8">
        <v>86</v>
      </c>
      <c r="T196" s="11">
        <f t="shared" si="9"/>
        <v>100.30484806765661</v>
      </c>
      <c r="U196" s="11">
        <f t="shared" si="10"/>
        <v>42.285377126561116</v>
      </c>
      <c r="V196" s="11">
        <f t="shared" si="11"/>
        <v>-58.019470941095491</v>
      </c>
      <c r="W196" s="8"/>
      <c r="X196" s="8"/>
      <c r="Y196" s="8"/>
      <c r="Z196" s="8"/>
      <c r="AA196" s="8"/>
      <c r="AB196" s="8"/>
      <c r="AC196" s="8"/>
      <c r="AD196" s="8"/>
      <c r="AE196" s="8"/>
      <c r="AF196" s="8"/>
    </row>
    <row r="197" spans="1:32" ht="43.5">
      <c r="A197" t="s">
        <v>1301</v>
      </c>
      <c r="B197" s="3" t="s">
        <v>3280</v>
      </c>
      <c r="C197" s="3" t="s">
        <v>3281</v>
      </c>
      <c r="G197" s="8" t="s">
        <v>3350</v>
      </c>
      <c r="H197" s="8"/>
      <c r="I197" s="8"/>
      <c r="J197" s="8"/>
      <c r="K197" s="8"/>
      <c r="L197" s="8"/>
      <c r="M197" s="8"/>
      <c r="N197" s="9"/>
      <c r="O197" s="8"/>
      <c r="P197" s="8"/>
      <c r="Q197" s="8">
        <v>447</v>
      </c>
      <c r="R197" s="8">
        <v>166</v>
      </c>
      <c r="S197" s="8">
        <v>613</v>
      </c>
      <c r="T197" s="11">
        <f t="shared" si="9"/>
        <v>81.620611662897048</v>
      </c>
      <c r="U197" s="11">
        <f t="shared" si="10"/>
        <v>301.40623463467404</v>
      </c>
      <c r="V197" s="11">
        <f t="shared" si="11"/>
        <v>219.785622971777</v>
      </c>
      <c r="W197" s="8"/>
      <c r="X197" s="8"/>
      <c r="Y197" s="8"/>
      <c r="Z197" s="8"/>
      <c r="AA197" s="8"/>
      <c r="AB197" s="8"/>
      <c r="AC197" s="8"/>
      <c r="AD197" s="8"/>
      <c r="AE197" s="8"/>
      <c r="AF197" s="8"/>
    </row>
    <row r="198" spans="1:32" ht="43.5">
      <c r="A198" t="s">
        <v>1303</v>
      </c>
      <c r="B198" s="3" t="s">
        <v>3285</v>
      </c>
      <c r="C198" s="3" t="s">
        <v>3284</v>
      </c>
      <c r="G198" s="8" t="s">
        <v>3350</v>
      </c>
      <c r="H198" s="8"/>
      <c r="I198" s="8"/>
      <c r="J198" s="8"/>
      <c r="K198" s="8"/>
      <c r="L198" s="8"/>
      <c r="M198" s="8"/>
      <c r="N198" s="9"/>
      <c r="O198" s="8"/>
      <c r="P198" s="8"/>
      <c r="Q198" s="8">
        <v>2400</v>
      </c>
      <c r="R198" s="8">
        <v>75</v>
      </c>
      <c r="S198" s="8">
        <v>2475</v>
      </c>
      <c r="T198" s="11">
        <f t="shared" si="9"/>
        <v>36.876782377814926</v>
      </c>
      <c r="U198" s="11">
        <f t="shared" si="10"/>
        <v>1216.9338184678927</v>
      </c>
      <c r="V198" s="11">
        <f t="shared" si="11"/>
        <v>1180.0570360900779</v>
      </c>
      <c r="W198" s="8"/>
      <c r="X198" s="8"/>
      <c r="Y198" s="8"/>
      <c r="Z198" s="8"/>
      <c r="AA198" s="8"/>
      <c r="AB198" s="8"/>
      <c r="AC198" s="8"/>
      <c r="AD198" s="8"/>
      <c r="AE198" s="8"/>
      <c r="AF198" s="8"/>
    </row>
    <row r="199" spans="1:32" ht="29">
      <c r="A199" t="s">
        <v>1305</v>
      </c>
      <c r="B199" s="3" t="s">
        <v>1306</v>
      </c>
      <c r="C199" s="3" t="s">
        <v>1307</v>
      </c>
      <c r="G199" s="8" t="s">
        <v>3350</v>
      </c>
      <c r="H199" s="8"/>
      <c r="I199" s="8"/>
      <c r="J199" s="8"/>
      <c r="K199" s="8"/>
      <c r="L199" s="8"/>
      <c r="M199" s="8"/>
      <c r="N199" s="9"/>
      <c r="O199" s="8"/>
      <c r="P199" s="8"/>
      <c r="Q199" s="8">
        <v>0</v>
      </c>
      <c r="R199" s="8">
        <v>1</v>
      </c>
      <c r="S199" s="8">
        <v>1</v>
      </c>
      <c r="T199" s="11">
        <f t="shared" si="9"/>
        <v>0.49169043170419907</v>
      </c>
      <c r="U199" s="11">
        <f t="shared" si="10"/>
        <v>0.49169043170419907</v>
      </c>
      <c r="V199" s="11">
        <f t="shared" si="11"/>
        <v>0</v>
      </c>
      <c r="W199" s="8"/>
      <c r="X199" s="8"/>
      <c r="Y199" s="8"/>
      <c r="Z199" s="8"/>
      <c r="AA199" s="8"/>
      <c r="AB199" s="8"/>
      <c r="AC199" s="8"/>
      <c r="AD199" s="8"/>
      <c r="AE199" s="8"/>
      <c r="AF199" s="8"/>
    </row>
    <row r="202" spans="1:32">
      <c r="D202" t="s">
        <v>3621</v>
      </c>
      <c r="E202">
        <v>20338</v>
      </c>
    </row>
    <row r="205" spans="1:32">
      <c r="D205" t="s">
        <v>3639</v>
      </c>
      <c r="E205">
        <f>COUNTIF(Q:Q, "&gt;0")</f>
        <v>91</v>
      </c>
    </row>
    <row r="206" spans="1:32">
      <c r="D206" t="s">
        <v>3640</v>
      </c>
      <c r="E206">
        <f>COUNTIF(Q:Q, "&lt;0")</f>
        <v>102</v>
      </c>
    </row>
    <row r="207" spans="1:32">
      <c r="D207" t="s">
        <v>3641</v>
      </c>
      <c r="E207">
        <f>_xlfn.BINOM.DIST(MIN(E205,E206),(E205+E206),0.5,TRUE)*2</f>
        <v>0.4717321117647531</v>
      </c>
    </row>
    <row r="209" spans="4:5">
      <c r="D209" t="s">
        <v>3642</v>
      </c>
      <c r="E209">
        <f>AVERAGE(Q:Q)</f>
        <v>-6.3484848484848486</v>
      </c>
    </row>
    <row r="210" spans="4:5">
      <c r="D210" t="s">
        <v>3643</v>
      </c>
      <c r="E210">
        <f>_xlfn.STDEV.S(Q:Q)</f>
        <v>683.25240765118747</v>
      </c>
    </row>
    <row r="213" spans="4:5">
      <c r="D213" t="s">
        <v>3644</v>
      </c>
      <c r="E213">
        <f>AVERAGE(V:V)</f>
        <v>-3.1214892558190721</v>
      </c>
    </row>
    <row r="214" spans="4:5">
      <c r="D214" t="s">
        <v>3645</v>
      </c>
      <c r="E214">
        <f>_xlfn.STDEV.S(V:V)</f>
        <v>335.9486712809458</v>
      </c>
    </row>
    <row r="217" spans="4:5">
      <c r="D217" t="s">
        <v>3647</v>
      </c>
      <c r="E217">
        <f>COUNT(V:V)</f>
        <v>198</v>
      </c>
    </row>
    <row r="218" spans="4:5">
      <c r="D218" t="s">
        <v>3648</v>
      </c>
      <c r="E218">
        <f>_xlfn.STDEV.P(V:V)</f>
        <v>335.09924218133733</v>
      </c>
    </row>
  </sheetData>
  <conditionalFormatting sqref="G2:G199">
    <cfRule type="expression" dxfId="55" priority="31">
      <formula>$I2&lt;&gt;""</formula>
    </cfRule>
    <cfRule type="expression" dxfId="54" priority="32">
      <formula>$I2=""</formula>
    </cfRule>
  </conditionalFormatting>
  <conditionalFormatting sqref="H2:L199 O2:P199">
    <cfRule type="expression" dxfId="53" priority="29">
      <formula>AND(OR($I2="Addition",$I2="Omission"), H2="")</formula>
    </cfRule>
    <cfRule type="expression" dxfId="52" priority="30">
      <formula>AND($I2&lt;&gt;"Addition",$I2&lt;&gt;"Omission",$I2&lt;&gt;"Substitution - Word")</formula>
    </cfRule>
  </conditionalFormatting>
  <conditionalFormatting sqref="H2:P199">
    <cfRule type="expression" dxfId="51" priority="28">
      <formula>AND(OR($I2="Addition",$I2="Omission"), H2&lt;&gt;"")</formula>
    </cfRule>
  </conditionalFormatting>
  <conditionalFormatting sqref="K2:K199">
    <cfRule type="expression" dxfId="50" priority="23">
      <formula>AND($K2&lt;&gt;"",$K2&gt;1)</formula>
    </cfRule>
  </conditionalFormatting>
  <conditionalFormatting sqref="M2:N199">
    <cfRule type="expression" dxfId="49" priority="19">
      <formula>$N2="Absent"</formula>
    </cfRule>
    <cfRule type="expression" dxfId="48" priority="20">
      <formula>$N2="NA"</formula>
    </cfRule>
    <cfRule type="expression" dxfId="47" priority="21">
      <formula>AND(OR($I2="Addition",$I2="Omission"), M2="")</formula>
    </cfRule>
    <cfRule type="expression" dxfId="46" priority="22">
      <formula>AND($I2&lt;&gt;"Addition",$I2&lt;&gt;"Omission")</formula>
    </cfRule>
  </conditionalFormatting>
  <conditionalFormatting sqref="O2:O199">
    <cfRule type="expression" dxfId="45" priority="24">
      <formula>OR($I2="Addition",$I2="Omission",$I2 = "Substitution - Word")</formula>
    </cfRule>
  </conditionalFormatting>
  <conditionalFormatting sqref="Q2:S199">
    <cfRule type="expression" dxfId="44" priority="25">
      <formula>AND(AND(LEFT($I2,3)="Sub", RIGHT($I2,4)&lt;&gt;"Form"),$S2&lt;&gt;"")</formula>
    </cfRule>
    <cfRule type="expression" dxfId="43" priority="26">
      <formula>AND(AND(LEFT($I2,3)="Sub", RIGHT($I2,4)&lt;&gt;"Form"),$S2="")</formula>
    </cfRule>
    <cfRule type="expression" dxfId="42" priority="27">
      <formula>"&lt;&gt;AND(LEFT($J2,3)=""Sub"", RIGHT($J2,4)&lt;&gt;""Form"")"</formula>
    </cfRule>
  </conditionalFormatting>
  <conditionalFormatting sqref="R2:V199">
    <cfRule type="expression" dxfId="41" priority="1">
      <formula>AND(AND(LEFT($I2,3)="Sub", RIGHT($I2,4)&lt;&gt;"Form"),$S2&lt;&gt;"")</formula>
    </cfRule>
    <cfRule type="expression" dxfId="40" priority="2">
      <formula>AND(AND(LEFT($I2,3)="Sub", RIGHT($I2,4)&lt;&gt;"Form"),$S2="")</formula>
    </cfRule>
    <cfRule type="expression" dxfId="39" priority="3">
      <formula>"&lt;&gt;AND(LEFT($J2,3)=""Sub"", RIGHT($J2,4)&lt;&gt;""Form"")"</formula>
    </cfRule>
  </conditionalFormatting>
  <conditionalFormatting sqref="W2:W199">
    <cfRule type="expression" dxfId="38" priority="12">
      <formula>AND($Y2&lt;&gt;"",OR($AF2="Yes",$AG2&lt;&gt;""))</formula>
    </cfRule>
    <cfRule type="expression" dxfId="37" priority="13">
      <formula>OR($AF2="Yes",$AG2&lt;&gt;"")</formula>
    </cfRule>
    <cfRule type="expression" dxfId="36" priority="14">
      <formula>AND($I2&lt;&gt;"",$I2&lt;&gt;"Unclear due to correction")</formula>
    </cfRule>
    <cfRule type="expression" dxfId="35" priority="17">
      <formula>OR($I2="",$I2="Unclear due to correction")</formula>
    </cfRule>
    <cfRule type="expression" dxfId="34" priority="18">
      <formula>AND($AF2&lt;&gt;"Yes",$AG2="")</formula>
    </cfRule>
  </conditionalFormatting>
  <conditionalFormatting sqref="X2:X199">
    <cfRule type="expression" dxfId="33" priority="11">
      <formula>AND($I2&lt;&gt;"",$I2&lt;&gt;"Unclear due to correction",$Z2="")</formula>
    </cfRule>
  </conditionalFormatting>
  <conditionalFormatting sqref="X2:AF199">
    <cfRule type="expression" dxfId="32" priority="33">
      <formula>AND($I2&lt;&gt;"",$I2&lt;&gt;"Unclear due to correction")</formula>
    </cfRule>
    <cfRule type="expression" dxfId="31" priority="34">
      <formula>OR($I2="",$I2="Unclear due to correction")</formula>
    </cfRule>
  </conditionalFormatting>
  <conditionalFormatting sqref="Y2:Y199">
    <cfRule type="expression" dxfId="30" priority="15">
      <formula>AND($Z2="Yes",$AA2="")</formula>
    </cfRule>
    <cfRule type="expression" dxfId="29" priority="16">
      <formula>$Z2=""</formula>
    </cfRule>
  </conditionalFormatting>
  <conditionalFormatting sqref="AD2:AD199">
    <cfRule type="expression" dxfId="28" priority="10">
      <formula>AND(OR($AD2&lt;&gt;"",$AE2&lt;&gt;""),$AF2="")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42078733-ECC4-4164-AED9-A4558A1CBF56}">
          <x14:formula1>
            <xm:f>'Data Regularization'!$C$2:$C$50</xm:f>
          </x14:formula1>
          <xm:sqref>F2:F199</xm:sqref>
        </x14:dataValidation>
        <x14:dataValidation type="list" allowBlank="1" showInputMessage="1" showErrorMessage="1" xr:uid="{67B9B16A-5A8C-45D0-AD80-572BEBB19685}">
          <x14:formula1>
            <xm:f>'Data Regularization'!$D$2:$D$1048576</xm:f>
          </x14:formula1>
          <xm:sqref>G2:G199</xm:sqref>
        </x14:dataValidation>
        <x14:dataValidation type="list" allowBlank="1" showInputMessage="1" showErrorMessage="1" xr:uid="{2AE77154-5EEE-4079-943B-5DB45B630702}">
          <x14:formula1>
            <xm:f>'Data Regularization'!$J$2:$J$1048576</xm:f>
          </x14:formula1>
          <xm:sqref>Y2:Y199</xm:sqref>
        </x14:dataValidation>
        <x14:dataValidation type="list" allowBlank="1" showInputMessage="1" showErrorMessage="1" xr:uid="{2A7649E0-F5DD-4D50-BF6D-722117D4AC6F}">
          <x14:formula1>
            <xm:f>'Data Regularization'!$K$2:$K$1048576</xm:f>
          </x14:formula1>
          <xm:sqref>Z2:Z199</xm:sqref>
        </x14:dataValidation>
        <x14:dataValidation type="list" allowBlank="1" showInputMessage="1" showErrorMessage="1" xr:uid="{C7501898-9B6B-46DA-B778-8CB110122D35}">
          <x14:formula1>
            <xm:f>'Data Regularization'!$L$2:$L$1048576</xm:f>
          </x14:formula1>
          <xm:sqref>AA2:AA199</xm:sqref>
        </x14:dataValidation>
        <x14:dataValidation type="list" allowBlank="1" showInputMessage="1" showErrorMessage="1" xr:uid="{1DF1CE35-D746-44A7-9932-A081B575D563}">
          <x14:formula1>
            <xm:f>'Data Regularization'!$M$2:$M$1048576</xm:f>
          </x14:formula1>
          <xm:sqref>AB2:AB199</xm:sqref>
        </x14:dataValidation>
        <x14:dataValidation type="list" allowBlank="1" showInputMessage="1" showErrorMessage="1" xr:uid="{80C8380B-F8DD-4667-B8C4-E5F4685A2926}">
          <x14:formula1>
            <xm:f>'Data Regularization'!$N$2:$N$1048576</xm:f>
          </x14:formula1>
          <xm:sqref>AD2:AD199</xm:sqref>
        </x14:dataValidation>
        <x14:dataValidation type="list" allowBlank="1" showInputMessage="1" showErrorMessage="1" xr:uid="{767DA372-A0EF-429E-A8D6-ECE680EFAA51}">
          <x14:formula1>
            <xm:f>'Data Regularization'!$O$2:$O$1048576</xm:f>
          </x14:formula1>
          <xm:sqref>AE2:AE199</xm:sqref>
        </x14:dataValidation>
        <x14:dataValidation type="list" allowBlank="1" showInputMessage="1" showErrorMessage="1" xr:uid="{97FC1ABD-7E18-47FA-9079-CDC3DD902802}">
          <x14:formula1>
            <xm:f>'Data Regularization'!$P$2:$P$1048576</xm:f>
          </x14:formula1>
          <xm:sqref>AF2:AF199</xm:sqref>
        </x14:dataValidation>
        <x14:dataValidation type="list" allowBlank="1" showInputMessage="1" xr:uid="{2F4EC31B-8A40-4436-B484-55FAFA0BC690}">
          <x14:formula1>
            <xm:f>'Data Regularization'!$I$2:$I$1048576</xm:f>
          </x14:formula1>
          <xm:sqref>X2:X199</xm:sqref>
        </x14:dataValidation>
        <x14:dataValidation type="list" allowBlank="1" showInputMessage="1" showErrorMessage="1" xr:uid="{078C3456-8A4D-4E95-B28C-59532EB35602}">
          <x14:formula1>
            <xm:f>'Data Regularization'!$A$2:$A$1048576</xm:f>
          </x14:formula1>
          <xm:sqref>D2:D199</xm:sqref>
        </x14:dataValidation>
        <x14:dataValidation type="list" allowBlank="1" showInputMessage="1" showErrorMessage="1" xr:uid="{ACD8BE72-3AB3-4947-A62F-88E579513E4F}">
          <x14:formula1>
            <xm:f>'Data Regularization'!$B$2:$B$1048576</xm:f>
          </x14:formula1>
          <xm:sqref>E2:E199</xm:sqref>
        </x14:dataValidation>
        <x14:dataValidation type="list" allowBlank="1" showInputMessage="1" showErrorMessage="1" xr:uid="{F755F3F1-67A3-490E-A09A-9CB3FEE6D003}">
          <x14:formula1>
            <xm:f>'Data Regularization'!$E$2:$E$1048576</xm:f>
          </x14:formula1>
          <xm:sqref>K2:K199</xm:sqref>
        </x14:dataValidation>
        <x14:dataValidation type="list" allowBlank="1" showInputMessage="1" showErrorMessage="1" xr:uid="{9EE9727B-25AE-4198-8917-949A47999182}">
          <x14:formula1>
            <xm:f>'Data Regularization'!$F$2:$F$1048576</xm:f>
          </x14:formula1>
          <xm:sqref>L2:L199</xm:sqref>
        </x14:dataValidation>
        <x14:dataValidation type="list" allowBlank="1" showInputMessage="1" showErrorMessage="1" xr:uid="{D55E5E8E-C50A-479A-8984-ED6F2C9876F7}">
          <x14:formula1>
            <xm:f>'Data Regularization'!$G$2:$G$1048576</xm:f>
          </x14:formula1>
          <xm:sqref>O2:O199</xm:sqref>
        </x14:dataValidation>
        <x14:dataValidation type="list" allowBlank="1" showInputMessage="1" showErrorMessage="1" xr:uid="{FFE269AD-2C09-4858-9329-CDACBE8464B7}">
          <x14:formula1>
            <xm:f>'Data Regularization'!$H$2:$H$1048576</xm:f>
          </x14:formula1>
          <xm:sqref>W2:W199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FADCA-40FB-40D9-9956-2459742D55CC}">
  <dimension ref="A1:AD18"/>
  <sheetViews>
    <sheetView topLeftCell="A7" workbookViewId="0">
      <selection activeCell="G14" sqref="G14"/>
    </sheetView>
  </sheetViews>
  <sheetFormatPr defaultRowHeight="14.5"/>
  <sheetData>
    <row r="1" spans="1:30" s="1" customFormat="1" ht="29">
      <c r="A1" s="1" t="s">
        <v>0</v>
      </c>
      <c r="B1" s="2" t="s">
        <v>5</v>
      </c>
      <c r="C1" s="2" t="s">
        <v>6</v>
      </c>
      <c r="D1" s="1" t="s">
        <v>3332</v>
      </c>
      <c r="E1" s="1" t="s">
        <v>3333</v>
      </c>
      <c r="F1" s="1" t="s">
        <v>3334</v>
      </c>
      <c r="G1" s="1" t="s">
        <v>7</v>
      </c>
      <c r="H1" s="1" t="s">
        <v>3</v>
      </c>
      <c r="I1" s="1" t="s">
        <v>3335</v>
      </c>
      <c r="J1" s="1" t="s">
        <v>3336</v>
      </c>
      <c r="K1" s="1" t="s">
        <v>3337</v>
      </c>
      <c r="L1" s="1" t="s">
        <v>3338</v>
      </c>
      <c r="M1" s="1" t="s">
        <v>3298</v>
      </c>
      <c r="N1" s="1" t="s">
        <v>3339</v>
      </c>
      <c r="O1" s="7" t="s">
        <v>3340</v>
      </c>
      <c r="P1" s="1" t="s">
        <v>3299</v>
      </c>
      <c r="Q1" s="1" t="s">
        <v>3341</v>
      </c>
      <c r="R1" s="1" t="s">
        <v>3342</v>
      </c>
      <c r="S1" s="1" t="s">
        <v>3622</v>
      </c>
      <c r="T1" s="1" t="s">
        <v>3623</v>
      </c>
      <c r="U1" s="1" t="s">
        <v>3345</v>
      </c>
      <c r="V1" s="1" t="s">
        <v>3346</v>
      </c>
      <c r="W1" s="1" t="s">
        <v>3347</v>
      </c>
      <c r="X1" s="1" t="s">
        <v>3300</v>
      </c>
      <c r="Y1" s="1" t="s">
        <v>3301</v>
      </c>
      <c r="Z1" s="1" t="s">
        <v>3302</v>
      </c>
      <c r="AA1" s="1" t="s">
        <v>3343</v>
      </c>
      <c r="AB1" s="1" t="s">
        <v>3349</v>
      </c>
      <c r="AC1" s="1" t="s">
        <v>3303</v>
      </c>
      <c r="AD1" s="1" t="s">
        <v>3344</v>
      </c>
    </row>
    <row r="2" spans="1:30" ht="29">
      <c r="A2" t="s">
        <v>737</v>
      </c>
      <c r="B2" s="3" t="s">
        <v>2292</v>
      </c>
      <c r="C2" s="3" t="s">
        <v>2291</v>
      </c>
      <c r="G2" t="s">
        <v>3539</v>
      </c>
      <c r="H2" s="8" t="s">
        <v>25</v>
      </c>
      <c r="I2" s="8"/>
      <c r="J2" s="8">
        <v>1</v>
      </c>
      <c r="K2" s="8">
        <v>3</v>
      </c>
      <c r="L2" s="8" t="s">
        <v>3304</v>
      </c>
      <c r="M2" s="8" t="s">
        <v>3311</v>
      </c>
      <c r="N2" s="8"/>
      <c r="O2" s="9"/>
      <c r="P2" s="8"/>
      <c r="Q2" s="8">
        <v>44</v>
      </c>
      <c r="R2" s="8"/>
      <c r="S2" s="8" t="s">
        <v>3624</v>
      </c>
      <c r="T2" s="8" t="s">
        <v>3624</v>
      </c>
      <c r="U2" s="8" t="s">
        <v>3348</v>
      </c>
      <c r="V2" s="8"/>
      <c r="W2" s="8"/>
      <c r="X2" s="8"/>
      <c r="Y2" s="8"/>
      <c r="Z2" s="8"/>
      <c r="AA2" s="8"/>
      <c r="AB2" s="8"/>
      <c r="AC2" s="8"/>
      <c r="AD2" s="8"/>
    </row>
    <row r="3" spans="1:30" ht="58">
      <c r="A3" t="s">
        <v>755</v>
      </c>
      <c r="B3" s="3" t="s">
        <v>3540</v>
      </c>
      <c r="C3" s="3" t="s">
        <v>3541</v>
      </c>
      <c r="G3" t="s">
        <v>3542</v>
      </c>
      <c r="H3" s="8" t="s">
        <v>24</v>
      </c>
      <c r="I3" s="8"/>
      <c r="J3" s="8">
        <v>1</v>
      </c>
      <c r="K3" s="8">
        <v>4</v>
      </c>
      <c r="L3" s="8" t="s">
        <v>3310</v>
      </c>
      <c r="M3" s="8" t="s">
        <v>3305</v>
      </c>
      <c r="N3" s="8" t="s">
        <v>3403</v>
      </c>
      <c r="O3" s="9" t="s">
        <v>3404</v>
      </c>
      <c r="P3" s="8"/>
      <c r="Q3" s="8">
        <v>2475</v>
      </c>
      <c r="R3" s="8"/>
      <c r="S3" s="8" t="s">
        <v>3624</v>
      </c>
      <c r="T3" s="8" t="s">
        <v>3624</v>
      </c>
      <c r="U3" s="8" t="s">
        <v>3348</v>
      </c>
      <c r="V3" s="8"/>
      <c r="W3" s="8"/>
      <c r="X3" s="8"/>
      <c r="Y3" s="8"/>
      <c r="Z3" s="8"/>
      <c r="AA3" s="8"/>
      <c r="AB3" s="8"/>
      <c r="AC3" s="8"/>
      <c r="AD3" s="8"/>
    </row>
    <row r="4" spans="1:30" ht="43.5">
      <c r="A4" t="s">
        <v>819</v>
      </c>
      <c r="B4" s="3" t="s">
        <v>3546</v>
      </c>
      <c r="C4" s="3" t="s">
        <v>3547</v>
      </c>
      <c r="G4" t="s">
        <v>3545</v>
      </c>
      <c r="H4" s="8" t="s">
        <v>25</v>
      </c>
      <c r="I4" s="8"/>
      <c r="J4" s="8">
        <v>1</v>
      </c>
      <c r="K4" s="8">
        <v>3</v>
      </c>
      <c r="L4" s="8" t="s">
        <v>3310</v>
      </c>
      <c r="M4" s="8" t="s">
        <v>3311</v>
      </c>
      <c r="N4" s="8"/>
      <c r="O4" s="9"/>
      <c r="P4" s="8"/>
      <c r="Q4" s="8">
        <v>2475</v>
      </c>
      <c r="R4" s="8"/>
      <c r="S4" s="8" t="s">
        <v>3624</v>
      </c>
      <c r="T4" s="8" t="s">
        <v>3624</v>
      </c>
      <c r="U4" s="8" t="s">
        <v>3348</v>
      </c>
      <c r="V4" s="8"/>
      <c r="W4" s="8"/>
      <c r="X4" s="8"/>
      <c r="Y4" s="8"/>
      <c r="Z4" s="8"/>
      <c r="AA4" s="8"/>
      <c r="AB4" s="8"/>
      <c r="AC4" s="8"/>
      <c r="AD4" s="8"/>
    </row>
    <row r="5" spans="1:30" ht="43.5">
      <c r="A5" t="s">
        <v>933</v>
      </c>
      <c r="B5" s="3" t="s">
        <v>3549</v>
      </c>
      <c r="C5" s="3" t="s">
        <v>3550</v>
      </c>
      <c r="G5" t="s">
        <v>3551</v>
      </c>
      <c r="H5" s="8" t="s">
        <v>25</v>
      </c>
      <c r="I5" s="8"/>
      <c r="J5" s="8">
        <v>1</v>
      </c>
      <c r="K5" s="8">
        <v>3</v>
      </c>
      <c r="L5" s="8" t="s">
        <v>3326</v>
      </c>
      <c r="M5" s="8" t="s">
        <v>3311</v>
      </c>
      <c r="N5" s="8"/>
      <c r="O5" s="9"/>
      <c r="P5" s="8"/>
      <c r="Q5" s="8">
        <v>2475</v>
      </c>
      <c r="R5" s="8"/>
      <c r="S5" s="8" t="s">
        <v>3624</v>
      </c>
      <c r="T5" s="8" t="s">
        <v>3624</v>
      </c>
      <c r="U5" s="8" t="s">
        <v>3348</v>
      </c>
      <c r="V5" s="8"/>
      <c r="W5" s="8"/>
      <c r="X5" s="8"/>
      <c r="Y5" s="8"/>
      <c r="Z5" s="8"/>
      <c r="AA5" s="8"/>
      <c r="AB5" s="8"/>
      <c r="AC5" s="8"/>
      <c r="AD5" s="8"/>
    </row>
    <row r="6" spans="1:30" ht="87">
      <c r="A6" t="s">
        <v>941</v>
      </c>
      <c r="B6" s="3" t="s">
        <v>3553</v>
      </c>
      <c r="C6" s="3" t="s">
        <v>3725</v>
      </c>
      <c r="G6" t="s">
        <v>3552</v>
      </c>
      <c r="H6" s="8" t="s">
        <v>24</v>
      </c>
      <c r="I6" s="8"/>
      <c r="J6" s="8">
        <v>1</v>
      </c>
      <c r="K6" s="8">
        <v>1</v>
      </c>
      <c r="L6" s="8" t="s">
        <v>3310</v>
      </c>
      <c r="M6" s="8" t="s">
        <v>3351</v>
      </c>
      <c r="N6" s="8"/>
      <c r="O6" s="9"/>
      <c r="P6" s="8"/>
      <c r="Q6" s="8">
        <v>2475</v>
      </c>
      <c r="R6" s="8"/>
      <c r="S6" s="8" t="s">
        <v>3624</v>
      </c>
      <c r="T6" s="8" t="s">
        <v>3624</v>
      </c>
      <c r="U6" s="8" t="s">
        <v>4</v>
      </c>
      <c r="V6" s="8"/>
      <c r="W6" s="8"/>
      <c r="X6" s="8"/>
      <c r="Y6" s="8"/>
      <c r="Z6" s="8"/>
      <c r="AA6" s="8"/>
      <c r="AB6" s="8"/>
      <c r="AC6" s="8"/>
      <c r="AD6" s="8"/>
    </row>
    <row r="7" spans="1:30" ht="116">
      <c r="A7" t="s">
        <v>943</v>
      </c>
      <c r="B7" s="3" t="s">
        <v>3582</v>
      </c>
      <c r="C7" s="3" t="s">
        <v>2609</v>
      </c>
      <c r="G7" t="s">
        <v>3581</v>
      </c>
      <c r="H7" s="8" t="s">
        <v>26</v>
      </c>
      <c r="I7" s="8"/>
      <c r="J7" s="8"/>
      <c r="K7" s="8"/>
      <c r="L7" s="8"/>
      <c r="M7" s="8"/>
      <c r="N7" s="8"/>
      <c r="O7" s="9"/>
      <c r="P7" s="8"/>
      <c r="Q7" s="8"/>
      <c r="R7" s="8"/>
      <c r="S7" s="8" t="s">
        <v>3624</v>
      </c>
      <c r="T7" s="8" t="s">
        <v>3624</v>
      </c>
      <c r="U7" s="8" t="s">
        <v>3348</v>
      </c>
      <c r="V7" s="8"/>
      <c r="W7" s="8"/>
      <c r="X7" s="8"/>
      <c r="Y7" s="8"/>
      <c r="Z7" s="8"/>
      <c r="AA7" s="8"/>
      <c r="AB7" s="8"/>
      <c r="AC7" s="8"/>
      <c r="AD7" s="8"/>
    </row>
    <row r="8" spans="1:30" ht="72.5">
      <c r="A8" t="s">
        <v>1039</v>
      </c>
      <c r="B8" s="3" t="s">
        <v>3555</v>
      </c>
      <c r="C8" s="3" t="s">
        <v>3556</v>
      </c>
      <c r="G8" t="s">
        <v>3557</v>
      </c>
      <c r="H8" s="8" t="s">
        <v>25</v>
      </c>
      <c r="I8" s="8"/>
      <c r="J8" s="8">
        <v>1</v>
      </c>
      <c r="K8" s="8">
        <v>3</v>
      </c>
      <c r="L8" s="8" t="s">
        <v>3355</v>
      </c>
      <c r="M8" s="8" t="s">
        <v>3311</v>
      </c>
      <c r="N8" s="8"/>
      <c r="O8" s="9"/>
      <c r="P8" s="8"/>
      <c r="Q8" s="8">
        <v>14</v>
      </c>
      <c r="R8" s="8"/>
      <c r="S8" s="8" t="s">
        <v>3624</v>
      </c>
      <c r="T8" s="8" t="s">
        <v>3624</v>
      </c>
      <c r="U8" s="8" t="s">
        <v>4</v>
      </c>
      <c r="V8" s="8"/>
      <c r="W8" s="8"/>
      <c r="X8" s="8"/>
      <c r="Y8" s="8"/>
      <c r="Z8" s="8"/>
      <c r="AA8" s="8"/>
      <c r="AB8" s="8"/>
      <c r="AC8" s="8"/>
      <c r="AD8" s="8"/>
    </row>
    <row r="9" spans="1:30" ht="43.5">
      <c r="A9" t="s">
        <v>1095</v>
      </c>
      <c r="B9" s="3" t="s">
        <v>2912</v>
      </c>
      <c r="C9" s="3" t="s">
        <v>2909</v>
      </c>
      <c r="G9" t="s">
        <v>3560</v>
      </c>
      <c r="H9" s="8" t="s">
        <v>25</v>
      </c>
      <c r="I9" s="8"/>
      <c r="J9" s="8">
        <v>2</v>
      </c>
      <c r="K9" s="8">
        <v>3</v>
      </c>
      <c r="L9" s="8"/>
      <c r="M9" s="8" t="s">
        <v>3311</v>
      </c>
      <c r="N9" s="8"/>
      <c r="O9" s="9"/>
      <c r="P9" s="8"/>
      <c r="Q9" s="8">
        <v>250</v>
      </c>
      <c r="R9" s="8"/>
      <c r="S9" s="8" t="s">
        <v>3624</v>
      </c>
      <c r="T9" s="8" t="s">
        <v>3624</v>
      </c>
      <c r="U9" s="8" t="s">
        <v>3348</v>
      </c>
      <c r="V9" s="8"/>
      <c r="W9" s="8"/>
      <c r="X9" s="8"/>
      <c r="Y9" s="8"/>
      <c r="Z9" s="8"/>
      <c r="AA9" s="8"/>
      <c r="AB9" s="8"/>
      <c r="AC9" s="8"/>
      <c r="AD9" s="8"/>
    </row>
    <row r="10" spans="1:30" ht="43.5">
      <c r="A10" t="s">
        <v>1106</v>
      </c>
      <c r="B10" s="3" t="s">
        <v>2920</v>
      </c>
      <c r="C10" s="3" t="s">
        <v>2923</v>
      </c>
      <c r="G10" t="s">
        <v>3561</v>
      </c>
      <c r="H10" s="8" t="s">
        <v>24</v>
      </c>
      <c r="I10" s="8"/>
      <c r="J10" s="8">
        <v>1</v>
      </c>
      <c r="K10" s="8">
        <v>1</v>
      </c>
      <c r="L10" s="8" t="s">
        <v>3310</v>
      </c>
      <c r="M10" s="8" t="s">
        <v>3351</v>
      </c>
      <c r="N10" s="8"/>
      <c r="O10" s="9"/>
      <c r="P10" s="8"/>
      <c r="Q10" s="8">
        <v>2475</v>
      </c>
      <c r="R10" s="8"/>
      <c r="S10" s="8" t="s">
        <v>3624</v>
      </c>
      <c r="T10" s="8" t="s">
        <v>3624</v>
      </c>
      <c r="U10" s="8" t="s">
        <v>4</v>
      </c>
      <c r="V10" s="8"/>
      <c r="W10" s="8"/>
      <c r="X10" s="8"/>
      <c r="Y10" s="8"/>
      <c r="Z10" s="8"/>
      <c r="AA10" s="8"/>
      <c r="AB10" s="8"/>
      <c r="AC10" s="8"/>
      <c r="AD10" s="8"/>
    </row>
    <row r="11" spans="1:30" ht="58">
      <c r="A11" t="s">
        <v>1158</v>
      </c>
      <c r="B11" s="3" t="s">
        <v>3562</v>
      </c>
      <c r="C11" s="3" t="s">
        <v>3563</v>
      </c>
      <c r="G11" t="s">
        <v>3564</v>
      </c>
      <c r="H11" s="8" t="s">
        <v>25</v>
      </c>
      <c r="I11" s="8"/>
      <c r="J11" s="8">
        <v>1</v>
      </c>
      <c r="K11" s="8">
        <v>5</v>
      </c>
      <c r="L11" s="8" t="s">
        <v>3326</v>
      </c>
      <c r="M11" s="8" t="s">
        <v>3311</v>
      </c>
      <c r="N11" s="8"/>
      <c r="O11" s="9"/>
      <c r="P11" s="8"/>
      <c r="Q11" s="8">
        <v>830</v>
      </c>
      <c r="R11" s="8"/>
      <c r="S11" s="8" t="s">
        <v>3624</v>
      </c>
      <c r="T11" s="8" t="s">
        <v>3624</v>
      </c>
      <c r="U11" s="8" t="s">
        <v>3348</v>
      </c>
      <c r="V11" s="8"/>
      <c r="W11" s="8"/>
      <c r="X11" s="8"/>
      <c r="Y11" s="8"/>
      <c r="Z11" s="8"/>
      <c r="AA11" s="8"/>
      <c r="AB11" s="8"/>
      <c r="AC11" s="8"/>
      <c r="AD11" s="8"/>
    </row>
    <row r="12" spans="1:30" ht="72.5">
      <c r="A12" t="s">
        <v>1264</v>
      </c>
      <c r="B12" s="3" t="s">
        <v>3193</v>
      </c>
      <c r="C12" s="3" t="s">
        <v>3192</v>
      </c>
      <c r="G12" t="s">
        <v>3565</v>
      </c>
      <c r="H12" s="8" t="s">
        <v>3352</v>
      </c>
      <c r="I12" s="8"/>
      <c r="J12" s="8"/>
      <c r="K12" s="8"/>
      <c r="L12" s="8"/>
      <c r="M12" s="8"/>
      <c r="N12" s="8"/>
      <c r="O12" s="9"/>
      <c r="P12" s="8"/>
      <c r="Q12" s="8"/>
      <c r="R12" s="8"/>
      <c r="S12" s="8" t="s">
        <v>3624</v>
      </c>
      <c r="T12" s="8" t="s">
        <v>3624</v>
      </c>
      <c r="U12" s="8" t="s">
        <v>3348</v>
      </c>
      <c r="V12" s="8"/>
      <c r="W12" s="8"/>
      <c r="X12" s="8"/>
      <c r="Y12" s="8"/>
      <c r="Z12" s="8"/>
      <c r="AA12" s="8"/>
      <c r="AB12" s="8"/>
      <c r="AC12" s="8"/>
      <c r="AD12" s="8"/>
    </row>
    <row r="13" spans="1:30" ht="87">
      <c r="A13" t="s">
        <v>1293</v>
      </c>
      <c r="B13" s="3" t="s">
        <v>3566</v>
      </c>
      <c r="C13" s="3" t="s">
        <v>3567</v>
      </c>
      <c r="G13" t="s">
        <v>3568</v>
      </c>
      <c r="H13" s="8" t="s">
        <v>3350</v>
      </c>
      <c r="I13" s="8"/>
      <c r="J13" s="8"/>
      <c r="K13" s="8"/>
      <c r="L13" s="8"/>
      <c r="M13" s="8"/>
      <c r="N13" s="8"/>
      <c r="O13" s="9"/>
      <c r="P13" s="8"/>
      <c r="Q13" s="8"/>
      <c r="R13" s="8">
        <v>4</v>
      </c>
      <c r="S13" s="8">
        <v>27</v>
      </c>
      <c r="T13" s="8">
        <v>31</v>
      </c>
      <c r="U13" s="8" t="s">
        <v>3348</v>
      </c>
      <c r="V13" s="8"/>
      <c r="W13" s="8"/>
      <c r="X13" s="8"/>
      <c r="Y13" s="8"/>
      <c r="Z13" s="8"/>
      <c r="AA13" s="8"/>
      <c r="AB13" s="8"/>
      <c r="AC13" s="8"/>
      <c r="AD13" s="8"/>
    </row>
    <row r="16" spans="1:30">
      <c r="D16" t="s">
        <v>3649</v>
      </c>
      <c r="E16">
        <f>COUNTIF(U:U, "Harmonizing")</f>
        <v>3</v>
      </c>
    </row>
    <row r="17" spans="4:5">
      <c r="D17" t="s">
        <v>3650</v>
      </c>
      <c r="E17">
        <f>COUNTIF(U:U, "Disharmonizing")</f>
        <v>9</v>
      </c>
    </row>
    <row r="18" spans="4:5">
      <c r="D18" t="s">
        <v>3651</v>
      </c>
      <c r="E18">
        <f>E16/(E16+E17)</f>
        <v>0.25</v>
      </c>
    </row>
  </sheetData>
  <conditionalFormatting sqref="H2:H13">
    <cfRule type="expression" dxfId="27" priority="25">
      <formula>$J2&lt;&gt;""</formula>
    </cfRule>
    <cfRule type="expression" dxfId="26" priority="26">
      <formula>$J2=""</formula>
    </cfRule>
  </conditionalFormatting>
  <conditionalFormatting sqref="I2:M13 P2:Q13">
    <cfRule type="expression" dxfId="25" priority="23">
      <formula>AND(OR($J2="Addition",$J2="Omission"), I2="")</formula>
    </cfRule>
    <cfRule type="expression" dxfId="24" priority="24">
      <formula>AND($J2&lt;&gt;"Addition",$J2&lt;&gt;"Omission",$J2&lt;&gt;"Substitution - Word")</formula>
    </cfRule>
  </conditionalFormatting>
  <conditionalFormatting sqref="I2:Q13">
    <cfRule type="expression" dxfId="23" priority="22">
      <formula>AND(OR($J2="Addition",$J2="Omission"), I2&lt;&gt;"")</formula>
    </cfRule>
  </conditionalFormatting>
  <conditionalFormatting sqref="L2:L13">
    <cfRule type="expression" dxfId="22" priority="17">
      <formula>AND($L2&lt;&gt;"",$L2&gt;1)</formula>
    </cfRule>
  </conditionalFormatting>
  <conditionalFormatting sqref="N2:O13">
    <cfRule type="expression" dxfId="21" priority="13">
      <formula>$O2="Absent"</formula>
    </cfRule>
    <cfRule type="expression" dxfId="20" priority="14">
      <formula>$O2="NA"</formula>
    </cfRule>
    <cfRule type="expression" dxfId="19" priority="15">
      <formula>AND(OR($J2="Addition",$J2="Omission"), N2="")</formula>
    </cfRule>
    <cfRule type="expression" dxfId="18" priority="16">
      <formula>AND($J2&lt;&gt;"Addition",$J2&lt;&gt;"Omission")</formula>
    </cfRule>
  </conditionalFormatting>
  <conditionalFormatting sqref="P2:P13">
    <cfRule type="expression" dxfId="17" priority="18">
      <formula>OR($J2="Addition",$J2="Omission",$J2 = "Substitution - Word")</formula>
    </cfRule>
  </conditionalFormatting>
  <conditionalFormatting sqref="R2:T13">
    <cfRule type="expression" dxfId="16" priority="19">
      <formula>AND(AND(LEFT($J2,3)="Sub", RIGHT($J2,4)&lt;&gt;"Form"),$T2&lt;&gt;"")</formula>
    </cfRule>
    <cfRule type="expression" dxfId="15" priority="20">
      <formula>AND(AND(LEFT($J2,3)="Sub", RIGHT($J2,4)&lt;&gt;"Form"),$T2="")</formula>
    </cfRule>
    <cfRule type="expression" dxfId="14" priority="21">
      <formula>"&lt;&gt;AND(LEFT($J2,3)=""Sub"", RIGHT($J2,4)&lt;&gt;""Form"")"</formula>
    </cfRule>
  </conditionalFormatting>
  <conditionalFormatting sqref="S2:T13">
    <cfRule type="expression" dxfId="13" priority="1">
      <formula>AND(AND(LEFT($J2,3)="Sub", RIGHT($J2,4)&lt;&gt;"Form"),$T2&lt;&gt;"")</formula>
    </cfRule>
    <cfRule type="expression" dxfId="12" priority="2">
      <formula>AND(AND(LEFT($J2,3)="Sub", RIGHT($J2,4)&lt;&gt;"Form"),$T2="")</formula>
    </cfRule>
    <cfRule type="expression" dxfId="11" priority="3">
      <formula>"&lt;&gt;AND(LEFT($J2,3)=""Sub"", RIGHT($J2,4)&lt;&gt;""Form"")"</formula>
    </cfRule>
  </conditionalFormatting>
  <conditionalFormatting sqref="U2:U13">
    <cfRule type="expression" dxfId="10" priority="6">
      <formula>AND($W2&lt;&gt;"",OR($AD2="Yes",$AE2&lt;&gt;""))</formula>
    </cfRule>
    <cfRule type="expression" dxfId="9" priority="7">
      <formula>OR($AD2="Yes",$AE2&lt;&gt;"")</formula>
    </cfRule>
    <cfRule type="expression" dxfId="8" priority="8">
      <formula>AND($J2&lt;&gt;"",$J2&lt;&gt;"Unclear due to correction")</formula>
    </cfRule>
    <cfRule type="expression" dxfId="7" priority="11">
      <formula>OR($J2="",$J2="Unclear due to correction")</formula>
    </cfRule>
    <cfRule type="expression" dxfId="6" priority="12">
      <formula>AND($AD2&lt;&gt;"Yes",$AE2="")</formula>
    </cfRule>
  </conditionalFormatting>
  <conditionalFormatting sqref="V2:V13">
    <cfRule type="expression" dxfId="5" priority="5">
      <formula>AND($J2&lt;&gt;"",$J2&lt;&gt;"Unclear due to correction",$X2="")</formula>
    </cfRule>
  </conditionalFormatting>
  <conditionalFormatting sqref="V2:AD13">
    <cfRule type="expression" dxfId="4" priority="27">
      <formula>AND($J2&lt;&gt;"",$J2&lt;&gt;"Unclear due to correction")</formula>
    </cfRule>
    <cfRule type="expression" dxfId="3" priority="28">
      <formula>OR($J2="",$J2="Unclear due to correction")</formula>
    </cfRule>
  </conditionalFormatting>
  <conditionalFormatting sqref="W2:W13">
    <cfRule type="expression" dxfId="2" priority="9">
      <formula>AND($X2="Yes",$Y2="")</formula>
    </cfRule>
    <cfRule type="expression" dxfId="1" priority="10">
      <formula>$X2=""</formula>
    </cfRule>
  </conditionalFormatting>
  <conditionalFormatting sqref="AB2:AB13">
    <cfRule type="expression" dxfId="0" priority="4">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2EB8C607-C49E-4C38-A301-8D7F0B95E89D}">
          <x14:formula1>
            <xm:f>'Data Regularization'!$C$2:$C$50</xm:f>
          </x14:formula1>
          <xm:sqref>F2:F13</xm:sqref>
        </x14:dataValidation>
        <x14:dataValidation type="list" allowBlank="1" showInputMessage="1" showErrorMessage="1" xr:uid="{CB040849-9F59-4610-9A4B-DF948ADBCC21}">
          <x14:formula1>
            <xm:f>'Data Regularization'!$D$2:$D$1048576</xm:f>
          </x14:formula1>
          <xm:sqref>H2:H13</xm:sqref>
        </x14:dataValidation>
        <x14:dataValidation type="list" allowBlank="1" showInputMessage="1" showErrorMessage="1" xr:uid="{E8DE3828-0327-4A7C-B48A-551B3C4B4C1B}">
          <x14:formula1>
            <xm:f>'Data Regularization'!$A$2:$A$1048576</xm:f>
          </x14:formula1>
          <xm:sqref>D2:D13</xm:sqref>
        </x14:dataValidation>
        <x14:dataValidation type="list" allowBlank="1" showInputMessage="1" showErrorMessage="1" xr:uid="{5662C660-136A-4F91-B0C0-C340335299AB}">
          <x14:formula1>
            <xm:f>'Data Regularization'!$B$2:$B$1048576</xm:f>
          </x14:formula1>
          <xm:sqref>E2:E13</xm:sqref>
        </x14:dataValidation>
        <x14:dataValidation type="list" allowBlank="1" showInputMessage="1" showErrorMessage="1" xr:uid="{233F302D-350D-452E-9105-11DDB9B1D336}">
          <x14:formula1>
            <xm:f>'Data Regularization'!$E$2:$E$1048576</xm:f>
          </x14:formula1>
          <xm:sqref>L2:L13</xm:sqref>
        </x14:dataValidation>
        <x14:dataValidation type="list" allowBlank="1" showInputMessage="1" showErrorMessage="1" xr:uid="{52C646E1-922E-4E85-B6CB-DC774EBF9CF6}">
          <x14:formula1>
            <xm:f>'Data Regularization'!$F$2:$F$1048576</xm:f>
          </x14:formula1>
          <xm:sqref>M2:M13</xm:sqref>
        </x14:dataValidation>
        <x14:dataValidation type="list" allowBlank="1" showInputMessage="1" showErrorMessage="1" xr:uid="{E478A61A-BB1E-4870-9520-9014A6562595}">
          <x14:formula1>
            <xm:f>'Data Regularization'!$G$2:$G$1048576</xm:f>
          </x14:formula1>
          <xm:sqref>P2:P13</xm:sqref>
        </x14:dataValidation>
        <x14:dataValidation type="list" allowBlank="1" showInputMessage="1" showErrorMessage="1" xr:uid="{9B054E8A-9E4D-46A4-9317-F3E20FBE3052}">
          <x14:formula1>
            <xm:f>'Data Regularization'!$H$2:$H$1048576</xm:f>
          </x14:formula1>
          <xm:sqref>U2:U13</xm:sqref>
        </x14:dataValidation>
        <x14:dataValidation type="list" allowBlank="1" showInputMessage="1" showErrorMessage="1" xr:uid="{3400E1A9-A26D-4554-94ED-41A2B9820721}">
          <x14:formula1>
            <xm:f>'Data Regularization'!$J$2:$J$1048576</xm:f>
          </x14:formula1>
          <xm:sqref>W2:W13</xm:sqref>
        </x14:dataValidation>
        <x14:dataValidation type="list" allowBlank="1" showInputMessage="1" showErrorMessage="1" xr:uid="{DD5FDCA6-0D88-470F-8A51-DB1A3D0418F5}">
          <x14:formula1>
            <xm:f>'Data Regularization'!$K$2:$K$1048576</xm:f>
          </x14:formula1>
          <xm:sqref>X2:X13</xm:sqref>
        </x14:dataValidation>
        <x14:dataValidation type="list" allowBlank="1" showInputMessage="1" showErrorMessage="1" xr:uid="{4822D895-52E1-41BB-BFDE-A8CF6F88A8E5}">
          <x14:formula1>
            <xm:f>'Data Regularization'!$L$2:$L$1048576</xm:f>
          </x14:formula1>
          <xm:sqref>Y2:Y13</xm:sqref>
        </x14:dataValidation>
        <x14:dataValidation type="list" allowBlank="1" showInputMessage="1" showErrorMessage="1" xr:uid="{D483D9A9-7C7D-4A13-A45E-D8CB7FE23924}">
          <x14:formula1>
            <xm:f>'Data Regularization'!$M$2:$M$1048576</xm:f>
          </x14:formula1>
          <xm:sqref>Z2:Z13</xm:sqref>
        </x14:dataValidation>
        <x14:dataValidation type="list" allowBlank="1" showInputMessage="1" showErrorMessage="1" xr:uid="{761B7111-ACA7-4947-B34F-18CC471C9CBD}">
          <x14:formula1>
            <xm:f>'Data Regularization'!$N$2:$N$1048576</xm:f>
          </x14:formula1>
          <xm:sqref>AB2:AB13</xm:sqref>
        </x14:dataValidation>
        <x14:dataValidation type="list" allowBlank="1" showInputMessage="1" showErrorMessage="1" xr:uid="{EBC25B62-E863-4579-B630-005DFDDB4A1F}">
          <x14:formula1>
            <xm:f>'Data Regularization'!$O$2:$O$1048576</xm:f>
          </x14:formula1>
          <xm:sqref>AC2:AC13</xm:sqref>
        </x14:dataValidation>
        <x14:dataValidation type="list" allowBlank="1" showInputMessage="1" showErrorMessage="1" xr:uid="{30992B2D-E481-4223-ACFD-5DF1012BFB1C}">
          <x14:formula1>
            <xm:f>'Data Regularization'!$P$2:$P$1048576</xm:f>
          </x14:formula1>
          <xm:sqref>AD2:AD13</xm:sqref>
        </x14:dataValidation>
        <x14:dataValidation type="list" allowBlank="1" showInputMessage="1" xr:uid="{B4DC210E-2DF1-4364-AAD8-08C0E0C520E7}">
          <x14:formula1>
            <xm:f>'Data Regularization'!$I$2:$I$1048576</xm:f>
          </x14:formula1>
          <xm:sqref>V2:V13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7C042-F0E4-4055-96A0-9CC3FB3401F6}">
  <dimension ref="A1:B6"/>
  <sheetViews>
    <sheetView workbookViewId="0">
      <selection activeCell="B6" sqref="B6"/>
    </sheetView>
  </sheetViews>
  <sheetFormatPr defaultRowHeight="14.5"/>
  <cols>
    <col min="1" max="1" width="24.54296875" bestFit="1" customWidth="1"/>
  </cols>
  <sheetData>
    <row r="1" spans="1:2">
      <c r="A1" t="s">
        <v>3652</v>
      </c>
      <c r="B1">
        <v>20008</v>
      </c>
    </row>
    <row r="2" spans="1:2">
      <c r="A2" t="s">
        <v>3653</v>
      </c>
      <c r="B2">
        <f>COUNTA('Unfiltered Data'!A:A) - 1</f>
        <v>1429</v>
      </c>
    </row>
    <row r="3" spans="1:2">
      <c r="A3" t="s">
        <v>3654</v>
      </c>
      <c r="B3">
        <f>COUNTA('Gen-filters'!A:A) - 1</f>
        <v>940</v>
      </c>
    </row>
    <row r="5" spans="1:2">
      <c r="A5" t="s">
        <v>3655</v>
      </c>
      <c r="B5">
        <f>(B2/B1)*1000</f>
        <v>71.421431427429027</v>
      </c>
    </row>
    <row r="6" spans="1:2">
      <c r="A6" t="s">
        <v>3656</v>
      </c>
      <c r="B6">
        <f>(B3/B1)*1000</f>
        <v>46.981207516993202</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7AD09-E587-42A1-B566-FBBE1C33D8D9}">
  <dimension ref="A2:D12"/>
  <sheetViews>
    <sheetView workbookViewId="0">
      <selection activeCell="D10" sqref="D10:D12"/>
    </sheetView>
  </sheetViews>
  <sheetFormatPr defaultRowHeight="14.5"/>
  <sheetData>
    <row r="2" spans="1:4">
      <c r="A2" t="s">
        <v>3658</v>
      </c>
    </row>
    <row r="3" spans="1:4">
      <c r="A3" t="s">
        <v>19</v>
      </c>
      <c r="B3">
        <f>COUNTIF('Unfiltered Data'!G:G, "Yes")</f>
        <v>10</v>
      </c>
    </row>
    <row r="4" spans="1:4">
      <c r="A4" t="s">
        <v>20</v>
      </c>
      <c r="B4">
        <f>COUNTIF('Unfiltered Data'!G:G, "No")</f>
        <v>2</v>
      </c>
    </row>
    <row r="5" spans="1:4">
      <c r="A5" t="s">
        <v>3659</v>
      </c>
      <c r="B5">
        <f>B3/SUM(B3:B4)</f>
        <v>0.83333333333333337</v>
      </c>
    </row>
    <row r="8" spans="1:4">
      <c r="A8" t="s">
        <v>3660</v>
      </c>
    </row>
    <row r="9" spans="1:4">
      <c r="B9" t="s">
        <v>3661</v>
      </c>
      <c r="C9" t="s">
        <v>3662</v>
      </c>
      <c r="D9" t="s">
        <v>3663</v>
      </c>
    </row>
    <row r="10" spans="1:4">
      <c r="A10" t="s">
        <v>19</v>
      </c>
      <c r="B10">
        <f>COUNTIF('Unfiltered Data'!H:H, "Yes")</f>
        <v>89</v>
      </c>
      <c r="C10">
        <f>B10/'Gen-Error-Rates'!$B$2</f>
        <v>6.2281315605318403E-2</v>
      </c>
      <c r="D10">
        <f>B10/SUM($B$10:$B$12)</f>
        <v>0.956989247311828</v>
      </c>
    </row>
    <row r="11" spans="1:4">
      <c r="A11" t="s">
        <v>3664</v>
      </c>
      <c r="B11">
        <f>COUNTIF('Unfiltered Data'!H:H, "Yes, partially")</f>
        <v>3</v>
      </c>
      <c r="C11">
        <f>B11/'Gen-Error-Rates'!$B$2</f>
        <v>2.0993701889433169E-3</v>
      </c>
      <c r="D11">
        <f t="shared" ref="D11:D12" si="0">B11/SUM($B$10:$B$12)</f>
        <v>3.2258064516129031E-2</v>
      </c>
    </row>
    <row r="12" spans="1:4">
      <c r="A12" t="s">
        <v>3665</v>
      </c>
      <c r="B12">
        <f>COUNTIF('Unfiltered Data'!H:H, "Yes, to another error")</f>
        <v>1</v>
      </c>
      <c r="C12">
        <f>B12/'Gen-Error-Rates'!$B$2</f>
        <v>6.9979006298110562E-4</v>
      </c>
      <c r="D12">
        <f t="shared" si="0"/>
        <v>1.0752688172043012E-2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Unfiltered Data</vt:lpstr>
      <vt:lpstr>Gen-filters</vt:lpstr>
      <vt:lpstr>AddOmits</vt:lpstr>
      <vt:lpstr>WF_AO_LM</vt:lpstr>
      <vt:lpstr>WF_AO_HM</vt:lpstr>
      <vt:lpstr>WF_SUB</vt:lpstr>
      <vt:lpstr>Harmonization</vt:lpstr>
      <vt:lpstr>Gen-Error-Rates</vt:lpstr>
      <vt:lpstr>Corrections</vt:lpstr>
      <vt:lpstr>Data Regularization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Wilken</dc:creator>
  <cp:lastModifiedBy>Jonathan Wilken</cp:lastModifiedBy>
  <dcterms:created xsi:type="dcterms:W3CDTF">2022-11-18T18:06:54Z</dcterms:created>
  <dcterms:modified xsi:type="dcterms:W3CDTF">2025-10-23T16:55:39Z</dcterms:modified>
</cp:coreProperties>
</file>