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ulian Zappia\Downloads\"/>
    </mc:Choice>
  </mc:AlternateContent>
  <xr:revisionPtr revIDLastSave="0" documentId="8_{F1F9CC70-2411-4A8B-8006-DE72E1D0F9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iquidación de sueldos" sheetId="1" r:id="rId1"/>
    <sheet name="Recibo de sueldo" sheetId="4" r:id="rId2"/>
    <sheet name="Hoja2" sheetId="2" state="hidden" r:id="rId3"/>
  </sheets>
  <definedNames>
    <definedName name="_xlnm.Print_Area" localSheetId="1">'Recibo de sueldo'!$A$7:$J$92</definedName>
    <definedName name="Empleados">'Liquidación de sueldos'!$C$14:$C$50</definedName>
  </definedNames>
  <calcPr calcId="191029"/>
</workbook>
</file>

<file path=xl/calcChain.xml><?xml version="1.0" encoding="utf-8"?>
<calcChain xmlns="http://schemas.openxmlformats.org/spreadsheetml/2006/main">
  <c r="H34" i="4" l="1"/>
  <c r="H33" i="4"/>
  <c r="H32" i="4"/>
  <c r="H31" i="4"/>
  <c r="H30" i="4"/>
  <c r="H29" i="4"/>
  <c r="H28" i="4"/>
  <c r="E23" i="4"/>
  <c r="F27" i="4"/>
  <c r="F26" i="4"/>
  <c r="F25" i="4"/>
  <c r="F24" i="4"/>
  <c r="F23" i="4"/>
  <c r="F22" i="4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14" i="1"/>
  <c r="AB14" i="1" l="1"/>
  <c r="C85" i="4" l="1"/>
  <c r="F85" i="4"/>
  <c r="C17" i="4"/>
  <c r="F77" i="4"/>
  <c r="F76" i="4"/>
  <c r="F75" i="4"/>
  <c r="F74" i="4"/>
  <c r="F73" i="4"/>
  <c r="F72" i="4"/>
  <c r="F71" i="4"/>
  <c r="E77" i="4"/>
  <c r="E76" i="4"/>
  <c r="E75" i="4"/>
  <c r="E74" i="4"/>
  <c r="E73" i="4"/>
  <c r="E72" i="4"/>
  <c r="E71" i="4"/>
  <c r="E67" i="4"/>
  <c r="E65" i="4"/>
  <c r="D66" i="4"/>
  <c r="D67" i="4"/>
  <c r="D68" i="4"/>
  <c r="D69" i="4"/>
  <c r="D70" i="4"/>
  <c r="D77" i="4"/>
  <c r="D65" i="4"/>
  <c r="C66" i="4"/>
  <c r="C67" i="4"/>
  <c r="C77" i="4"/>
  <c r="C65" i="4"/>
  <c r="F62" i="4"/>
  <c r="D55" i="4"/>
  <c r="D54" i="4"/>
  <c r="D53" i="4"/>
  <c r="G80" i="4"/>
  <c r="AB15" i="1"/>
  <c r="X16" i="1"/>
  <c r="AB16" i="1"/>
  <c r="X17" i="1"/>
  <c r="AB17" i="1"/>
  <c r="X18" i="1"/>
  <c r="AB18" i="1"/>
  <c r="X19" i="1"/>
  <c r="AB19" i="1"/>
  <c r="X20" i="1"/>
  <c r="AB20" i="1"/>
  <c r="X21" i="1"/>
  <c r="AB21" i="1"/>
  <c r="X22" i="1"/>
  <c r="AB22" i="1"/>
  <c r="X23" i="1"/>
  <c r="AB23" i="1"/>
  <c r="X24" i="1"/>
  <c r="AB24" i="1"/>
  <c r="X25" i="1"/>
  <c r="AB25" i="1"/>
  <c r="X26" i="1"/>
  <c r="AB26" i="1"/>
  <c r="X27" i="1"/>
  <c r="AB27" i="1"/>
  <c r="X28" i="1"/>
  <c r="AB28" i="1"/>
  <c r="X29" i="1"/>
  <c r="AB29" i="1"/>
  <c r="X30" i="1"/>
  <c r="AB30" i="1"/>
  <c r="X31" i="1"/>
  <c r="AB31" i="1"/>
  <c r="X32" i="1"/>
  <c r="AB32" i="1"/>
  <c r="X33" i="1"/>
  <c r="AB33" i="1"/>
  <c r="X34" i="1"/>
  <c r="AB34" i="1"/>
  <c r="X35" i="1"/>
  <c r="AB35" i="1"/>
  <c r="X36" i="1"/>
  <c r="AB36" i="1"/>
  <c r="X37" i="1"/>
  <c r="AB37" i="1"/>
  <c r="X38" i="1"/>
  <c r="AB38" i="1"/>
  <c r="X39" i="1"/>
  <c r="AB39" i="1"/>
  <c r="X40" i="1"/>
  <c r="AB40" i="1"/>
  <c r="X41" i="1"/>
  <c r="AB41" i="1"/>
  <c r="X42" i="1"/>
  <c r="AB42" i="1"/>
  <c r="X43" i="1"/>
  <c r="AB43" i="1"/>
  <c r="X44" i="1"/>
  <c r="AB44" i="1"/>
  <c r="X45" i="1"/>
  <c r="AB45" i="1"/>
  <c r="X46" i="1"/>
  <c r="AB46" i="1"/>
  <c r="X47" i="1"/>
  <c r="AB47" i="1"/>
  <c r="X48" i="1"/>
  <c r="AB48" i="1"/>
  <c r="X49" i="1"/>
  <c r="AB49" i="1"/>
  <c r="X50" i="1"/>
  <c r="AB50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14" i="1"/>
  <c r="G17" i="4"/>
  <c r="G60" i="4" s="1"/>
  <c r="F15" i="4"/>
  <c r="F58" i="4" s="1"/>
  <c r="L25" i="1" l="1"/>
  <c r="L43" i="1"/>
  <c r="L50" i="1"/>
  <c r="L38" i="1"/>
  <c r="M38" i="1" s="1"/>
  <c r="L26" i="1"/>
  <c r="L36" i="1"/>
  <c r="L47" i="1"/>
  <c r="L23" i="1"/>
  <c r="L37" i="1"/>
  <c r="L35" i="1"/>
  <c r="L46" i="1"/>
  <c r="M46" i="1" s="1"/>
  <c r="N46" i="1" s="1"/>
  <c r="L34" i="1"/>
  <c r="M34" i="1" s="1"/>
  <c r="N34" i="1" s="1"/>
  <c r="L22" i="1"/>
  <c r="M22" i="1" s="1"/>
  <c r="N22" i="1" s="1"/>
  <c r="L48" i="1"/>
  <c r="M45" i="1"/>
  <c r="N45" i="1" s="1"/>
  <c r="L45" i="1"/>
  <c r="L33" i="1"/>
  <c r="M33" i="1" s="1"/>
  <c r="N33" i="1" s="1"/>
  <c r="L21" i="1"/>
  <c r="M21" i="1" s="1"/>
  <c r="N21" i="1" s="1"/>
  <c r="L49" i="1"/>
  <c r="L24" i="1"/>
  <c r="M24" i="1" s="1"/>
  <c r="L44" i="1"/>
  <c r="M44" i="1" s="1"/>
  <c r="N44" i="1" s="1"/>
  <c r="L32" i="1"/>
  <c r="L20" i="1"/>
  <c r="M20" i="1"/>
  <c r="N20" i="1" s="1"/>
  <c r="L19" i="1"/>
  <c r="M19" i="1"/>
  <c r="N19" i="1" s="1"/>
  <c r="L42" i="1"/>
  <c r="M42" i="1" s="1"/>
  <c r="L30" i="1"/>
  <c r="M30" i="1" s="1"/>
  <c r="L18" i="1"/>
  <c r="M18" i="1" s="1"/>
  <c r="L41" i="1"/>
  <c r="L29" i="1"/>
  <c r="L17" i="1"/>
  <c r="L40" i="1"/>
  <c r="L28" i="1"/>
  <c r="M28" i="1" s="1"/>
  <c r="N28" i="1" s="1"/>
  <c r="M16" i="1"/>
  <c r="N16" i="1" s="1"/>
  <c r="L16" i="1"/>
  <c r="L31" i="1"/>
  <c r="M31" i="1"/>
  <c r="L14" i="1"/>
  <c r="N14" i="1" s="1"/>
  <c r="M14" i="1"/>
  <c r="L39" i="1"/>
  <c r="L27" i="1"/>
  <c r="M27" i="1" s="1"/>
  <c r="L15" i="1"/>
  <c r="N32" i="1" l="1"/>
  <c r="P32" i="1" s="1"/>
  <c r="N31" i="1"/>
  <c r="M32" i="1"/>
  <c r="N38" i="1"/>
  <c r="M40" i="1"/>
  <c r="N40" i="1" s="1"/>
  <c r="M43" i="1"/>
  <c r="N43" i="1" s="1"/>
  <c r="O38" i="1"/>
  <c r="P38" i="1"/>
  <c r="N29" i="1"/>
  <c r="P29" i="1" s="1"/>
  <c r="N41" i="1"/>
  <c r="N39" i="1"/>
  <c r="N30" i="1"/>
  <c r="M36" i="1"/>
  <c r="N36" i="1" s="1"/>
  <c r="N27" i="1"/>
  <c r="M39" i="1"/>
  <c r="M17" i="1"/>
  <c r="N17" i="1" s="1"/>
  <c r="N42" i="1"/>
  <c r="N24" i="1"/>
  <c r="M37" i="1"/>
  <c r="N37" i="1" s="1"/>
  <c r="M50" i="1"/>
  <c r="N50" i="1" s="1"/>
  <c r="M29" i="1"/>
  <c r="M48" i="1"/>
  <c r="N48" i="1" s="1"/>
  <c r="P48" i="1" s="1"/>
  <c r="M35" i="1"/>
  <c r="N35" i="1" s="1"/>
  <c r="M23" i="1"/>
  <c r="N23" i="1" s="1"/>
  <c r="M15" i="1"/>
  <c r="N15" i="1" s="1"/>
  <c r="M41" i="1"/>
  <c r="N18" i="1"/>
  <c r="M49" i="1"/>
  <c r="N49" i="1" s="1"/>
  <c r="M47" i="1"/>
  <c r="N47" i="1" s="1"/>
  <c r="M26" i="1"/>
  <c r="N26" i="1" s="1"/>
  <c r="M25" i="1"/>
  <c r="N25" i="1" s="1"/>
  <c r="P21" i="1"/>
  <c r="O21" i="1"/>
  <c r="P24" i="1"/>
  <c r="O24" i="1"/>
  <c r="O22" i="1"/>
  <c r="P22" i="1"/>
  <c r="O28" i="1"/>
  <c r="P28" i="1"/>
  <c r="O18" i="1"/>
  <c r="P18" i="1"/>
  <c r="O20" i="1"/>
  <c r="P20" i="1"/>
  <c r="O30" i="1"/>
  <c r="P30" i="1"/>
  <c r="O19" i="1"/>
  <c r="P19" i="1"/>
  <c r="O46" i="1"/>
  <c r="P46" i="1"/>
  <c r="O42" i="1"/>
  <c r="P42" i="1"/>
  <c r="P45" i="1"/>
  <c r="O45" i="1"/>
  <c r="O32" i="1" l="1"/>
  <c r="P50" i="1"/>
  <c r="O50" i="1"/>
  <c r="P37" i="1"/>
  <c r="O37" i="1"/>
  <c r="O36" i="1"/>
  <c r="P36" i="1"/>
  <c r="O17" i="1"/>
  <c r="P17" i="1"/>
  <c r="O35" i="1"/>
  <c r="P35" i="1"/>
  <c r="P25" i="1"/>
  <c r="O25" i="1"/>
  <c r="O48" i="1"/>
  <c r="O29" i="1"/>
  <c r="O14" i="1"/>
  <c r="P14" i="1"/>
  <c r="P15" i="1"/>
  <c r="Q15" i="1"/>
  <c r="O15" i="1"/>
  <c r="O16" i="1"/>
  <c r="P16" i="1"/>
  <c r="P41" i="1"/>
  <c r="O41" i="1"/>
  <c r="P49" i="1"/>
  <c r="O49" i="1"/>
  <c r="O31" i="1"/>
  <c r="P31" i="1"/>
  <c r="O23" i="1"/>
  <c r="P23" i="1"/>
  <c r="O27" i="1"/>
  <c r="P27" i="1"/>
  <c r="O26" i="1"/>
  <c r="P26" i="1"/>
  <c r="O47" i="1"/>
  <c r="P47" i="1"/>
  <c r="O34" i="1"/>
  <c r="P34" i="1"/>
  <c r="O39" i="1"/>
  <c r="P39" i="1"/>
  <c r="P40" i="1"/>
  <c r="O40" i="1"/>
  <c r="O44" i="1"/>
  <c r="P44" i="1"/>
  <c r="P33" i="1"/>
  <c r="O33" i="1"/>
  <c r="O43" i="1"/>
  <c r="P43" i="1"/>
  <c r="Q17" i="1" l="1"/>
  <c r="R15" i="1"/>
  <c r="T15" i="1" s="1"/>
  <c r="V15" i="1" l="1"/>
  <c r="X15" i="1"/>
  <c r="W15" i="1"/>
  <c r="U15" i="1"/>
  <c r="S15" i="1"/>
  <c r="R17" i="1"/>
  <c r="Q19" i="1"/>
  <c r="Y15" i="1" l="1"/>
  <c r="Q21" i="1"/>
  <c r="R19" i="1"/>
  <c r="S17" i="1"/>
  <c r="W17" i="1"/>
  <c r="U17" i="1"/>
  <c r="V17" i="1"/>
  <c r="Y17" i="1" l="1"/>
  <c r="U19" i="1"/>
  <c r="W19" i="1"/>
  <c r="S19" i="1"/>
  <c r="V19" i="1"/>
  <c r="Q23" i="1"/>
  <c r="R21" i="1"/>
  <c r="Q25" i="1" l="1"/>
  <c r="R23" i="1"/>
  <c r="U21" i="1"/>
  <c r="W21" i="1"/>
  <c r="S21" i="1"/>
  <c r="V21" i="1"/>
  <c r="Y19" i="1"/>
  <c r="Y21" i="1" l="1"/>
  <c r="V23" i="1"/>
  <c r="W23" i="1"/>
  <c r="S23" i="1"/>
  <c r="U23" i="1"/>
  <c r="Q27" i="1"/>
  <c r="R25" i="1"/>
  <c r="Q29" i="1" l="1"/>
  <c r="R27" i="1"/>
  <c r="S25" i="1"/>
  <c r="W25" i="1"/>
  <c r="U25" i="1"/>
  <c r="V25" i="1"/>
  <c r="Y23" i="1"/>
  <c r="G37" i="4"/>
  <c r="D33" i="4"/>
  <c r="D76" i="4" s="1"/>
  <c r="D32" i="4"/>
  <c r="D75" i="4" s="1"/>
  <c r="D31" i="4"/>
  <c r="D74" i="4" s="1"/>
  <c r="D30" i="4"/>
  <c r="D73" i="4" s="1"/>
  <c r="D29" i="4"/>
  <c r="D72" i="4" s="1"/>
  <c r="D28" i="4"/>
  <c r="D71" i="4" s="1"/>
  <c r="Y25" i="1" l="1"/>
  <c r="S27" i="1"/>
  <c r="U27" i="1"/>
  <c r="V27" i="1"/>
  <c r="W27" i="1"/>
  <c r="Q31" i="1"/>
  <c r="R29" i="1"/>
  <c r="C33" i="4"/>
  <c r="C76" i="4" s="1"/>
  <c r="C32" i="4"/>
  <c r="C75" i="4" s="1"/>
  <c r="C31" i="4"/>
  <c r="C74" i="4" s="1"/>
  <c r="C30" i="4"/>
  <c r="C73" i="4" s="1"/>
  <c r="C29" i="4"/>
  <c r="C72" i="4" s="1"/>
  <c r="C28" i="4"/>
  <c r="C71" i="4" s="1"/>
  <c r="E27" i="4" a="1"/>
  <c r="E27" i="4" s="1"/>
  <c r="E70" i="4" s="1"/>
  <c r="E26" i="4" a="1"/>
  <c r="E26" i="4" s="1"/>
  <c r="E69" i="4" s="1"/>
  <c r="C27" i="4"/>
  <c r="C70" i="4" s="1"/>
  <c r="C26" i="4"/>
  <c r="C69" i="4" s="1"/>
  <c r="C25" i="4"/>
  <c r="C68" i="4" s="1"/>
  <c r="E25" i="4" a="1"/>
  <c r="E25" i="4" s="1"/>
  <c r="E68" i="4" s="1"/>
  <c r="E66" i="4"/>
  <c r="D19" i="4"/>
  <c r="D62" i="4" s="1"/>
  <c r="C19" i="4"/>
  <c r="C62" i="4" s="1"/>
  <c r="E17" i="4"/>
  <c r="E60" i="4" s="1"/>
  <c r="D17" i="4"/>
  <c r="D60" i="4" s="1"/>
  <c r="C60" i="4"/>
  <c r="C15" i="4"/>
  <c r="U29" i="1" l="1"/>
  <c r="V29" i="1"/>
  <c r="S29" i="1"/>
  <c r="W29" i="1"/>
  <c r="Q33" i="1"/>
  <c r="R31" i="1"/>
  <c r="Y27" i="1"/>
  <c r="D15" i="4"/>
  <c r="D58" i="4" s="1"/>
  <c r="C58" i="4"/>
  <c r="AD15" i="1"/>
  <c r="Q35" i="1" l="1"/>
  <c r="R33" i="1"/>
  <c r="Y29" i="1"/>
  <c r="S31" i="1"/>
  <c r="U31" i="1"/>
  <c r="V31" i="1"/>
  <c r="W31" i="1"/>
  <c r="H77" i="4"/>
  <c r="F65" i="4"/>
  <c r="AD17" i="1" l="1"/>
  <c r="Y31" i="1"/>
  <c r="S33" i="1"/>
  <c r="V33" i="1"/>
  <c r="W33" i="1"/>
  <c r="U33" i="1"/>
  <c r="Q37" i="1"/>
  <c r="R35" i="1"/>
  <c r="F66" i="4"/>
  <c r="U35" i="1" l="1"/>
  <c r="S35" i="1"/>
  <c r="W35" i="1"/>
  <c r="V35" i="1"/>
  <c r="Y33" i="1"/>
  <c r="Q39" i="1"/>
  <c r="R37" i="1"/>
  <c r="F67" i="4"/>
  <c r="Q14" i="1"/>
  <c r="Q16" i="1" s="1"/>
  <c r="Q18" i="1" s="1"/>
  <c r="Q20" i="1" s="1"/>
  <c r="Q22" i="1" s="1"/>
  <c r="Q24" i="1" s="1"/>
  <c r="Q26" i="1" s="1"/>
  <c r="Q28" i="1" s="1"/>
  <c r="Q30" i="1" s="1"/>
  <c r="Q32" i="1" s="1"/>
  <c r="Q34" i="1" s="1"/>
  <c r="Q36" i="1" s="1"/>
  <c r="Q38" i="1" s="1"/>
  <c r="Q40" i="1" s="1"/>
  <c r="Q42" i="1" s="1"/>
  <c r="Q44" i="1" s="1"/>
  <c r="Q46" i="1" s="1"/>
  <c r="Q48" i="1" s="1"/>
  <c r="Q50" i="1" s="1"/>
  <c r="V37" i="1" l="1"/>
  <c r="W37" i="1"/>
  <c r="S37" i="1"/>
  <c r="U37" i="1"/>
  <c r="Q41" i="1"/>
  <c r="R39" i="1"/>
  <c r="Y35" i="1"/>
  <c r="R16" i="1"/>
  <c r="F70" i="4"/>
  <c r="F69" i="4"/>
  <c r="R14" i="1"/>
  <c r="T14" i="1" s="1"/>
  <c r="AD19" i="1" l="1"/>
  <c r="W39" i="1"/>
  <c r="U39" i="1"/>
  <c r="S39" i="1"/>
  <c r="V39" i="1"/>
  <c r="Q43" i="1"/>
  <c r="R41" i="1"/>
  <c r="Y37" i="1"/>
  <c r="R18" i="1"/>
  <c r="W16" i="1"/>
  <c r="S16" i="1"/>
  <c r="U16" i="1"/>
  <c r="V16" i="1"/>
  <c r="X14" i="1"/>
  <c r="W14" i="1"/>
  <c r="U14" i="1"/>
  <c r="S14" i="1"/>
  <c r="V14" i="1"/>
  <c r="Y39" i="1" l="1"/>
  <c r="Q45" i="1"/>
  <c r="R43" i="1"/>
  <c r="S41" i="1"/>
  <c r="W41" i="1"/>
  <c r="U41" i="1"/>
  <c r="V41" i="1"/>
  <c r="Y16" i="1"/>
  <c r="AD16" i="1" s="1"/>
  <c r="S18" i="1"/>
  <c r="V18" i="1"/>
  <c r="W18" i="1"/>
  <c r="U18" i="1"/>
  <c r="R20" i="1"/>
  <c r="F37" i="4"/>
  <c r="F68" i="4"/>
  <c r="F80" i="4" s="1"/>
  <c r="H71" i="4"/>
  <c r="H76" i="4"/>
  <c r="H75" i="4"/>
  <c r="H72" i="4"/>
  <c r="H73" i="4"/>
  <c r="H74" i="4"/>
  <c r="Y14" i="1"/>
  <c r="AD14" i="1" s="1"/>
  <c r="AD21" i="1" l="1"/>
  <c r="Y41" i="1"/>
  <c r="U43" i="1"/>
  <c r="W43" i="1"/>
  <c r="S43" i="1"/>
  <c r="V43" i="1"/>
  <c r="Q47" i="1"/>
  <c r="R45" i="1"/>
  <c r="Y18" i="1"/>
  <c r="AD18" i="1" s="1"/>
  <c r="V20" i="1"/>
  <c r="W20" i="1"/>
  <c r="S20" i="1"/>
  <c r="U20" i="1"/>
  <c r="R22" i="1"/>
  <c r="H80" i="4"/>
  <c r="H82" i="4" s="1"/>
  <c r="H37" i="4"/>
  <c r="H39" i="4" s="1"/>
  <c r="D44" i="4"/>
  <c r="D87" i="4"/>
  <c r="Y43" i="1" l="1"/>
  <c r="Q49" i="1"/>
  <c r="R47" i="1"/>
  <c r="S45" i="1"/>
  <c r="U45" i="1"/>
  <c r="W45" i="1"/>
  <c r="V45" i="1"/>
  <c r="Y20" i="1"/>
  <c r="AD20" i="1" s="1"/>
  <c r="R24" i="1"/>
  <c r="V22" i="1"/>
  <c r="S22" i="1"/>
  <c r="W22" i="1"/>
  <c r="U22" i="1"/>
  <c r="AD23" i="1" l="1"/>
  <c r="V47" i="1"/>
  <c r="W47" i="1"/>
  <c r="S47" i="1"/>
  <c r="U47" i="1"/>
  <c r="Y45" i="1"/>
  <c r="R49" i="1"/>
  <c r="U24" i="1"/>
  <c r="V24" i="1"/>
  <c r="W24" i="1"/>
  <c r="S24" i="1"/>
  <c r="R26" i="1"/>
  <c r="Y22" i="1"/>
  <c r="AD22" i="1" s="1"/>
  <c r="V49" i="1" l="1"/>
  <c r="S49" i="1"/>
  <c r="U49" i="1"/>
  <c r="W49" i="1"/>
  <c r="Y47" i="1"/>
  <c r="R28" i="1"/>
  <c r="Y24" i="1"/>
  <c r="AD24" i="1" s="1"/>
  <c r="V26" i="1"/>
  <c r="U26" i="1"/>
  <c r="S26" i="1"/>
  <c r="W26" i="1"/>
  <c r="AD25" i="1" l="1"/>
  <c r="Y49" i="1"/>
  <c r="Y26" i="1"/>
  <c r="W28" i="1"/>
  <c r="U28" i="1"/>
  <c r="S28" i="1"/>
  <c r="V28" i="1"/>
  <c r="R30" i="1"/>
  <c r="AD26" i="1" l="1"/>
  <c r="Y28" i="1"/>
  <c r="S30" i="1"/>
  <c r="V30" i="1"/>
  <c r="U30" i="1"/>
  <c r="W30" i="1"/>
  <c r="R32" i="1"/>
  <c r="AD27" i="1" l="1"/>
  <c r="V32" i="1"/>
  <c r="U32" i="1"/>
  <c r="W32" i="1"/>
  <c r="S32" i="1"/>
  <c r="Y30" i="1"/>
  <c r="R34" i="1"/>
  <c r="AD28" i="1" l="1"/>
  <c r="Y32" i="1"/>
  <c r="R36" i="1"/>
  <c r="U34" i="1"/>
  <c r="V34" i="1"/>
  <c r="W34" i="1"/>
  <c r="S34" i="1"/>
  <c r="AD29" i="1" l="1"/>
  <c r="R38" i="1"/>
  <c r="U36" i="1"/>
  <c r="W36" i="1"/>
  <c r="V36" i="1"/>
  <c r="S36" i="1"/>
  <c r="Y34" i="1"/>
  <c r="AD30" i="1" l="1"/>
  <c r="R40" i="1"/>
  <c r="Y36" i="1"/>
  <c r="V38" i="1"/>
  <c r="S38" i="1"/>
  <c r="U38" i="1"/>
  <c r="W38" i="1"/>
  <c r="AD31" i="1" l="1"/>
  <c r="R42" i="1"/>
  <c r="Y38" i="1"/>
  <c r="W40" i="1"/>
  <c r="V40" i="1"/>
  <c r="U40" i="1"/>
  <c r="S40" i="1"/>
  <c r="AD32" i="1" l="1"/>
  <c r="Y40" i="1"/>
  <c r="R44" i="1"/>
  <c r="W42" i="1"/>
  <c r="S42" i="1"/>
  <c r="V42" i="1"/>
  <c r="U42" i="1"/>
  <c r="AD33" i="1" l="1"/>
  <c r="Y42" i="1"/>
  <c r="V44" i="1"/>
  <c r="W44" i="1"/>
  <c r="S44" i="1"/>
  <c r="U44" i="1"/>
  <c r="R46" i="1"/>
  <c r="AD34" i="1" l="1"/>
  <c r="S46" i="1"/>
  <c r="U46" i="1"/>
  <c r="V46" i="1"/>
  <c r="W46" i="1"/>
  <c r="R48" i="1"/>
  <c r="Y44" i="1"/>
  <c r="AD35" i="1" l="1"/>
  <c r="R50" i="1"/>
  <c r="V48" i="1"/>
  <c r="W48" i="1"/>
  <c r="S48" i="1"/>
  <c r="U48" i="1"/>
  <c r="Y46" i="1"/>
  <c r="AD36" i="1" l="1"/>
  <c r="Y48" i="1"/>
  <c r="U50" i="1"/>
  <c r="V50" i="1"/>
  <c r="W50" i="1"/>
  <c r="S50" i="1"/>
  <c r="AD37" i="1" l="1"/>
  <c r="Y50" i="1"/>
  <c r="AD38" i="1" l="1"/>
  <c r="AD39" i="1" l="1"/>
  <c r="AD40" i="1" l="1"/>
  <c r="AD41" i="1" l="1"/>
  <c r="AD42" i="1" l="1"/>
  <c r="AD43" i="1" l="1"/>
  <c r="AD44" i="1" l="1"/>
  <c r="AD45" i="1" l="1"/>
  <c r="AD46" i="1" l="1"/>
  <c r="AD47" i="1" l="1"/>
  <c r="AD48" i="1" l="1"/>
  <c r="AD49" i="1" l="1"/>
  <c r="AD50" i="1" l="1"/>
</calcChain>
</file>

<file path=xl/sharedStrings.xml><?xml version="1.0" encoding="utf-8"?>
<sst xmlns="http://schemas.openxmlformats.org/spreadsheetml/2006/main" count="125" uniqueCount="99">
  <si>
    <t>Abril</t>
  </si>
  <si>
    <t>Antigüedad</t>
  </si>
  <si>
    <t>REMUNERATIVO</t>
  </si>
  <si>
    <t>Ley 19.032</t>
  </si>
  <si>
    <t>SEC</t>
  </si>
  <si>
    <t>FAECYS</t>
  </si>
  <si>
    <t>SEC Afiliado</t>
  </si>
  <si>
    <t>Total</t>
  </si>
  <si>
    <t>Asig. NR</t>
  </si>
  <si>
    <t>Presentismo</t>
  </si>
  <si>
    <t>Descuentos</t>
  </si>
  <si>
    <t>Cuota 1</t>
  </si>
  <si>
    <t>Cuota 2</t>
  </si>
  <si>
    <t>OSECAC</t>
  </si>
  <si>
    <t>Saldivar, Juan</t>
  </si>
  <si>
    <t>Enero</t>
  </si>
  <si>
    <t>Febrero</t>
  </si>
  <si>
    <t>Marzo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</si>
  <si>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</si>
  <si>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</si>
  <si>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</si>
  <si>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</si>
  <si>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</si>
  <si>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</si>
  <si>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</si>
  <si>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</si>
  <si>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Legajo Nº</t>
  </si>
  <si>
    <t>Fecha ingreso</t>
  </si>
  <si>
    <t>Remuneracion asignada</t>
  </si>
  <si>
    <t>Categoria</t>
  </si>
  <si>
    <t>Periodo de pago</t>
  </si>
  <si>
    <t>Recibo Nº</t>
  </si>
  <si>
    <t>Calificacion Profesional</t>
  </si>
  <si>
    <t xml:space="preserve"> </t>
  </si>
  <si>
    <t>Lugar y fecha de pago</t>
  </si>
  <si>
    <t>Forma de pago</t>
  </si>
  <si>
    <t>CUIL</t>
  </si>
  <si>
    <t>Razon Social :</t>
  </si>
  <si>
    <t xml:space="preserve">C.U.I.T: </t>
  </si>
  <si>
    <t>30-XXX-XXX</t>
  </si>
  <si>
    <t>UNIDADES</t>
  </si>
  <si>
    <t>Totales</t>
  </si>
  <si>
    <t>Neto</t>
  </si>
  <si>
    <t>Domicilio:</t>
  </si>
  <si>
    <t>REMUNERATIVA</t>
  </si>
  <si>
    <t>NO REMUNERATIVO</t>
  </si>
  <si>
    <t>DESCUENTOS</t>
  </si>
  <si>
    <t>Sueldo Básico</t>
  </si>
  <si>
    <t>CONCEPTOS</t>
  </si>
  <si>
    <t>Elegir empleado para liquidar</t>
  </si>
  <si>
    <t>Mes</t>
  </si>
  <si>
    <t>Año</t>
  </si>
  <si>
    <t>V.U</t>
  </si>
  <si>
    <t>López, José</t>
  </si>
  <si>
    <t>Contratación</t>
  </si>
  <si>
    <t>Transferencia Bancaria</t>
  </si>
  <si>
    <t>Firma</t>
  </si>
  <si>
    <t>Recibí el importe de esta liquidacion en pago de mi remuneracion correspondiente al periodo indicado y duplicado de la misma confome a la ley vigente</t>
  </si>
  <si>
    <t>COMPLETA</t>
  </si>
  <si>
    <t>MEDIA</t>
  </si>
  <si>
    <t>Senior</t>
  </si>
  <si>
    <t>Completa, Media o  2/3</t>
  </si>
  <si>
    <r>
      <rPr>
        <i/>
        <u/>
        <sz val="12"/>
        <color indexed="8"/>
        <rFont val="Calibri"/>
        <family val="2"/>
      </rPr>
      <t>Son pesos</t>
    </r>
    <r>
      <rPr>
        <sz val="12"/>
        <color indexed="8"/>
        <rFont val="Calibri"/>
        <family val="2"/>
      </rPr>
      <t>:</t>
    </r>
  </si>
  <si>
    <t>LEGAJO</t>
  </si>
  <si>
    <t>NOMBRE Y APELLIDO</t>
  </si>
  <si>
    <t>CATEGORÍA</t>
  </si>
  <si>
    <t>CALIFICACIÓN PERSONAL</t>
  </si>
  <si>
    <t>FECHA DE INGRESO</t>
  </si>
  <si>
    <t>BÁSICO JORNADA COMPLETA</t>
  </si>
  <si>
    <t>AÑOS DE ANTIGÜEDAD</t>
  </si>
  <si>
    <t>JORNADA</t>
  </si>
  <si>
    <t>ADICIONALES</t>
  </si>
  <si>
    <t>PRESENTISMO</t>
  </si>
  <si>
    <t>BÁSICO SEGÚN JORNADA</t>
  </si>
  <si>
    <t>BRUTO</t>
  </si>
  <si>
    <t>ANTIGÜEDAD</t>
  </si>
  <si>
    <t>FERIADOS EN EL MES</t>
  </si>
  <si>
    <t>FERIADOS NO TRABAJADOS</t>
  </si>
  <si>
    <t>FERIADOS TRABAJADOS</t>
  </si>
  <si>
    <t>SUB-TOTAL</t>
  </si>
  <si>
    <t>TOTAL NETO</t>
  </si>
  <si>
    <t>JUBILACIÓN</t>
  </si>
  <si>
    <t>OBRA SOCIAL</t>
  </si>
  <si>
    <t>Analista</t>
  </si>
  <si>
    <t xml:space="preserve">5221 - VENDEDORES </t>
  </si>
  <si>
    <t>Razón Social :</t>
  </si>
  <si>
    <t>CUIT:</t>
  </si>
  <si>
    <t>20-28892123-3</t>
  </si>
  <si>
    <t>20-29992123-7</t>
  </si>
  <si>
    <t>Buenos Aires, 5 de Agosto de 2022</t>
  </si>
  <si>
    <t>TOTALES</t>
  </si>
  <si>
    <t>NETO</t>
  </si>
  <si>
    <t>Período de pago</t>
  </si>
  <si>
    <t>Calificación Profesional</t>
  </si>
  <si>
    <r>
      <rPr>
        <i/>
        <u/>
        <sz val="14"/>
        <color indexed="8"/>
        <rFont val="Calibri"/>
        <family val="2"/>
      </rPr>
      <t>Son pesos</t>
    </r>
    <r>
      <rPr>
        <sz val="14"/>
        <color indexed="8"/>
        <rFont val="Calibri"/>
        <family val="2"/>
      </rPr>
      <t>:</t>
    </r>
  </si>
  <si>
    <t>Apellido y Nombre</t>
  </si>
  <si>
    <t>DIARIO LA UNION S.A.</t>
  </si>
  <si>
    <t>Avenida H. Yrogoyen 9265</t>
  </si>
  <si>
    <t>5220 - VENDEDORES DE PUBLICIDAD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</si>
</sst>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-* #,##0.00\ &quot;€&quot;_-;\-* #,##0.00\ &quot;€&quot;_-;_-* &quot;-&quot;??\ &quot;€&quot;_-;_-@_-"/>
    <numFmt numFmtId="167" formatCode="&quot;$&quot;\ #,##0.00"/>
    <numFmt numFmtId="168" formatCode="0000"/>
    <numFmt numFmtId="169" formatCode="&quot;$&quot;\ #,##0.00;\-&quot;$&quot;\ #,##0.00;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indexed="56"/>
      <name val="Calibri"/>
      <family val="2"/>
    </font>
    <font>
      <sz val="12"/>
      <color theme="3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indexed="8"/>
      <name val="Calibri"/>
      <family val="2"/>
    </font>
    <font>
      <i/>
      <u/>
      <sz val="12"/>
      <color indexed="8"/>
      <name val="Calibri"/>
      <family val="2"/>
    </font>
    <font>
      <b/>
      <sz val="14"/>
      <color rgb="FF1A5AE6"/>
      <name val="Calibri"/>
      <family val="2"/>
      <scheme val="minor"/>
    </font>
    <font>
      <b/>
      <sz val="12"/>
      <color rgb="FF1A5AE6"/>
      <name val="Calibri"/>
      <family val="2"/>
      <scheme val="minor"/>
    </font>
    <font>
      <b/>
      <sz val="12"/>
      <color rgb="FF1A5AE6"/>
      <name val="Calibri"/>
      <family val="2"/>
    </font>
    <font>
      <b/>
      <sz val="14"/>
      <color rgb="FF1A5AE6"/>
      <name val="Calibri"/>
      <family val="2"/>
    </font>
    <font>
      <b/>
      <sz val="16"/>
      <color rgb="FF1A5AE6"/>
      <name val="Calibri"/>
      <family val="2"/>
      <scheme val="minor"/>
    </font>
    <font>
      <b/>
      <sz val="18"/>
      <color rgb="FF1A5AE6"/>
      <name val="Calibri"/>
      <family val="2"/>
      <scheme val="minor"/>
    </font>
    <font>
      <sz val="18"/>
      <color theme="1" tint="0.34998626667073579"/>
      <name val="Calibri"/>
      <family val="2"/>
      <scheme val="minor"/>
    </font>
    <font>
      <sz val="14"/>
      <name val="Calibri"/>
      <family val="2"/>
    </font>
    <font>
      <sz val="14"/>
      <color indexed="8"/>
      <name val="Calibri"/>
      <family val="2"/>
    </font>
    <font>
      <b/>
      <sz val="14"/>
      <color theme="1"/>
      <name val="Calibri"/>
      <family val="2"/>
    </font>
    <font>
      <b/>
      <sz val="14"/>
      <name val="Calibri"/>
      <family val="2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0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4"/>
      <color indexed="8"/>
      <name val="Calibri"/>
      <family val="2"/>
    </font>
    <font>
      <sz val="14"/>
      <color indexed="8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1A5AE6"/>
        <bgColor indexed="64"/>
      </patternFill>
    </fill>
    <fill>
      <patternFill patternType="solid">
        <fgColor rgb="FFDEEDFF"/>
        <bgColor indexed="64"/>
      </patternFill>
    </fill>
    <fill>
      <patternFill patternType="solid">
        <fgColor rgb="FFFBFBFB"/>
        <bgColor indexed="64"/>
      </patternFill>
    </fill>
  </fills>
  <borders count="4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/>
      <right/>
      <top/>
      <bottom style="thin">
        <color rgb="FFC8C8C8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hair">
        <color theme="0" tint="-4.9989318521683403E-2"/>
      </left>
      <right style="hair">
        <color theme="0" tint="-4.9989318521683403E-2"/>
      </right>
      <top style="hair">
        <color theme="0" tint="-4.9989318521683403E-2"/>
      </top>
      <bottom style="hair">
        <color theme="0" tint="-4.9989318521683403E-2"/>
      </bottom>
      <diagonal/>
    </border>
    <border>
      <left style="medium">
        <color theme="0"/>
      </left>
      <right/>
      <top style="thin">
        <color theme="0"/>
      </top>
      <bottom/>
      <diagonal/>
    </border>
    <border>
      <left style="medium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/>
      </top>
      <bottom style="thin">
        <color theme="0" tint="-0.34998626667073579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9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/>
  </cellStyleXfs>
  <cellXfs count="137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0" fontId="5" fillId="0" borderId="0" xfId="3" applyFont="1" applyFill="1" applyBorder="1" applyAlignment="1" applyProtection="1">
      <alignment horizontal="center"/>
    </xf>
    <xf numFmtId="49" fontId="4" fillId="0" borderId="0" xfId="5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/>
    <xf numFmtId="0" fontId="4" fillId="0" borderId="0" xfId="5" applyFont="1" applyFill="1" applyBorder="1" applyAlignment="1" applyProtection="1">
      <alignment horizontal="center" vertical="center"/>
      <protection locked="0"/>
    </xf>
    <xf numFmtId="0" fontId="6" fillId="0" borderId="4" xfId="0" applyFont="1" applyBorder="1" applyAlignment="1">
      <alignment vertical="center"/>
    </xf>
    <xf numFmtId="0" fontId="3" fillId="0" borderId="0" xfId="4" applyFont="1" applyFill="1" applyBorder="1" applyAlignment="1" applyProtection="1">
      <alignment horizontal="center" vertical="center"/>
    </xf>
    <xf numFmtId="167" fontId="0" fillId="0" borderId="0" xfId="0" applyNumberFormat="1" applyAlignment="1">
      <alignment horizontal="center"/>
    </xf>
    <xf numFmtId="0" fontId="6" fillId="0" borderId="0" xfId="0" applyFont="1"/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15" fontId="7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7" xfId="0" applyFont="1" applyBorder="1"/>
    <xf numFmtId="167" fontId="8" fillId="0" borderId="0" xfId="6" applyNumberFormat="1" applyFont="1" applyFill="1" applyBorder="1" applyAlignment="1">
      <alignment horizontal="center"/>
    </xf>
    <xf numFmtId="2" fontId="9" fillId="0" borderId="0" xfId="0" applyNumberFormat="1" applyFont="1" applyAlignment="1">
      <alignment horizontal="right"/>
    </xf>
    <xf numFmtId="0" fontId="6" fillId="0" borderId="10" xfId="0" applyFont="1" applyBorder="1"/>
    <xf numFmtId="0" fontId="0" fillId="0" borderId="12" xfId="0" applyBorder="1"/>
    <xf numFmtId="0" fontId="0" fillId="5" borderId="0" xfId="0" applyFill="1"/>
    <xf numFmtId="0" fontId="12" fillId="6" borderId="13" xfId="0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 wrapText="1"/>
    </xf>
    <xf numFmtId="0" fontId="13" fillId="6" borderId="13" xfId="3" applyFont="1" applyFill="1" applyBorder="1" applyAlignment="1" applyProtection="1">
      <alignment horizontal="center" vertical="center" wrapText="1"/>
    </xf>
    <xf numFmtId="0" fontId="14" fillId="6" borderId="13" xfId="3" applyFont="1" applyFill="1" applyBorder="1" applyAlignment="1" applyProtection="1">
      <alignment horizontal="center" vertical="center" wrapText="1"/>
    </xf>
    <xf numFmtId="0" fontId="15" fillId="6" borderId="13" xfId="3" applyFont="1" applyFill="1" applyBorder="1" applyAlignment="1" applyProtection="1">
      <alignment horizontal="center" vertical="center" wrapText="1"/>
    </xf>
    <xf numFmtId="0" fontId="15" fillId="6" borderId="13" xfId="3" applyFont="1" applyFill="1" applyBorder="1" applyAlignment="1" applyProtection="1">
      <alignment horizontal="center" vertical="top" wrapText="1"/>
    </xf>
    <xf numFmtId="0" fontId="14" fillId="6" borderId="15" xfId="3" applyFont="1" applyFill="1" applyBorder="1" applyAlignment="1" applyProtection="1">
      <alignment horizontal="center" vertical="center" wrapText="1"/>
    </xf>
    <xf numFmtId="167" fontId="19" fillId="0" borderId="1" xfId="2" applyNumberFormat="1" applyFont="1" applyFill="1" applyBorder="1" applyAlignment="1" applyProtection="1">
      <alignment horizontal="center"/>
    </xf>
    <xf numFmtId="14" fontId="19" fillId="0" borderId="2" xfId="0" applyNumberFormat="1" applyFont="1" applyBorder="1"/>
    <xf numFmtId="0" fontId="24" fillId="0" borderId="0" xfId="0" applyFont="1"/>
    <xf numFmtId="0" fontId="24" fillId="0" borderId="1" xfId="0" applyFont="1" applyBorder="1"/>
    <xf numFmtId="167" fontId="24" fillId="0" borderId="1" xfId="0" applyNumberFormat="1" applyFont="1" applyBorder="1" applyAlignment="1">
      <alignment horizontal="center"/>
    </xf>
    <xf numFmtId="0" fontId="24" fillId="0" borderId="1" xfId="0" applyFont="1" applyBorder="1" applyAlignment="1">
      <alignment horizontal="center"/>
    </xf>
    <xf numFmtId="0" fontId="19" fillId="0" borderId="1" xfId="0" applyFont="1" applyBorder="1"/>
    <xf numFmtId="14" fontId="19" fillId="0" borderId="1" xfId="0" applyNumberFormat="1" applyFont="1" applyBorder="1"/>
    <xf numFmtId="0" fontId="20" fillId="0" borderId="1" xfId="5" applyFont="1" applyFill="1" applyBorder="1" applyAlignment="1" applyProtection="1">
      <alignment horizontal="center"/>
      <protection locked="0"/>
    </xf>
    <xf numFmtId="49" fontId="13" fillId="6" borderId="27" xfId="5" applyNumberFormat="1" applyFont="1" applyFill="1" applyBorder="1" applyAlignment="1" applyProtection="1">
      <alignment horizontal="center" vertical="center" wrapText="1"/>
      <protection locked="0"/>
    </xf>
    <xf numFmtId="9" fontId="12" fillId="6" borderId="27" xfId="7" applyFont="1" applyFill="1" applyBorder="1" applyAlignment="1" applyProtection="1">
      <alignment horizontal="center" vertical="center" wrapText="1"/>
      <protection locked="0"/>
    </xf>
    <xf numFmtId="9" fontId="14" fillId="6" borderId="27" xfId="3" applyNumberFormat="1" applyFont="1" applyFill="1" applyBorder="1" applyAlignment="1" applyProtection="1">
      <alignment horizontal="center" vertical="center" wrapText="1"/>
    </xf>
    <xf numFmtId="10" fontId="14" fillId="6" borderId="27" xfId="3" applyNumberFormat="1" applyFont="1" applyFill="1" applyBorder="1" applyAlignment="1" applyProtection="1">
      <alignment horizontal="center" vertical="center" wrapText="1"/>
    </xf>
    <xf numFmtId="0" fontId="14" fillId="6" borderId="27" xfId="3" applyFont="1" applyFill="1" applyBorder="1" applyAlignment="1" applyProtection="1">
      <alignment horizontal="center" vertical="center" wrapText="1"/>
    </xf>
    <xf numFmtId="0" fontId="13" fillId="6" borderId="27" xfId="3" applyFont="1" applyFill="1" applyBorder="1" applyAlignment="1" applyProtection="1">
      <alignment horizontal="center" vertical="center" wrapText="1"/>
    </xf>
    <xf numFmtId="2" fontId="14" fillId="6" borderId="17" xfId="3" applyNumberFormat="1" applyFont="1" applyFill="1" applyBorder="1" applyAlignment="1" applyProtection="1">
      <alignment horizontal="center" vertical="center" wrapText="1"/>
    </xf>
    <xf numFmtId="0" fontId="19" fillId="0" borderId="28" xfId="0" applyFont="1" applyBorder="1"/>
    <xf numFmtId="14" fontId="19" fillId="0" borderId="28" xfId="0" applyNumberFormat="1" applyFont="1" applyBorder="1"/>
    <xf numFmtId="167" fontId="19" fillId="0" borderId="28" xfId="2" applyNumberFormat="1" applyFont="1" applyFill="1" applyBorder="1" applyAlignment="1" applyProtection="1">
      <alignment horizontal="center"/>
    </xf>
    <xf numFmtId="0" fontId="20" fillId="0" borderId="28" xfId="5" applyFont="1" applyFill="1" applyBorder="1" applyAlignment="1" applyProtection="1">
      <alignment horizontal="center"/>
      <protection locked="0"/>
    </xf>
    <xf numFmtId="0" fontId="24" fillId="0" borderId="14" xfId="0" applyFont="1" applyBorder="1"/>
    <xf numFmtId="169" fontId="21" fillId="7" borderId="28" xfId="2" applyNumberFormat="1" applyFont="1" applyFill="1" applyBorder="1" applyAlignment="1" applyProtection="1">
      <alignment horizontal="center"/>
    </xf>
    <xf numFmtId="169" fontId="19" fillId="7" borderId="28" xfId="2" applyNumberFormat="1" applyFont="1" applyFill="1" applyBorder="1" applyAlignment="1" applyProtection="1">
      <alignment horizontal="center"/>
    </xf>
    <xf numFmtId="169" fontId="22" fillId="7" borderId="28" xfId="2" applyNumberFormat="1" applyFont="1" applyFill="1" applyBorder="1" applyAlignment="1" applyProtection="1">
      <alignment horizontal="center"/>
    </xf>
    <xf numFmtId="169" fontId="21" fillId="7" borderId="1" xfId="2" applyNumberFormat="1" applyFont="1" applyFill="1" applyBorder="1" applyAlignment="1" applyProtection="1">
      <alignment horizontal="center"/>
    </xf>
    <xf numFmtId="169" fontId="19" fillId="7" borderId="1" xfId="2" applyNumberFormat="1" applyFont="1" applyFill="1" applyBorder="1" applyAlignment="1" applyProtection="1">
      <alignment horizontal="center"/>
    </xf>
    <xf numFmtId="169" fontId="22" fillId="7" borderId="1" xfId="2" applyNumberFormat="1" applyFont="1" applyFill="1" applyBorder="1" applyAlignment="1" applyProtection="1">
      <alignment horizontal="center"/>
    </xf>
    <xf numFmtId="169" fontId="23" fillId="7" borderId="28" xfId="2" applyNumberFormat="1" applyFont="1" applyFill="1" applyBorder="1" applyAlignment="1" applyProtection="1">
      <alignment horizontal="center"/>
    </xf>
    <xf numFmtId="169" fontId="23" fillId="7" borderId="1" xfId="2" applyNumberFormat="1" applyFont="1" applyFill="1" applyBorder="1" applyAlignment="1" applyProtection="1">
      <alignment horizontal="center"/>
    </xf>
    <xf numFmtId="0" fontId="25" fillId="0" borderId="0" xfId="0" applyFont="1" applyAlignment="1">
      <alignment vertical="top"/>
    </xf>
    <xf numFmtId="0" fontId="17" fillId="6" borderId="15" xfId="0" applyFont="1" applyFill="1" applyBorder="1"/>
    <xf numFmtId="168" fontId="18" fillId="0" borderId="24" xfId="0" applyNumberFormat="1" applyFont="1" applyBorder="1" applyAlignment="1">
      <alignment horizontal="left"/>
    </xf>
    <xf numFmtId="14" fontId="24" fillId="0" borderId="1" xfId="0" applyNumberFormat="1" applyFont="1" applyBorder="1"/>
    <xf numFmtId="0" fontId="12" fillId="6" borderId="13" xfId="0" applyFont="1" applyFill="1" applyBorder="1" applyAlignment="1">
      <alignment horizontal="left" vertical="center" indent="1"/>
    </xf>
    <xf numFmtId="0" fontId="12" fillId="6" borderId="15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left" vertical="center" indent="1"/>
    </xf>
    <xf numFmtId="2" fontId="9" fillId="0" borderId="36" xfId="0" applyNumberFormat="1" applyFont="1" applyBorder="1" applyAlignment="1">
      <alignment horizontal="right"/>
    </xf>
    <xf numFmtId="164" fontId="8" fillId="0" borderId="37" xfId="6" applyNumberFormat="1" applyFont="1" applyFill="1" applyBorder="1" applyAlignment="1">
      <alignment horizontal="center"/>
    </xf>
    <xf numFmtId="15" fontId="23" fillId="0" borderId="29" xfId="0" applyNumberFormat="1" applyFont="1" applyBorder="1" applyAlignment="1">
      <alignment vertical="center"/>
    </xf>
    <xf numFmtId="0" fontId="24" fillId="0" borderId="29" xfId="0" applyFont="1" applyBorder="1"/>
    <xf numFmtId="1" fontId="23" fillId="0" borderId="29" xfId="0" applyNumberFormat="1" applyFont="1" applyBorder="1" applyAlignment="1">
      <alignment horizontal="center"/>
    </xf>
    <xf numFmtId="167" fontId="23" fillId="0" borderId="29" xfId="6" applyNumberFormat="1" applyFont="1" applyFill="1" applyBorder="1" applyAlignment="1">
      <alignment horizontal="center"/>
    </xf>
    <xf numFmtId="15" fontId="23" fillId="0" borderId="30" xfId="0" applyNumberFormat="1" applyFont="1" applyBorder="1" applyAlignment="1">
      <alignment vertical="center"/>
    </xf>
    <xf numFmtId="0" fontId="24" fillId="0" borderId="30" xfId="0" applyFont="1" applyBorder="1"/>
    <xf numFmtId="1" fontId="23" fillId="0" borderId="30" xfId="0" applyNumberFormat="1" applyFont="1" applyBorder="1" applyAlignment="1">
      <alignment horizontal="center"/>
    </xf>
    <xf numFmtId="167" fontId="23" fillId="0" borderId="30" xfId="6" applyNumberFormat="1" applyFont="1" applyFill="1" applyBorder="1" applyAlignment="1">
      <alignment horizontal="center"/>
    </xf>
    <xf numFmtId="9" fontId="23" fillId="0" borderId="30" xfId="0" applyNumberFormat="1" applyFont="1" applyBorder="1" applyAlignment="1">
      <alignment horizontal="center"/>
    </xf>
    <xf numFmtId="2" fontId="23" fillId="0" borderId="30" xfId="0" applyNumberFormat="1" applyFont="1" applyBorder="1" applyAlignment="1">
      <alignment horizontal="center"/>
    </xf>
    <xf numFmtId="9" fontId="24" fillId="0" borderId="30" xfId="0" applyNumberFormat="1" applyFont="1" applyBorder="1" applyAlignment="1">
      <alignment horizontal="center"/>
    </xf>
    <xf numFmtId="164" fontId="23" fillId="0" borderId="30" xfId="6" applyNumberFormat="1" applyFont="1" applyFill="1" applyBorder="1" applyAlignment="1">
      <alignment horizontal="center"/>
    </xf>
    <xf numFmtId="167" fontId="24" fillId="0" borderId="30" xfId="1" applyNumberFormat="1" applyFont="1" applyBorder="1" applyAlignment="1">
      <alignment horizontal="center"/>
    </xf>
    <xf numFmtId="10" fontId="24" fillId="0" borderId="30" xfId="0" applyNumberFormat="1" applyFont="1" applyBorder="1" applyAlignment="1">
      <alignment horizontal="center"/>
    </xf>
    <xf numFmtId="15" fontId="26" fillId="0" borderId="31" xfId="0" applyNumberFormat="1" applyFont="1" applyBorder="1" applyAlignment="1">
      <alignment vertical="center"/>
    </xf>
    <xf numFmtId="0" fontId="24" fillId="0" borderId="31" xfId="0" applyFont="1" applyBorder="1"/>
    <xf numFmtId="164" fontId="24" fillId="0" borderId="31" xfId="0" applyNumberFormat="1" applyFont="1" applyBorder="1"/>
    <xf numFmtId="167" fontId="23" fillId="0" borderId="34" xfId="6" applyNumberFormat="1" applyFont="1" applyFill="1" applyBorder="1" applyAlignment="1">
      <alignment horizontal="center"/>
    </xf>
    <xf numFmtId="167" fontId="23" fillId="0" borderId="35" xfId="6" applyNumberFormat="1" applyFont="1" applyFill="1" applyBorder="1" applyAlignment="1">
      <alignment horizontal="center"/>
    </xf>
    <xf numFmtId="0" fontId="24" fillId="0" borderId="6" xfId="0" applyFont="1" applyBorder="1"/>
    <xf numFmtId="0" fontId="24" fillId="0" borderId="38" xfId="0" applyFont="1" applyBorder="1"/>
    <xf numFmtId="0" fontId="24" fillId="0" borderId="39" xfId="0" applyFont="1" applyBorder="1"/>
    <xf numFmtId="0" fontId="27" fillId="0" borderId="39" xfId="0" applyFont="1" applyBorder="1" applyAlignment="1">
      <alignment horizontal="center"/>
    </xf>
    <xf numFmtId="167" fontId="27" fillId="0" borderId="32" xfId="0" applyNumberFormat="1" applyFont="1" applyBorder="1" applyAlignment="1">
      <alignment horizontal="center"/>
    </xf>
    <xf numFmtId="0" fontId="24" fillId="0" borderId="0" xfId="0" applyFont="1" applyAlignment="1">
      <alignment horizontal="center"/>
    </xf>
    <xf numFmtId="0" fontId="20" fillId="0" borderId="0" xfId="0" applyFont="1" applyAlignment="1">
      <alignment horizontal="right"/>
    </xf>
    <xf numFmtId="0" fontId="29" fillId="0" borderId="0" xfId="0" applyFont="1"/>
    <xf numFmtId="0" fontId="24" fillId="0" borderId="9" xfId="0" applyFont="1" applyBorder="1"/>
    <xf numFmtId="15" fontId="23" fillId="0" borderId="0" xfId="0" applyNumberFormat="1" applyFont="1" applyAlignment="1">
      <alignment horizontal="center" vertical="center"/>
    </xf>
    <xf numFmtId="14" fontId="24" fillId="0" borderId="0" xfId="0" applyNumberFormat="1" applyFont="1" applyAlignment="1">
      <alignment horizontal="center" vertical="center"/>
    </xf>
    <xf numFmtId="2" fontId="23" fillId="0" borderId="0" xfId="0" applyNumberFormat="1" applyFont="1" applyAlignment="1">
      <alignment horizontal="left" vertical="center"/>
    </xf>
    <xf numFmtId="4" fontId="30" fillId="0" borderId="0" xfId="0" applyNumberFormat="1" applyFont="1" applyAlignment="1">
      <alignment horizontal="center" vertical="center"/>
    </xf>
    <xf numFmtId="0" fontId="12" fillId="6" borderId="17" xfId="0" applyFont="1" applyFill="1" applyBorder="1" applyAlignment="1">
      <alignment horizontal="center" vertical="center" wrapText="1"/>
    </xf>
    <xf numFmtId="0" fontId="12" fillId="6" borderId="18" xfId="0" applyFont="1" applyFill="1" applyBorder="1" applyAlignment="1">
      <alignment horizontal="center" vertical="center" wrapText="1"/>
    </xf>
    <xf numFmtId="0" fontId="12" fillId="6" borderId="19" xfId="0" applyFont="1" applyFill="1" applyBorder="1" applyAlignment="1">
      <alignment horizontal="center" vertical="center" wrapText="1"/>
    </xf>
    <xf numFmtId="0" fontId="12" fillId="6" borderId="13" xfId="0" applyFont="1" applyFill="1" applyBorder="1" applyAlignment="1">
      <alignment horizontal="center" vertical="center" wrapText="1"/>
    </xf>
    <xf numFmtId="0" fontId="16" fillId="6" borderId="25" xfId="3" applyFont="1" applyFill="1" applyBorder="1" applyAlignment="1" applyProtection="1">
      <alignment horizontal="center" vertical="center" wrapText="1"/>
    </xf>
    <xf numFmtId="0" fontId="16" fillId="6" borderId="14" xfId="3" applyFont="1" applyFill="1" applyBorder="1" applyAlignment="1" applyProtection="1">
      <alignment horizontal="center" vertical="center" wrapText="1"/>
    </xf>
    <xf numFmtId="0" fontId="16" fillId="6" borderId="21" xfId="3" applyFont="1" applyFill="1" applyBorder="1" applyAlignment="1" applyProtection="1">
      <alignment horizontal="center" vertical="center" wrapText="1"/>
    </xf>
    <xf numFmtId="0" fontId="16" fillId="6" borderId="26" xfId="3" applyFont="1" applyFill="1" applyBorder="1" applyAlignment="1" applyProtection="1">
      <alignment horizontal="center" vertical="center" wrapText="1"/>
    </xf>
    <xf numFmtId="0" fontId="16" fillId="6" borderId="16" xfId="3" applyFont="1" applyFill="1" applyBorder="1" applyAlignment="1" applyProtection="1">
      <alignment horizontal="center" vertical="center" wrapText="1"/>
    </xf>
    <xf numFmtId="0" fontId="16" fillId="6" borderId="22" xfId="3" applyFont="1" applyFill="1" applyBorder="1" applyAlignment="1" applyProtection="1">
      <alignment horizontal="center" vertical="center" wrapText="1"/>
    </xf>
    <xf numFmtId="0" fontId="16" fillId="6" borderId="23" xfId="3" applyFont="1" applyFill="1" applyBorder="1" applyAlignment="1" applyProtection="1">
      <alignment horizontal="center" vertical="center" wrapText="1"/>
    </xf>
    <xf numFmtId="0" fontId="12" fillId="6" borderId="13" xfId="3" applyFont="1" applyFill="1" applyBorder="1" applyAlignment="1" applyProtection="1">
      <alignment horizontal="center" vertical="center" wrapText="1"/>
    </xf>
    <xf numFmtId="9" fontId="12" fillId="6" borderId="13" xfId="7" applyFont="1" applyFill="1" applyBorder="1" applyAlignment="1" applyProtection="1">
      <alignment horizontal="center" vertical="center" wrapText="1"/>
      <protection locked="0"/>
    </xf>
    <xf numFmtId="1" fontId="12" fillId="6" borderId="13" xfId="7" applyNumberFormat="1" applyFont="1" applyFill="1" applyBorder="1" applyAlignment="1" applyProtection="1">
      <alignment horizontal="center" vertical="center" wrapText="1"/>
      <protection locked="0"/>
    </xf>
    <xf numFmtId="0" fontId="13" fillId="6" borderId="13" xfId="3" applyFont="1" applyFill="1" applyBorder="1" applyAlignment="1" applyProtection="1">
      <alignment horizontal="center" vertical="center" wrapText="1"/>
    </xf>
    <xf numFmtId="0" fontId="12" fillId="6" borderId="15" xfId="0" applyFont="1" applyFill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5" fillId="0" borderId="0" xfId="3" applyFont="1" applyFill="1" applyBorder="1" applyAlignment="1" applyProtection="1">
      <alignment horizontal="center"/>
    </xf>
    <xf numFmtId="0" fontId="12" fillId="6" borderId="13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23" fillId="0" borderId="0" xfId="0" applyFont="1" applyAlignment="1">
      <alignment horizontal="center" vertical="center"/>
    </xf>
    <xf numFmtId="2" fontId="26" fillId="0" borderId="33" xfId="0" applyNumberFormat="1" applyFont="1" applyBorder="1" applyAlignment="1">
      <alignment horizontal="right"/>
    </xf>
    <xf numFmtId="2" fontId="26" fillId="0" borderId="34" xfId="0" applyNumberFormat="1" applyFont="1" applyBorder="1" applyAlignment="1">
      <alignment horizontal="right"/>
    </xf>
    <xf numFmtId="0" fontId="24" fillId="0" borderId="0" xfId="0" applyFont="1" applyAlignment="1">
      <alignment horizontal="center"/>
    </xf>
    <xf numFmtId="0" fontId="24" fillId="0" borderId="11" xfId="0" applyFont="1" applyBorder="1" applyAlignment="1">
      <alignment horizontal="center"/>
    </xf>
    <xf numFmtId="0" fontId="24" fillId="0" borderId="6" xfId="0" applyFont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12" fillId="6" borderId="15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2" fontId="23" fillId="0" borderId="0" xfId="0" applyNumberFormat="1" applyFont="1" applyAlignment="1">
      <alignment horizontal="center" vertical="center"/>
    </xf>
    <xf numFmtId="0" fontId="24" fillId="0" borderId="40" xfId="0" applyFont="1" applyBorder="1" applyAlignment="1">
      <alignment horizontal="center" vertical="center"/>
    </xf>
    <xf numFmtId="0" fontId="24" fillId="0" borderId="41" xfId="0" applyFont="1" applyBorder="1" applyAlignment="1">
      <alignment horizontal="center" vertical="center"/>
    </xf>
    <xf numFmtId="0" fontId="24" fillId="0" borderId="42" xfId="0" applyFont="1" applyBorder="1" applyAlignment="1">
      <alignment horizontal="center" vertical="center"/>
    </xf>
    <xf numFmtId="0" fontId="24" fillId="0" borderId="43" xfId="0" applyFont="1" applyBorder="1" applyAlignment="1">
      <alignment horizontal="center" vertical="center"/>
    </xf>
  </cellXfs>
  <cellStyles count="9">
    <cellStyle name="20% - Énfasis6" xfId="5" builtinId="50"/>
    <cellStyle name="40% - Énfasis1" xfId="4" builtinId="31"/>
    <cellStyle name="Énfasis1" xfId="3" builtinId="29"/>
    <cellStyle name="Millares" xfId="1" builtinId="3"/>
    <cellStyle name="Moneda" xfId="2" builtinId="4"/>
    <cellStyle name="Moneda 2" xfId="6" xr:uid="{00000000-0005-0000-0000-000005000000}"/>
    <cellStyle name="Normal" xfId="0" builtinId="0"/>
    <cellStyle name="Normal 2" xfId="8" xr:uid="{00000000-0005-0000-0000-000007000000}"/>
    <cellStyle name="Porcentaje" xfId="7" builtinId="5"/>
  </cellStyles>
  <dxfs count="0"/>
  <tableStyles count="0" defaultTableStyle="TableStyleMedium2" defaultPivotStyle="PivotStyleLight16"/>
  <colors>
    <mruColors>
      <color rgb="FFFBFBFB"/>
      <color rgb="FF1A5AE6"/>
      <color rgb="FFDEE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://planillaexcel.com/contactanos?ref=spreadsheet_contact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planillaexcel.com?ref=spreadsheet_logo" TargetMode="External"/><Relationship Id="rId4" Type="http://schemas.openxmlformats.org/officeDocument/2006/relationships/image" Target="file:///C:\Users\Cecilia\AppData\Roaming\Microsoft\Excel\XLSTART/header/envelope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152400</xdr:colOff>
      <xdr:row>1</xdr:row>
      <xdr:rowOff>71755</xdr:rowOff>
    </xdr:from>
    <xdr:to>
      <xdr:col>4</xdr:col>
      <xdr:colOff>789517</xdr:colOff>
      <xdr:row>1</xdr:row>
      <xdr:rowOff>800907</xdr:rowOff>
    </xdr:to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id="{39BC2B17-8DEF-4B41-80DF-15DBB9E92C4E}"/>
            </a:ext>
          </a:extLst>
        </xdr:cNvPr>
        <xdr:cNvSpPr txBox="1"/>
      </xdr:nvSpPr>
      <xdr:spPr>
        <a:xfrm>
          <a:off x="361950" y="243205"/>
          <a:ext cx="4203700" cy="729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Liquidación</a:t>
          </a:r>
          <a:r>
            <a:rPr lang="en-US" sz="2400" b="1" baseline="0">
              <a:solidFill>
                <a:schemeClr val="bg1"/>
              </a:solidFill>
            </a:rPr>
            <a:t> de sueldos</a:t>
          </a:r>
          <a:endParaRPr lang="en-US" sz="2400" b="1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104775</xdr:colOff>
      <xdr:row>1</xdr:row>
      <xdr:rowOff>119380</xdr:rowOff>
    </xdr:from>
    <xdr:to>
      <xdr:col>4</xdr:col>
      <xdr:colOff>107950</xdr:colOff>
      <xdr:row>2</xdr:row>
      <xdr:rowOff>807</xdr:rowOff>
    </xdr:to>
    <xdr:sp macro="" textlink="">
      <xdr:nvSpPr>
        <xdr:cNvPr id="5" name="TextBox 1">
          <a:extLst>
            <a:ext uri="{FF2B5EF4-FFF2-40B4-BE49-F238E27FC236}">
              <a16:creationId xmlns:a16="http://schemas.microsoft.com/office/drawing/2014/main" id="{CBCE93AB-8547-4562-B7C6-A2E8EBC9316A}"/>
            </a:ext>
          </a:extLst>
        </xdr:cNvPr>
        <xdr:cNvSpPr txBox="1"/>
      </xdr:nvSpPr>
      <xdr:spPr>
        <a:xfrm>
          <a:off x="247650" y="300355"/>
          <a:ext cx="4203700" cy="729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2400" b="1">
              <a:solidFill>
                <a:schemeClr val="bg1"/>
              </a:solidFill>
            </a:rPr>
            <a:t>Liquidación</a:t>
          </a:r>
          <a:r>
            <a:rPr lang="en-US" sz="2400" b="1" baseline="0">
              <a:solidFill>
                <a:schemeClr val="bg1"/>
              </a:solidFill>
            </a:rPr>
            <a:t> de sueldos</a:t>
          </a:r>
          <a:endParaRPr lang="en-US" sz="2400" b="1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152400</xdr:colOff>
      <xdr:row>0</xdr:row>
      <xdr:rowOff>114300</xdr:rowOff>
    </xdr:from>
    <xdr:to>
      <xdr:col>1</xdr:col>
      <xdr:colOff>533400</xdr:colOff>
      <xdr:row>0</xdr:row>
      <xdr:rowOff>266700</xdr:rowOff>
    </xdr:to>
    <xdr:pic>
      <xdr:nvPicPr>
        <xdr:cNvPr id="2" name="log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14300"/>
          <a:ext cx="1143000" cy="152400"/>
        </a:xfrm>
        <a:prstGeom prst="rect">
          <a:avLst/>
        </a:prstGeom>
      </xdr:spPr>
    </xdr:pic>
    <xdr:clientData/>
  </xdr:twoCellAnchor>
  <xdr:twoCellAnchor>
    <xdr:from>
      <xdr:col>1</xdr:col>
      <xdr:colOff>508000</xdr:colOff>
      <xdr:row>0</xdr:row>
      <xdr:rowOff>104140</xdr:rowOff>
    </xdr:from>
    <xdr:to>
      <xdr:col>4</xdr:col>
      <xdr:colOff>739775</xdr:colOff>
      <xdr:row>0</xdr:row>
      <xdr:rowOff>358140</xdr:rowOff>
    </xdr:to>
    <xdr:sp macro="" textlink="">
      <xdr:nvSpPr>
        <xdr:cNvPr id="3" name="subtitl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1270000" y="104140"/>
          <a:ext cx="3175000" cy="254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s-AR" sz="900" i="1">
              <a:solidFill>
                <a:srgbClr val="969696"/>
              </a:solidFill>
            </a:rPr>
            <a:t>Las planillas de Excel más útiles, en un solo lugar.</a:t>
          </a:r>
        </a:p>
      </xdr:txBody>
    </xdr:sp>
    <xdr:clientData/>
  </xdr:twoCellAnchor>
  <xdr:twoCellAnchor>
    <xdr:from>
      <xdr:col>9</xdr:col>
      <xdr:colOff>104775</xdr:colOff>
      <xdr:row>0</xdr:row>
      <xdr:rowOff>101600</xdr:rowOff>
    </xdr:from>
    <xdr:to>
      <xdr:col>12</xdr:col>
      <xdr:colOff>739775</xdr:colOff>
      <xdr:row>0</xdr:row>
      <xdr:rowOff>355600</xdr:rowOff>
    </xdr:to>
    <xdr:sp macro="" textlink="">
      <xdr:nvSpPr>
        <xdr:cNvPr id="4" name="contactBox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 txBox="1"/>
      </xdr:nvSpPr>
      <xdr:spPr>
        <a:xfrm>
          <a:off x="7620000" y="101600"/>
          <a:ext cx="2921000" cy="2540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s-AR" sz="1000">
              <a:solidFill>
                <a:srgbClr val="787878"/>
              </a:solidFill>
            </a:rPr>
            <a:t>¿Necesitas ayuda con esta planilla? </a:t>
          </a:r>
          <a:r>
            <a:rPr lang="es-AR" sz="1000">
              <a:solidFill>
                <a:srgbClr val="458FFD"/>
              </a:solidFill>
            </a:rPr>
            <a:t> Contáctanos</a:t>
          </a:r>
        </a:p>
      </xdr:txBody>
    </xdr:sp>
    <xdr:clientData/>
  </xdr:twoCellAnchor>
  <xdr:twoCellAnchor editAs="absolute">
    <xdr:from>
      <xdr:col>12</xdr:col>
      <xdr:colOff>498475</xdr:colOff>
      <xdr:row>0</xdr:row>
      <xdr:rowOff>152400</xdr:rowOff>
    </xdr:from>
    <xdr:to>
      <xdr:col>12</xdr:col>
      <xdr:colOff>650875</xdr:colOff>
      <xdr:row>0</xdr:row>
      <xdr:rowOff>304800</xdr:rowOff>
    </xdr:to>
    <xdr:pic>
      <xdr:nvPicPr>
        <xdr:cNvPr id="5" name="mailIcon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0299700" y="152400"/>
          <a:ext cx="152400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1"/>
  <dimension ref="B1:AD50"/>
  <sheetViews>
    <sheetView showGridLines="0" tabSelected="1" topLeftCell="A7" zoomScale="90" zoomScaleNormal="90" workbookViewId="0">
      <selection activeCell="E15" sqref="E15"/>
    </sheetView>
  </sheetViews>
  <sheetFormatPr baseColWidth="10" defaultRowHeight="15" x14ac:dyDescent="0.25"/>
  <cols>
    <col min="1" max="1" width="3.140625" customWidth="1"/>
    <col min="2" max="2" width="13" customWidth="1"/>
    <col min="3" max="3" width="20.140625" customWidth="1"/>
    <col min="4" max="4" width="18.85546875" customWidth="1"/>
    <col min="5" max="5" width="55.42578125" customWidth="1"/>
    <col min="6" max="6" width="17.85546875" customWidth="1"/>
    <col min="7" max="7" width="18.140625" customWidth="1"/>
    <col min="8" max="8" width="16" customWidth="1"/>
    <col min="9" max="9" width="15.85546875" style="9" customWidth="1"/>
    <col min="10" max="10" width="16.5703125" style="2" customWidth="1"/>
    <col min="11" max="11" width="18.42578125" customWidth="1"/>
    <col min="12" max="13" width="20.28515625" customWidth="1"/>
    <col min="14" max="14" width="21.28515625" customWidth="1"/>
    <col min="15" max="15" width="19.28515625" customWidth="1"/>
    <col min="16" max="16" width="23.28515625" customWidth="1"/>
    <col min="17" max="17" width="17.5703125" customWidth="1"/>
    <col min="18" max="18" width="16.28515625" customWidth="1"/>
    <col min="19" max="19" width="15.28515625" customWidth="1"/>
    <col min="20" max="24" width="11.7109375" bestFit="1" customWidth="1"/>
    <col min="25" max="25" width="17.7109375" customWidth="1"/>
    <col min="28" max="28" width="16.7109375" customWidth="1"/>
    <col min="30" max="30" width="15.85546875" customWidth="1"/>
  </cols>
  <sheetData>
    <row r="1" spans="2:30" ht="13.15" customHeight="1" x14ac:dyDescent="0.25"/>
    <row r="2" spans="2:30" ht="66.599999999999994" customHeight="1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</row>
    <row r="3" spans="2:30" x14ac:dyDescent="0.25">
      <c r="B3" s="117"/>
      <c r="C3" s="117"/>
      <c r="D3" s="117"/>
      <c r="E3" s="117"/>
      <c r="F3" s="117"/>
      <c r="G3" s="117"/>
      <c r="H3" s="117"/>
      <c r="I3" s="117"/>
      <c r="J3" s="117"/>
      <c r="K3" s="117"/>
    </row>
    <row r="4" spans="2:30" x14ac:dyDescent="0.25">
      <c r="C4" s="3"/>
      <c r="D4" s="3"/>
      <c r="E4" s="3"/>
      <c r="F4" s="3"/>
      <c r="G4" s="3"/>
      <c r="H4" s="116"/>
      <c r="I4" s="3"/>
      <c r="J4" s="3"/>
      <c r="K4" s="3"/>
    </row>
    <row r="5" spans="2:30" ht="21" x14ac:dyDescent="0.25">
      <c r="B5" s="59"/>
      <c r="D5" s="6"/>
      <c r="E5" s="6"/>
      <c r="H5" s="116"/>
      <c r="I5" s="8"/>
      <c r="J5" s="8"/>
      <c r="P5" s="2"/>
      <c r="Q5" s="2"/>
      <c r="R5" s="2"/>
    </row>
    <row r="6" spans="2:30" ht="16.899999999999999" customHeight="1" x14ac:dyDescent="0.25">
      <c r="E6" s="4"/>
      <c r="H6" s="116"/>
      <c r="I6" s="8"/>
      <c r="J6" s="8"/>
      <c r="P6" s="2"/>
      <c r="Q6" s="2"/>
      <c r="R6" s="2"/>
    </row>
    <row r="7" spans="2:30" ht="14.45" customHeight="1" x14ac:dyDescent="0.25">
      <c r="I7" s="2"/>
    </row>
    <row r="8" spans="2:30" ht="23.25" x14ac:dyDescent="0.35">
      <c r="B8" s="60" t="s">
        <v>50</v>
      </c>
      <c r="C8" s="61" t="s">
        <v>20</v>
      </c>
      <c r="I8" s="2"/>
    </row>
    <row r="9" spans="2:30" ht="23.25" x14ac:dyDescent="0.35">
      <c r="B9" s="60" t="s">
        <v>51</v>
      </c>
      <c r="C9" s="61">
        <v>2023</v>
      </c>
      <c r="I9" s="2"/>
      <c r="Q9" s="1"/>
      <c r="R9" s="1"/>
      <c r="S9" s="1"/>
    </row>
    <row r="10" spans="2:30" ht="33" customHeight="1" x14ac:dyDescent="0.25">
      <c r="I10" s="2"/>
      <c r="K10" s="110" t="s">
        <v>2</v>
      </c>
      <c r="L10" s="110"/>
      <c r="M10" s="110"/>
      <c r="N10" s="110"/>
      <c r="O10" s="110"/>
      <c r="P10" s="110"/>
      <c r="Q10" s="110"/>
      <c r="R10" s="110"/>
      <c r="S10" s="104" t="s">
        <v>46</v>
      </c>
      <c r="T10" s="105"/>
      <c r="U10" s="105"/>
      <c r="V10" s="105"/>
      <c r="W10" s="105"/>
      <c r="X10" s="105"/>
      <c r="Y10" s="105"/>
      <c r="Z10" s="105"/>
      <c r="AA10" s="105"/>
      <c r="AB10" s="105"/>
      <c r="AC10" s="106"/>
      <c r="AD10" s="100" t="s">
        <v>80</v>
      </c>
    </row>
    <row r="11" spans="2:30" s="5" customFormat="1" ht="38.450000000000003" customHeight="1" x14ac:dyDescent="0.25">
      <c r="B11" s="118" t="s">
        <v>63</v>
      </c>
      <c r="C11" s="103" t="s">
        <v>64</v>
      </c>
      <c r="D11" s="103" t="s">
        <v>65</v>
      </c>
      <c r="E11" s="103" t="s">
        <v>66</v>
      </c>
      <c r="F11" s="103" t="s">
        <v>36</v>
      </c>
      <c r="G11" s="103" t="s">
        <v>67</v>
      </c>
      <c r="H11" s="103" t="s">
        <v>70</v>
      </c>
      <c r="I11" s="103" t="s">
        <v>68</v>
      </c>
      <c r="J11" s="103" t="s">
        <v>69</v>
      </c>
      <c r="K11" s="103" t="s">
        <v>73</v>
      </c>
      <c r="L11" s="111" t="s">
        <v>71</v>
      </c>
      <c r="M11" s="111"/>
      <c r="N11" s="103" t="s">
        <v>74</v>
      </c>
      <c r="O11" s="28" t="s">
        <v>76</v>
      </c>
      <c r="P11" s="28" t="s">
        <v>77</v>
      </c>
      <c r="Q11" s="28" t="s">
        <v>78</v>
      </c>
      <c r="R11" s="115" t="s">
        <v>79</v>
      </c>
      <c r="S11" s="107"/>
      <c r="T11" s="108"/>
      <c r="U11" s="108"/>
      <c r="V11" s="108"/>
      <c r="W11" s="108"/>
      <c r="X11" s="108"/>
      <c r="Y11" s="108"/>
      <c r="Z11" s="108"/>
      <c r="AA11" s="108"/>
      <c r="AB11" s="108"/>
      <c r="AC11" s="109"/>
      <c r="AD11" s="101"/>
    </row>
    <row r="12" spans="2:30" s="5" customFormat="1" ht="31.9" customHeight="1" x14ac:dyDescent="0.25">
      <c r="B12" s="118"/>
      <c r="C12" s="103"/>
      <c r="D12" s="103"/>
      <c r="E12" s="103"/>
      <c r="F12" s="103"/>
      <c r="G12" s="103"/>
      <c r="H12" s="103"/>
      <c r="I12" s="103"/>
      <c r="J12" s="103"/>
      <c r="K12" s="103"/>
      <c r="L12" s="27" t="s">
        <v>75</v>
      </c>
      <c r="M12" s="112" t="s">
        <v>72</v>
      </c>
      <c r="N12" s="103"/>
      <c r="O12" s="113">
        <v>1</v>
      </c>
      <c r="P12" s="113">
        <v>1</v>
      </c>
      <c r="Q12" s="113">
        <v>0</v>
      </c>
      <c r="R12" s="115"/>
      <c r="S12" s="26" t="s">
        <v>81</v>
      </c>
      <c r="T12" s="26" t="s">
        <v>82</v>
      </c>
      <c r="U12" s="26" t="s">
        <v>3</v>
      </c>
      <c r="V12" s="26" t="s">
        <v>4</v>
      </c>
      <c r="W12" s="26" t="s">
        <v>5</v>
      </c>
      <c r="X12" s="26" t="s">
        <v>6</v>
      </c>
      <c r="Y12" s="25" t="s">
        <v>7</v>
      </c>
      <c r="Z12" s="25" t="s">
        <v>8</v>
      </c>
      <c r="AA12" s="25" t="s">
        <v>8</v>
      </c>
      <c r="AB12" s="114" t="s">
        <v>72</v>
      </c>
      <c r="AC12" s="29" t="s">
        <v>13</v>
      </c>
      <c r="AD12" s="101"/>
    </row>
    <row r="13" spans="2:30" s="5" customFormat="1" ht="31.5" x14ac:dyDescent="0.25">
      <c r="B13" s="118"/>
      <c r="C13" s="103"/>
      <c r="D13" s="103"/>
      <c r="E13" s="103"/>
      <c r="F13" s="103"/>
      <c r="G13" s="103"/>
      <c r="H13" s="39" t="s">
        <v>61</v>
      </c>
      <c r="I13" s="103"/>
      <c r="J13" s="103"/>
      <c r="K13" s="103"/>
      <c r="L13" s="40">
        <v>0.01</v>
      </c>
      <c r="M13" s="112"/>
      <c r="N13" s="103"/>
      <c r="O13" s="113"/>
      <c r="P13" s="113"/>
      <c r="Q13" s="113"/>
      <c r="R13" s="115"/>
      <c r="S13" s="41">
        <v>0.11</v>
      </c>
      <c r="T13" s="41">
        <v>0.03</v>
      </c>
      <c r="U13" s="41">
        <v>0.03</v>
      </c>
      <c r="V13" s="41">
        <v>0.02</v>
      </c>
      <c r="W13" s="42">
        <v>5.0000000000000001E-3</v>
      </c>
      <c r="X13" s="41">
        <v>0.02</v>
      </c>
      <c r="Y13" s="43" t="s">
        <v>10</v>
      </c>
      <c r="Z13" s="44" t="s">
        <v>11</v>
      </c>
      <c r="AA13" s="44" t="s">
        <v>12</v>
      </c>
      <c r="AB13" s="114"/>
      <c r="AC13" s="45">
        <v>70</v>
      </c>
      <c r="AD13" s="102"/>
    </row>
    <row r="14" spans="2:30" s="50" customFormat="1" ht="18.75" x14ac:dyDescent="0.3">
      <c r="B14" s="46">
        <v>10212</v>
      </c>
      <c r="C14" s="46" t="s">
        <v>14</v>
      </c>
      <c r="D14" s="46" t="s">
        <v>60</v>
      </c>
      <c r="E14" s="46" t="s">
        <v>98</v>
      </c>
      <c r="F14" s="46" t="s">
        <v>87</v>
      </c>
      <c r="G14" s="47">
        <v>40258</v>
      </c>
      <c r="H14" s="47" t="s">
        <v>58</v>
      </c>
      <c r="I14" s="48">
        <v>10000</v>
      </c>
      <c r="J14" s="49">
        <v>10</v>
      </c>
      <c r="K14" s="51">
        <f>IF($H14="Media",I14*1/2,IF($H14="2/3",I14*2/3,1*I14))</f>
        <v>10000</v>
      </c>
      <c r="L14" s="52">
        <f>K14*$L$13*J14</f>
        <v>1000</v>
      </c>
      <c r="M14" s="52">
        <f>(K14+L14)/12</f>
        <v>916.66666666666663</v>
      </c>
      <c r="N14" s="53">
        <f>K14+L14+M14</f>
        <v>11916.666666666666</v>
      </c>
      <c r="O14" s="52">
        <f>$N14/25*$O$12</f>
        <v>476.66666666666663</v>
      </c>
      <c r="P14" s="52">
        <f>-$N14/30*$P$12</f>
        <v>-397.22222222222223</v>
      </c>
      <c r="Q14" s="52">
        <f>(N14/30*O12*Q12+N14/25*Q12)</f>
        <v>0</v>
      </c>
      <c r="R14" s="53">
        <f>SUM(N14:Q14)</f>
        <v>11996.111111111109</v>
      </c>
      <c r="S14" s="52">
        <f>$S$13*$R14</f>
        <v>1319.5722222222221</v>
      </c>
      <c r="T14" s="52">
        <f>IF(H14="",0,IF($H14="Completa",R14*$T$13,IF($H14="Media",R14*$T$13*2,IF($H14="2/3",R14*1.5*$T$13))))</f>
        <v>359.88333333333327</v>
      </c>
      <c r="U14" s="52">
        <f>$U$13*$R14</f>
        <v>359.88333333333327</v>
      </c>
      <c r="V14" s="52">
        <f>$V$13*R14</f>
        <v>239.92222222222219</v>
      </c>
      <c r="W14" s="52">
        <f>$W$13*R14</f>
        <v>59.980555555555547</v>
      </c>
      <c r="X14" s="52">
        <f>IF($H14="Completa",R14*$X$13,IF($H14="Media",R14*$X$13*2,IF($H14="2/3",R14*$X$13*1.5,0)))</f>
        <v>239.92222222222219</v>
      </c>
      <c r="Y14" s="53">
        <f>SUM(S14:X14)</f>
        <v>2579.1638888888879</v>
      </c>
      <c r="Z14" s="57"/>
      <c r="AA14" s="57"/>
      <c r="AB14" s="57">
        <f>(Z14+AA14)/12</f>
        <v>0</v>
      </c>
      <c r="AC14" s="57">
        <f>$AC$13</f>
        <v>70</v>
      </c>
      <c r="AD14" s="53">
        <f>R14-Y14+Z14+AA14+AB14-AC14</f>
        <v>9346.9472222222212</v>
      </c>
    </row>
    <row r="15" spans="2:30" s="32" customFormat="1" ht="18.75" x14ac:dyDescent="0.3">
      <c r="B15" s="33">
        <v>108210</v>
      </c>
      <c r="C15" s="33" t="s">
        <v>53</v>
      </c>
      <c r="D15" s="33" t="s">
        <v>83</v>
      </c>
      <c r="E15" s="33" t="s">
        <v>84</v>
      </c>
      <c r="F15" s="46" t="s">
        <v>88</v>
      </c>
      <c r="G15" s="62">
        <v>42146</v>
      </c>
      <c r="H15" s="33" t="s">
        <v>59</v>
      </c>
      <c r="I15" s="34">
        <v>10000</v>
      </c>
      <c r="J15" s="35">
        <v>2</v>
      </c>
      <c r="K15" s="54">
        <f t="shared" ref="K15:K50" si="0">IF($H15="Media",I15*1/2,IF($H15="2/3",I15*2/3,1*I15))</f>
        <v>5000</v>
      </c>
      <c r="L15" s="52">
        <f t="shared" ref="L15:L50" si="1">K15*$L$13*J15</f>
        <v>100</v>
      </c>
      <c r="M15" s="52">
        <f t="shared" ref="M15:M50" si="2">(K15+L15)/12</f>
        <v>425</v>
      </c>
      <c r="N15" s="53">
        <f t="shared" ref="N15:N50" si="3">K15+L15+M15</f>
        <v>5525</v>
      </c>
      <c r="O15" s="55">
        <f t="shared" ref="O15:O50" si="4">$N15/25*$O$12</f>
        <v>221</v>
      </c>
      <c r="P15" s="55">
        <f t="shared" ref="P15:P50" si="5">-$N15/30*$P$12</f>
        <v>-184.16666666666666</v>
      </c>
      <c r="Q15" s="55">
        <f t="shared" ref="Q15:Q50" si="6">(N15/30*O13*Q13+N15/25*Q13)</f>
        <v>0</v>
      </c>
      <c r="R15" s="56">
        <f t="shared" ref="R15:R50" si="7">SUM(N15:Q15)</f>
        <v>5561.833333333333</v>
      </c>
      <c r="S15" s="55">
        <f t="shared" ref="S15:S50" si="8">$S$13*$R15</f>
        <v>611.80166666666662</v>
      </c>
      <c r="T15" s="52">
        <f t="shared" ref="T15:T50" si="9">IF(H15="",0,IF($H15="Completa",R15*$T$13,IF($H15="Media",R15*$T$13*2,IF($H15="2/3",R15*1.5*$T$13))))</f>
        <v>333.71</v>
      </c>
      <c r="U15" s="55">
        <f t="shared" ref="U15:U50" si="10">$U$13*$R15</f>
        <v>166.85499999999999</v>
      </c>
      <c r="V15" s="55">
        <f t="shared" ref="V15:V50" si="11">$V$13*R15</f>
        <v>111.23666666666666</v>
      </c>
      <c r="W15" s="55">
        <f t="shared" ref="W15:W50" si="12">$W$13*R15</f>
        <v>27.809166666666666</v>
      </c>
      <c r="X15" s="55">
        <f t="shared" ref="X15:X50" si="13">IF($H15="Completa",R15*$X$13,IF($H15="Media",R15*$X$13*2,IF($H15="2/3",R15*$X$13*1.5,0)))</f>
        <v>222.47333333333333</v>
      </c>
      <c r="Y15" s="56">
        <f t="shared" ref="Y15:Y50" si="14">SUM(S15:X15)</f>
        <v>1473.8858333333333</v>
      </c>
      <c r="Z15" s="58"/>
      <c r="AA15" s="58"/>
      <c r="AB15" s="58">
        <f t="shared" ref="AB15:AB50" si="15">(+Z15+AA15)/12</f>
        <v>0</v>
      </c>
      <c r="AC15" s="57">
        <f t="shared" ref="AC15:AC50" si="16">$AC$13</f>
        <v>70</v>
      </c>
      <c r="AD15" s="53">
        <f t="shared" ref="AD15:AD50" si="17">R15-Y15+Z15+AA15+AB15-AC15</f>
        <v>4017.9474999999998</v>
      </c>
    </row>
    <row r="16" spans="2:30" s="32" customFormat="1" ht="18.75" x14ac:dyDescent="0.3">
      <c r="B16" s="36"/>
      <c r="C16" s="36"/>
      <c r="D16" s="36"/>
      <c r="E16" s="36"/>
      <c r="F16" s="36"/>
      <c r="G16" s="37"/>
      <c r="H16" s="31"/>
      <c r="I16" s="30"/>
      <c r="J16" s="38"/>
      <c r="K16" s="54">
        <f t="shared" si="0"/>
        <v>0</v>
      </c>
      <c r="L16" s="52">
        <f t="shared" si="1"/>
        <v>0</v>
      </c>
      <c r="M16" s="52">
        <f t="shared" si="2"/>
        <v>0</v>
      </c>
      <c r="N16" s="53">
        <f t="shared" si="3"/>
        <v>0</v>
      </c>
      <c r="O16" s="55">
        <f t="shared" si="4"/>
        <v>0</v>
      </c>
      <c r="P16" s="55">
        <f t="shared" si="5"/>
        <v>0</v>
      </c>
      <c r="Q16" s="55">
        <f t="shared" si="6"/>
        <v>0</v>
      </c>
      <c r="R16" s="56">
        <f t="shared" si="7"/>
        <v>0</v>
      </c>
      <c r="S16" s="55">
        <f t="shared" si="8"/>
        <v>0</v>
      </c>
      <c r="T16" s="52">
        <f t="shared" si="9"/>
        <v>0</v>
      </c>
      <c r="U16" s="55">
        <f t="shared" si="10"/>
        <v>0</v>
      </c>
      <c r="V16" s="55">
        <f t="shared" si="11"/>
        <v>0</v>
      </c>
      <c r="W16" s="55">
        <f t="shared" si="12"/>
        <v>0</v>
      </c>
      <c r="X16" s="55">
        <f t="shared" si="13"/>
        <v>0</v>
      </c>
      <c r="Y16" s="56">
        <f t="shared" si="14"/>
        <v>0</v>
      </c>
      <c r="Z16" s="58"/>
      <c r="AA16" s="58"/>
      <c r="AB16" s="58">
        <f t="shared" si="15"/>
        <v>0</v>
      </c>
      <c r="AC16" s="57">
        <f t="shared" si="16"/>
        <v>70</v>
      </c>
      <c r="AD16" s="53">
        <f t="shared" si="17"/>
        <v>-70</v>
      </c>
    </row>
    <row r="17" spans="2:30" s="32" customFormat="1" ht="18.75" x14ac:dyDescent="0.3">
      <c r="B17" s="33"/>
      <c r="C17" s="33"/>
      <c r="D17" s="33"/>
      <c r="E17" s="33"/>
      <c r="F17" s="33"/>
      <c r="G17" s="33"/>
      <c r="H17" s="33"/>
      <c r="I17" s="34"/>
      <c r="J17" s="35"/>
      <c r="K17" s="54">
        <f t="shared" si="0"/>
        <v>0</v>
      </c>
      <c r="L17" s="52">
        <f t="shared" si="1"/>
        <v>0</v>
      </c>
      <c r="M17" s="52">
        <f t="shared" si="2"/>
        <v>0</v>
      </c>
      <c r="N17" s="53">
        <f t="shared" si="3"/>
        <v>0</v>
      </c>
      <c r="O17" s="55">
        <f t="shared" si="4"/>
        <v>0</v>
      </c>
      <c r="P17" s="55">
        <f t="shared" si="5"/>
        <v>0</v>
      </c>
      <c r="Q17" s="55">
        <f t="shared" si="6"/>
        <v>0</v>
      </c>
      <c r="R17" s="56">
        <f t="shared" si="7"/>
        <v>0</v>
      </c>
      <c r="S17" s="55">
        <f t="shared" si="8"/>
        <v>0</v>
      </c>
      <c r="T17" s="52">
        <f t="shared" si="9"/>
        <v>0</v>
      </c>
      <c r="U17" s="55">
        <f t="shared" si="10"/>
        <v>0</v>
      </c>
      <c r="V17" s="55">
        <f t="shared" si="11"/>
        <v>0</v>
      </c>
      <c r="W17" s="55">
        <f t="shared" si="12"/>
        <v>0</v>
      </c>
      <c r="X17" s="55">
        <f t="shared" si="13"/>
        <v>0</v>
      </c>
      <c r="Y17" s="56">
        <f t="shared" si="14"/>
        <v>0</v>
      </c>
      <c r="Z17" s="58"/>
      <c r="AA17" s="58"/>
      <c r="AB17" s="58">
        <f t="shared" si="15"/>
        <v>0</v>
      </c>
      <c r="AC17" s="57">
        <f t="shared" si="16"/>
        <v>70</v>
      </c>
      <c r="AD17" s="53">
        <f t="shared" si="17"/>
        <v>-70</v>
      </c>
    </row>
    <row r="18" spans="2:30" s="32" customFormat="1" ht="18.75" x14ac:dyDescent="0.3">
      <c r="B18" s="36"/>
      <c r="C18" s="36"/>
      <c r="D18" s="36"/>
      <c r="E18" s="36"/>
      <c r="F18" s="36"/>
      <c r="G18" s="37"/>
      <c r="H18" s="31"/>
      <c r="I18" s="30"/>
      <c r="J18" s="38"/>
      <c r="K18" s="54">
        <f t="shared" si="0"/>
        <v>0</v>
      </c>
      <c r="L18" s="52">
        <f t="shared" si="1"/>
        <v>0</v>
      </c>
      <c r="M18" s="52">
        <f t="shared" si="2"/>
        <v>0</v>
      </c>
      <c r="N18" s="53">
        <f t="shared" si="3"/>
        <v>0</v>
      </c>
      <c r="O18" s="55">
        <f t="shared" si="4"/>
        <v>0</v>
      </c>
      <c r="P18" s="55">
        <f t="shared" si="5"/>
        <v>0</v>
      </c>
      <c r="Q18" s="55">
        <f t="shared" si="6"/>
        <v>0</v>
      </c>
      <c r="R18" s="56">
        <f t="shared" si="7"/>
        <v>0</v>
      </c>
      <c r="S18" s="55">
        <f t="shared" si="8"/>
        <v>0</v>
      </c>
      <c r="T18" s="52">
        <f t="shared" si="9"/>
        <v>0</v>
      </c>
      <c r="U18" s="55">
        <f t="shared" si="10"/>
        <v>0</v>
      </c>
      <c r="V18" s="55">
        <f t="shared" si="11"/>
        <v>0</v>
      </c>
      <c r="W18" s="55">
        <f t="shared" si="12"/>
        <v>0</v>
      </c>
      <c r="X18" s="55">
        <f t="shared" si="13"/>
        <v>0</v>
      </c>
      <c r="Y18" s="56">
        <f t="shared" si="14"/>
        <v>0</v>
      </c>
      <c r="Z18" s="58"/>
      <c r="AA18" s="58"/>
      <c r="AB18" s="58">
        <f t="shared" si="15"/>
        <v>0</v>
      </c>
      <c r="AC18" s="57">
        <f t="shared" si="16"/>
        <v>70</v>
      </c>
      <c r="AD18" s="53">
        <f t="shared" si="17"/>
        <v>-70</v>
      </c>
    </row>
    <row r="19" spans="2:30" s="32" customFormat="1" ht="18.75" x14ac:dyDescent="0.3">
      <c r="B19" s="33"/>
      <c r="C19" s="33"/>
      <c r="D19" s="33"/>
      <c r="E19" s="33"/>
      <c r="F19" s="33"/>
      <c r="G19" s="33"/>
      <c r="H19" s="33"/>
      <c r="I19" s="34"/>
      <c r="J19" s="35"/>
      <c r="K19" s="54">
        <f t="shared" si="0"/>
        <v>0</v>
      </c>
      <c r="L19" s="52">
        <f t="shared" si="1"/>
        <v>0</v>
      </c>
      <c r="M19" s="52">
        <f t="shared" si="2"/>
        <v>0</v>
      </c>
      <c r="N19" s="53">
        <f t="shared" si="3"/>
        <v>0</v>
      </c>
      <c r="O19" s="55">
        <f t="shared" si="4"/>
        <v>0</v>
      </c>
      <c r="P19" s="55">
        <f t="shared" si="5"/>
        <v>0</v>
      </c>
      <c r="Q19" s="55">
        <f t="shared" si="6"/>
        <v>0</v>
      </c>
      <c r="R19" s="56">
        <f t="shared" si="7"/>
        <v>0</v>
      </c>
      <c r="S19" s="55">
        <f t="shared" si="8"/>
        <v>0</v>
      </c>
      <c r="T19" s="52">
        <f t="shared" si="9"/>
        <v>0</v>
      </c>
      <c r="U19" s="55">
        <f t="shared" si="10"/>
        <v>0</v>
      </c>
      <c r="V19" s="55">
        <f t="shared" si="11"/>
        <v>0</v>
      </c>
      <c r="W19" s="55">
        <f t="shared" si="12"/>
        <v>0</v>
      </c>
      <c r="X19" s="55">
        <f t="shared" si="13"/>
        <v>0</v>
      </c>
      <c r="Y19" s="56">
        <f t="shared" si="14"/>
        <v>0</v>
      </c>
      <c r="Z19" s="58"/>
      <c r="AA19" s="58"/>
      <c r="AB19" s="58">
        <f t="shared" si="15"/>
        <v>0</v>
      </c>
      <c r="AC19" s="57">
        <f t="shared" si="16"/>
        <v>70</v>
      </c>
      <c r="AD19" s="53">
        <f t="shared" si="17"/>
        <v>-70</v>
      </c>
    </row>
    <row r="20" spans="2:30" s="32" customFormat="1" ht="18.75" x14ac:dyDescent="0.3">
      <c r="B20" s="36"/>
      <c r="C20" s="36"/>
      <c r="D20" s="36"/>
      <c r="E20" s="36"/>
      <c r="F20" s="36"/>
      <c r="G20" s="37"/>
      <c r="H20" s="31"/>
      <c r="I20" s="30"/>
      <c r="J20" s="38"/>
      <c r="K20" s="54">
        <f t="shared" si="0"/>
        <v>0</v>
      </c>
      <c r="L20" s="52">
        <f t="shared" si="1"/>
        <v>0</v>
      </c>
      <c r="M20" s="52">
        <f t="shared" si="2"/>
        <v>0</v>
      </c>
      <c r="N20" s="53">
        <f t="shared" si="3"/>
        <v>0</v>
      </c>
      <c r="O20" s="55">
        <f t="shared" si="4"/>
        <v>0</v>
      </c>
      <c r="P20" s="55">
        <f t="shared" si="5"/>
        <v>0</v>
      </c>
      <c r="Q20" s="55">
        <f t="shared" si="6"/>
        <v>0</v>
      </c>
      <c r="R20" s="56">
        <f t="shared" si="7"/>
        <v>0</v>
      </c>
      <c r="S20" s="55">
        <f t="shared" si="8"/>
        <v>0</v>
      </c>
      <c r="T20" s="52">
        <f t="shared" si="9"/>
        <v>0</v>
      </c>
      <c r="U20" s="55">
        <f t="shared" si="10"/>
        <v>0</v>
      </c>
      <c r="V20" s="55">
        <f t="shared" si="11"/>
        <v>0</v>
      </c>
      <c r="W20" s="55">
        <f t="shared" si="12"/>
        <v>0</v>
      </c>
      <c r="X20" s="55">
        <f t="shared" si="13"/>
        <v>0</v>
      </c>
      <c r="Y20" s="56">
        <f t="shared" si="14"/>
        <v>0</v>
      </c>
      <c r="Z20" s="58"/>
      <c r="AA20" s="58"/>
      <c r="AB20" s="58">
        <f t="shared" si="15"/>
        <v>0</v>
      </c>
      <c r="AC20" s="57">
        <f t="shared" si="16"/>
        <v>70</v>
      </c>
      <c r="AD20" s="53">
        <f t="shared" si="17"/>
        <v>-70</v>
      </c>
    </row>
    <row r="21" spans="2:30" s="32" customFormat="1" ht="18.75" x14ac:dyDescent="0.3">
      <c r="B21" s="33"/>
      <c r="C21" s="33"/>
      <c r="D21" s="33"/>
      <c r="E21" s="33"/>
      <c r="F21" s="33"/>
      <c r="G21" s="33"/>
      <c r="H21" s="33"/>
      <c r="I21" s="34"/>
      <c r="J21" s="35"/>
      <c r="K21" s="54">
        <f t="shared" si="0"/>
        <v>0</v>
      </c>
      <c r="L21" s="52">
        <f t="shared" si="1"/>
        <v>0</v>
      </c>
      <c r="M21" s="52">
        <f t="shared" si="2"/>
        <v>0</v>
      </c>
      <c r="N21" s="53">
        <f t="shared" si="3"/>
        <v>0</v>
      </c>
      <c r="O21" s="55">
        <f t="shared" si="4"/>
        <v>0</v>
      </c>
      <c r="P21" s="55">
        <f t="shared" si="5"/>
        <v>0</v>
      </c>
      <c r="Q21" s="55">
        <f t="shared" si="6"/>
        <v>0</v>
      </c>
      <c r="R21" s="56">
        <f t="shared" si="7"/>
        <v>0</v>
      </c>
      <c r="S21" s="55">
        <f t="shared" si="8"/>
        <v>0</v>
      </c>
      <c r="T21" s="52">
        <f t="shared" si="9"/>
        <v>0</v>
      </c>
      <c r="U21" s="55">
        <f t="shared" si="10"/>
        <v>0</v>
      </c>
      <c r="V21" s="55">
        <f t="shared" si="11"/>
        <v>0</v>
      </c>
      <c r="W21" s="55">
        <f t="shared" si="12"/>
        <v>0</v>
      </c>
      <c r="X21" s="55">
        <f t="shared" si="13"/>
        <v>0</v>
      </c>
      <c r="Y21" s="56">
        <f t="shared" si="14"/>
        <v>0</v>
      </c>
      <c r="Z21" s="58"/>
      <c r="AA21" s="58"/>
      <c r="AB21" s="58">
        <f t="shared" si="15"/>
        <v>0</v>
      </c>
      <c r="AC21" s="57">
        <f t="shared" si="16"/>
        <v>70</v>
      </c>
      <c r="AD21" s="53">
        <f t="shared" si="17"/>
        <v>-70</v>
      </c>
    </row>
    <row r="22" spans="2:30" s="32" customFormat="1" ht="18.75" x14ac:dyDescent="0.3">
      <c r="B22" s="36"/>
      <c r="C22" s="36"/>
      <c r="D22" s="36"/>
      <c r="E22" s="36"/>
      <c r="F22" s="36"/>
      <c r="G22" s="37"/>
      <c r="H22" s="31"/>
      <c r="I22" s="30"/>
      <c r="J22" s="38"/>
      <c r="K22" s="54">
        <f t="shared" si="0"/>
        <v>0</v>
      </c>
      <c r="L22" s="52">
        <f t="shared" si="1"/>
        <v>0</v>
      </c>
      <c r="M22" s="52">
        <f t="shared" si="2"/>
        <v>0</v>
      </c>
      <c r="N22" s="53">
        <f t="shared" si="3"/>
        <v>0</v>
      </c>
      <c r="O22" s="55">
        <f t="shared" si="4"/>
        <v>0</v>
      </c>
      <c r="P22" s="55">
        <f t="shared" si="5"/>
        <v>0</v>
      </c>
      <c r="Q22" s="55">
        <f t="shared" si="6"/>
        <v>0</v>
      </c>
      <c r="R22" s="56">
        <f t="shared" si="7"/>
        <v>0</v>
      </c>
      <c r="S22" s="55">
        <f t="shared" si="8"/>
        <v>0</v>
      </c>
      <c r="T22" s="52">
        <f t="shared" si="9"/>
        <v>0</v>
      </c>
      <c r="U22" s="55">
        <f t="shared" si="10"/>
        <v>0</v>
      </c>
      <c r="V22" s="55">
        <f t="shared" si="11"/>
        <v>0</v>
      </c>
      <c r="W22" s="55">
        <f t="shared" si="12"/>
        <v>0</v>
      </c>
      <c r="X22" s="55">
        <f t="shared" si="13"/>
        <v>0</v>
      </c>
      <c r="Y22" s="56">
        <f t="shared" si="14"/>
        <v>0</v>
      </c>
      <c r="Z22" s="58"/>
      <c r="AA22" s="58"/>
      <c r="AB22" s="58">
        <f t="shared" si="15"/>
        <v>0</v>
      </c>
      <c r="AC22" s="57">
        <f t="shared" si="16"/>
        <v>70</v>
      </c>
      <c r="AD22" s="53">
        <f t="shared" si="17"/>
        <v>-70</v>
      </c>
    </row>
    <row r="23" spans="2:30" s="32" customFormat="1" ht="18.75" x14ac:dyDescent="0.3">
      <c r="B23" s="33"/>
      <c r="C23" s="33"/>
      <c r="D23" s="33"/>
      <c r="E23" s="33"/>
      <c r="F23" s="33"/>
      <c r="G23" s="33"/>
      <c r="H23" s="33"/>
      <c r="I23" s="34"/>
      <c r="J23" s="35"/>
      <c r="K23" s="54">
        <f t="shared" si="0"/>
        <v>0</v>
      </c>
      <c r="L23" s="52">
        <f t="shared" si="1"/>
        <v>0</v>
      </c>
      <c r="M23" s="52">
        <f t="shared" si="2"/>
        <v>0</v>
      </c>
      <c r="N23" s="53">
        <f t="shared" si="3"/>
        <v>0</v>
      </c>
      <c r="O23" s="55">
        <f t="shared" si="4"/>
        <v>0</v>
      </c>
      <c r="P23" s="55">
        <f t="shared" si="5"/>
        <v>0</v>
      </c>
      <c r="Q23" s="55">
        <f t="shared" si="6"/>
        <v>0</v>
      </c>
      <c r="R23" s="56">
        <f t="shared" si="7"/>
        <v>0</v>
      </c>
      <c r="S23" s="55">
        <f t="shared" si="8"/>
        <v>0</v>
      </c>
      <c r="T23" s="52">
        <f t="shared" si="9"/>
        <v>0</v>
      </c>
      <c r="U23" s="55">
        <f t="shared" si="10"/>
        <v>0</v>
      </c>
      <c r="V23" s="55">
        <f t="shared" si="11"/>
        <v>0</v>
      </c>
      <c r="W23" s="55">
        <f t="shared" si="12"/>
        <v>0</v>
      </c>
      <c r="X23" s="55">
        <f t="shared" si="13"/>
        <v>0</v>
      </c>
      <c r="Y23" s="56">
        <f t="shared" si="14"/>
        <v>0</v>
      </c>
      <c r="Z23" s="58"/>
      <c r="AA23" s="58"/>
      <c r="AB23" s="58">
        <f t="shared" si="15"/>
        <v>0</v>
      </c>
      <c r="AC23" s="57">
        <f t="shared" si="16"/>
        <v>70</v>
      </c>
      <c r="AD23" s="53">
        <f t="shared" si="17"/>
        <v>-70</v>
      </c>
    </row>
    <row r="24" spans="2:30" s="32" customFormat="1" ht="18.75" x14ac:dyDescent="0.3">
      <c r="B24" s="36"/>
      <c r="C24" s="36"/>
      <c r="D24" s="36"/>
      <c r="E24" s="36"/>
      <c r="F24" s="36"/>
      <c r="G24" s="37"/>
      <c r="H24" s="31"/>
      <c r="I24" s="30"/>
      <c r="J24" s="38"/>
      <c r="K24" s="54">
        <f t="shared" si="0"/>
        <v>0</v>
      </c>
      <c r="L24" s="52">
        <f t="shared" si="1"/>
        <v>0</v>
      </c>
      <c r="M24" s="52">
        <f t="shared" si="2"/>
        <v>0</v>
      </c>
      <c r="N24" s="53">
        <f t="shared" si="3"/>
        <v>0</v>
      </c>
      <c r="O24" s="55">
        <f t="shared" si="4"/>
        <v>0</v>
      </c>
      <c r="P24" s="55">
        <f t="shared" si="5"/>
        <v>0</v>
      </c>
      <c r="Q24" s="55">
        <f t="shared" si="6"/>
        <v>0</v>
      </c>
      <c r="R24" s="56">
        <f t="shared" si="7"/>
        <v>0</v>
      </c>
      <c r="S24" s="55">
        <f t="shared" si="8"/>
        <v>0</v>
      </c>
      <c r="T24" s="52">
        <f t="shared" si="9"/>
        <v>0</v>
      </c>
      <c r="U24" s="55">
        <f t="shared" si="10"/>
        <v>0</v>
      </c>
      <c r="V24" s="55">
        <f t="shared" si="11"/>
        <v>0</v>
      </c>
      <c r="W24" s="55">
        <f t="shared" si="12"/>
        <v>0</v>
      </c>
      <c r="X24" s="55">
        <f t="shared" si="13"/>
        <v>0</v>
      </c>
      <c r="Y24" s="56">
        <f t="shared" si="14"/>
        <v>0</v>
      </c>
      <c r="Z24" s="58"/>
      <c r="AA24" s="58"/>
      <c r="AB24" s="58">
        <f t="shared" si="15"/>
        <v>0</v>
      </c>
      <c r="AC24" s="57">
        <f t="shared" si="16"/>
        <v>70</v>
      </c>
      <c r="AD24" s="53">
        <f t="shared" si="17"/>
        <v>-70</v>
      </c>
    </row>
    <row r="25" spans="2:30" s="32" customFormat="1" ht="18.75" x14ac:dyDescent="0.3">
      <c r="B25" s="33"/>
      <c r="C25" s="33"/>
      <c r="D25" s="33"/>
      <c r="E25" s="33"/>
      <c r="F25" s="33"/>
      <c r="G25" s="33"/>
      <c r="H25" s="33"/>
      <c r="I25" s="34"/>
      <c r="J25" s="35"/>
      <c r="K25" s="54">
        <f t="shared" si="0"/>
        <v>0</v>
      </c>
      <c r="L25" s="52">
        <f t="shared" si="1"/>
        <v>0</v>
      </c>
      <c r="M25" s="52">
        <f t="shared" si="2"/>
        <v>0</v>
      </c>
      <c r="N25" s="53">
        <f t="shared" si="3"/>
        <v>0</v>
      </c>
      <c r="O25" s="55">
        <f t="shared" si="4"/>
        <v>0</v>
      </c>
      <c r="P25" s="55">
        <f t="shared" si="5"/>
        <v>0</v>
      </c>
      <c r="Q25" s="55">
        <f t="shared" si="6"/>
        <v>0</v>
      </c>
      <c r="R25" s="56">
        <f t="shared" si="7"/>
        <v>0</v>
      </c>
      <c r="S25" s="55">
        <f t="shared" si="8"/>
        <v>0</v>
      </c>
      <c r="T25" s="52">
        <f t="shared" si="9"/>
        <v>0</v>
      </c>
      <c r="U25" s="55">
        <f t="shared" si="10"/>
        <v>0</v>
      </c>
      <c r="V25" s="55">
        <f t="shared" si="11"/>
        <v>0</v>
      </c>
      <c r="W25" s="55">
        <f t="shared" si="12"/>
        <v>0</v>
      </c>
      <c r="X25" s="55">
        <f t="shared" si="13"/>
        <v>0</v>
      </c>
      <c r="Y25" s="56">
        <f t="shared" si="14"/>
        <v>0</v>
      </c>
      <c r="Z25" s="58"/>
      <c r="AA25" s="58"/>
      <c r="AB25" s="58">
        <f t="shared" si="15"/>
        <v>0</v>
      </c>
      <c r="AC25" s="57">
        <f t="shared" si="16"/>
        <v>70</v>
      </c>
      <c r="AD25" s="53">
        <f t="shared" si="17"/>
        <v>-70</v>
      </c>
    </row>
    <row r="26" spans="2:30" s="32" customFormat="1" ht="18.75" x14ac:dyDescent="0.3">
      <c r="B26" s="36"/>
      <c r="C26" s="36"/>
      <c r="D26" s="36"/>
      <c r="E26" s="36"/>
      <c r="F26" s="36"/>
      <c r="G26" s="37"/>
      <c r="H26" s="31"/>
      <c r="I26" s="30"/>
      <c r="J26" s="38"/>
      <c r="K26" s="54">
        <f t="shared" si="0"/>
        <v>0</v>
      </c>
      <c r="L26" s="52">
        <f t="shared" si="1"/>
        <v>0</v>
      </c>
      <c r="M26" s="52">
        <f t="shared" si="2"/>
        <v>0</v>
      </c>
      <c r="N26" s="53">
        <f t="shared" si="3"/>
        <v>0</v>
      </c>
      <c r="O26" s="55">
        <f t="shared" si="4"/>
        <v>0</v>
      </c>
      <c r="P26" s="55">
        <f t="shared" si="5"/>
        <v>0</v>
      </c>
      <c r="Q26" s="55">
        <f t="shared" si="6"/>
        <v>0</v>
      </c>
      <c r="R26" s="56">
        <f t="shared" si="7"/>
        <v>0</v>
      </c>
      <c r="S26" s="55">
        <f t="shared" si="8"/>
        <v>0</v>
      </c>
      <c r="T26" s="52">
        <f t="shared" si="9"/>
        <v>0</v>
      </c>
      <c r="U26" s="55">
        <f t="shared" si="10"/>
        <v>0</v>
      </c>
      <c r="V26" s="55">
        <f t="shared" si="11"/>
        <v>0</v>
      </c>
      <c r="W26" s="55">
        <f t="shared" si="12"/>
        <v>0</v>
      </c>
      <c r="X26" s="55">
        <f t="shared" si="13"/>
        <v>0</v>
      </c>
      <c r="Y26" s="56">
        <f t="shared" si="14"/>
        <v>0</v>
      </c>
      <c r="Z26" s="58"/>
      <c r="AA26" s="58"/>
      <c r="AB26" s="58">
        <f t="shared" si="15"/>
        <v>0</v>
      </c>
      <c r="AC26" s="57">
        <f t="shared" si="16"/>
        <v>70</v>
      </c>
      <c r="AD26" s="53">
        <f t="shared" si="17"/>
        <v>-70</v>
      </c>
    </row>
    <row r="27" spans="2:30" s="32" customFormat="1" ht="18.75" x14ac:dyDescent="0.3">
      <c r="B27" s="33"/>
      <c r="C27" s="33"/>
      <c r="D27" s="33"/>
      <c r="E27" s="33"/>
      <c r="F27" s="33"/>
      <c r="G27" s="33"/>
      <c r="H27" s="33"/>
      <c r="I27" s="34"/>
      <c r="J27" s="35"/>
      <c r="K27" s="54">
        <f t="shared" si="0"/>
        <v>0</v>
      </c>
      <c r="L27" s="52">
        <f t="shared" si="1"/>
        <v>0</v>
      </c>
      <c r="M27" s="52">
        <f t="shared" si="2"/>
        <v>0</v>
      </c>
      <c r="N27" s="53">
        <f t="shared" si="3"/>
        <v>0</v>
      </c>
      <c r="O27" s="55">
        <f t="shared" si="4"/>
        <v>0</v>
      </c>
      <c r="P27" s="55">
        <f t="shared" si="5"/>
        <v>0</v>
      </c>
      <c r="Q27" s="55">
        <f t="shared" si="6"/>
        <v>0</v>
      </c>
      <c r="R27" s="56">
        <f t="shared" si="7"/>
        <v>0</v>
      </c>
      <c r="S27" s="55">
        <f t="shared" si="8"/>
        <v>0</v>
      </c>
      <c r="T27" s="52">
        <f t="shared" si="9"/>
        <v>0</v>
      </c>
      <c r="U27" s="55">
        <f t="shared" si="10"/>
        <v>0</v>
      </c>
      <c r="V27" s="55">
        <f t="shared" si="11"/>
        <v>0</v>
      </c>
      <c r="W27" s="55">
        <f t="shared" si="12"/>
        <v>0</v>
      </c>
      <c r="X27" s="55">
        <f t="shared" si="13"/>
        <v>0</v>
      </c>
      <c r="Y27" s="56">
        <f t="shared" si="14"/>
        <v>0</v>
      </c>
      <c r="Z27" s="58"/>
      <c r="AA27" s="58"/>
      <c r="AB27" s="58">
        <f t="shared" si="15"/>
        <v>0</v>
      </c>
      <c r="AC27" s="57">
        <f t="shared" si="16"/>
        <v>70</v>
      </c>
      <c r="AD27" s="53">
        <f t="shared" si="17"/>
        <v>-70</v>
      </c>
    </row>
    <row r="28" spans="2:30" s="32" customFormat="1" ht="18.75" x14ac:dyDescent="0.3">
      <c r="B28" s="36"/>
      <c r="C28" s="36"/>
      <c r="D28" s="36"/>
      <c r="E28" s="36"/>
      <c r="F28" s="36"/>
      <c r="G28" s="37"/>
      <c r="H28" s="31"/>
      <c r="I28" s="30"/>
      <c r="J28" s="38"/>
      <c r="K28" s="54">
        <f t="shared" si="0"/>
        <v>0</v>
      </c>
      <c r="L28" s="52">
        <f t="shared" si="1"/>
        <v>0</v>
      </c>
      <c r="M28" s="52">
        <f t="shared" si="2"/>
        <v>0</v>
      </c>
      <c r="N28" s="53">
        <f t="shared" si="3"/>
        <v>0</v>
      </c>
      <c r="O28" s="55">
        <f t="shared" si="4"/>
        <v>0</v>
      </c>
      <c r="P28" s="55">
        <f t="shared" si="5"/>
        <v>0</v>
      </c>
      <c r="Q28" s="55">
        <f t="shared" si="6"/>
        <v>0</v>
      </c>
      <c r="R28" s="56">
        <f t="shared" si="7"/>
        <v>0</v>
      </c>
      <c r="S28" s="55">
        <f t="shared" si="8"/>
        <v>0</v>
      </c>
      <c r="T28" s="52">
        <f t="shared" si="9"/>
        <v>0</v>
      </c>
      <c r="U28" s="55">
        <f t="shared" si="10"/>
        <v>0</v>
      </c>
      <c r="V28" s="55">
        <f t="shared" si="11"/>
        <v>0</v>
      </c>
      <c r="W28" s="55">
        <f t="shared" si="12"/>
        <v>0</v>
      </c>
      <c r="X28" s="55">
        <f t="shared" si="13"/>
        <v>0</v>
      </c>
      <c r="Y28" s="56">
        <f t="shared" si="14"/>
        <v>0</v>
      </c>
      <c r="Z28" s="58"/>
      <c r="AA28" s="58"/>
      <c r="AB28" s="58">
        <f t="shared" si="15"/>
        <v>0</v>
      </c>
      <c r="AC28" s="57">
        <f t="shared" si="16"/>
        <v>70</v>
      </c>
      <c r="AD28" s="53">
        <f t="shared" si="17"/>
        <v>-70</v>
      </c>
    </row>
    <row r="29" spans="2:30" s="32" customFormat="1" ht="18.75" x14ac:dyDescent="0.3">
      <c r="B29" s="33"/>
      <c r="C29" s="33"/>
      <c r="D29" s="33"/>
      <c r="E29" s="33"/>
      <c r="F29" s="33"/>
      <c r="G29" s="33"/>
      <c r="H29" s="33"/>
      <c r="I29" s="34"/>
      <c r="J29" s="35"/>
      <c r="K29" s="54">
        <f t="shared" si="0"/>
        <v>0</v>
      </c>
      <c r="L29" s="52">
        <f t="shared" si="1"/>
        <v>0</v>
      </c>
      <c r="M29" s="52">
        <f t="shared" si="2"/>
        <v>0</v>
      </c>
      <c r="N29" s="53">
        <f t="shared" si="3"/>
        <v>0</v>
      </c>
      <c r="O29" s="55">
        <f t="shared" si="4"/>
        <v>0</v>
      </c>
      <c r="P29" s="55">
        <f t="shared" si="5"/>
        <v>0</v>
      </c>
      <c r="Q29" s="55">
        <f t="shared" si="6"/>
        <v>0</v>
      </c>
      <c r="R29" s="56">
        <f t="shared" si="7"/>
        <v>0</v>
      </c>
      <c r="S29" s="55">
        <f t="shared" si="8"/>
        <v>0</v>
      </c>
      <c r="T29" s="52">
        <f t="shared" si="9"/>
        <v>0</v>
      </c>
      <c r="U29" s="55">
        <f t="shared" si="10"/>
        <v>0</v>
      </c>
      <c r="V29" s="55">
        <f t="shared" si="11"/>
        <v>0</v>
      </c>
      <c r="W29" s="55">
        <f t="shared" si="12"/>
        <v>0</v>
      </c>
      <c r="X29" s="55">
        <f t="shared" si="13"/>
        <v>0</v>
      </c>
      <c r="Y29" s="56">
        <f t="shared" si="14"/>
        <v>0</v>
      </c>
      <c r="Z29" s="58"/>
      <c r="AA29" s="58"/>
      <c r="AB29" s="58">
        <f t="shared" si="15"/>
        <v>0</v>
      </c>
      <c r="AC29" s="57">
        <f t="shared" si="16"/>
        <v>70</v>
      </c>
      <c r="AD29" s="53">
        <f t="shared" si="17"/>
        <v>-70</v>
      </c>
    </row>
    <row r="30" spans="2:30" s="32" customFormat="1" ht="18.75" x14ac:dyDescent="0.3">
      <c r="B30" s="36"/>
      <c r="C30" s="36"/>
      <c r="D30" s="36"/>
      <c r="E30" s="36"/>
      <c r="F30" s="36"/>
      <c r="G30" s="37"/>
      <c r="H30" s="31"/>
      <c r="I30" s="30"/>
      <c r="J30" s="38"/>
      <c r="K30" s="54">
        <f t="shared" si="0"/>
        <v>0</v>
      </c>
      <c r="L30" s="52">
        <f t="shared" si="1"/>
        <v>0</v>
      </c>
      <c r="M30" s="52">
        <f t="shared" si="2"/>
        <v>0</v>
      </c>
      <c r="N30" s="53">
        <f t="shared" si="3"/>
        <v>0</v>
      </c>
      <c r="O30" s="55">
        <f t="shared" si="4"/>
        <v>0</v>
      </c>
      <c r="P30" s="55">
        <f t="shared" si="5"/>
        <v>0</v>
      </c>
      <c r="Q30" s="55">
        <f t="shared" si="6"/>
        <v>0</v>
      </c>
      <c r="R30" s="56">
        <f t="shared" si="7"/>
        <v>0</v>
      </c>
      <c r="S30" s="55">
        <f t="shared" si="8"/>
        <v>0</v>
      </c>
      <c r="T30" s="52">
        <f t="shared" si="9"/>
        <v>0</v>
      </c>
      <c r="U30" s="55">
        <f t="shared" si="10"/>
        <v>0</v>
      </c>
      <c r="V30" s="55">
        <f t="shared" si="11"/>
        <v>0</v>
      </c>
      <c r="W30" s="55">
        <f t="shared" si="12"/>
        <v>0</v>
      </c>
      <c r="X30" s="55">
        <f t="shared" si="13"/>
        <v>0</v>
      </c>
      <c r="Y30" s="56">
        <f t="shared" si="14"/>
        <v>0</v>
      </c>
      <c r="Z30" s="58"/>
      <c r="AA30" s="58"/>
      <c r="AB30" s="58">
        <f t="shared" si="15"/>
        <v>0</v>
      </c>
      <c r="AC30" s="57">
        <f t="shared" si="16"/>
        <v>70</v>
      </c>
      <c r="AD30" s="53">
        <f t="shared" si="17"/>
        <v>-70</v>
      </c>
    </row>
    <row r="31" spans="2:30" s="32" customFormat="1" ht="18.75" x14ac:dyDescent="0.3">
      <c r="B31" s="33"/>
      <c r="C31" s="33"/>
      <c r="D31" s="33"/>
      <c r="E31" s="33"/>
      <c r="F31" s="33"/>
      <c r="G31" s="33"/>
      <c r="H31" s="33"/>
      <c r="I31" s="34"/>
      <c r="J31" s="35"/>
      <c r="K31" s="54">
        <f t="shared" si="0"/>
        <v>0</v>
      </c>
      <c r="L31" s="52">
        <f t="shared" si="1"/>
        <v>0</v>
      </c>
      <c r="M31" s="52">
        <f t="shared" si="2"/>
        <v>0</v>
      </c>
      <c r="N31" s="53">
        <f t="shared" si="3"/>
        <v>0</v>
      </c>
      <c r="O31" s="55">
        <f t="shared" si="4"/>
        <v>0</v>
      </c>
      <c r="P31" s="55">
        <f t="shared" si="5"/>
        <v>0</v>
      </c>
      <c r="Q31" s="55">
        <f t="shared" si="6"/>
        <v>0</v>
      </c>
      <c r="R31" s="56">
        <f t="shared" si="7"/>
        <v>0</v>
      </c>
      <c r="S31" s="55">
        <f t="shared" si="8"/>
        <v>0</v>
      </c>
      <c r="T31" s="52">
        <f t="shared" si="9"/>
        <v>0</v>
      </c>
      <c r="U31" s="55">
        <f t="shared" si="10"/>
        <v>0</v>
      </c>
      <c r="V31" s="55">
        <f t="shared" si="11"/>
        <v>0</v>
      </c>
      <c r="W31" s="55">
        <f t="shared" si="12"/>
        <v>0</v>
      </c>
      <c r="X31" s="55">
        <f t="shared" si="13"/>
        <v>0</v>
      </c>
      <c r="Y31" s="56">
        <f t="shared" si="14"/>
        <v>0</v>
      </c>
      <c r="Z31" s="58"/>
      <c r="AA31" s="58"/>
      <c r="AB31" s="58">
        <f t="shared" si="15"/>
        <v>0</v>
      </c>
      <c r="AC31" s="57">
        <f t="shared" si="16"/>
        <v>70</v>
      </c>
      <c r="AD31" s="53">
        <f t="shared" si="17"/>
        <v>-70</v>
      </c>
    </row>
    <row r="32" spans="2:30" s="32" customFormat="1" ht="18.75" x14ac:dyDescent="0.3">
      <c r="B32" s="36"/>
      <c r="C32" s="36"/>
      <c r="D32" s="36"/>
      <c r="E32" s="36"/>
      <c r="F32" s="36"/>
      <c r="G32" s="37"/>
      <c r="H32" s="31"/>
      <c r="I32" s="30"/>
      <c r="J32" s="38"/>
      <c r="K32" s="54">
        <f t="shared" si="0"/>
        <v>0</v>
      </c>
      <c r="L32" s="52">
        <f t="shared" si="1"/>
        <v>0</v>
      </c>
      <c r="M32" s="52">
        <f t="shared" si="2"/>
        <v>0</v>
      </c>
      <c r="N32" s="53">
        <f t="shared" si="3"/>
        <v>0</v>
      </c>
      <c r="O32" s="55">
        <f t="shared" si="4"/>
        <v>0</v>
      </c>
      <c r="P32" s="55">
        <f t="shared" si="5"/>
        <v>0</v>
      </c>
      <c r="Q32" s="55">
        <f t="shared" si="6"/>
        <v>0</v>
      </c>
      <c r="R32" s="56">
        <f t="shared" si="7"/>
        <v>0</v>
      </c>
      <c r="S32" s="55">
        <f t="shared" si="8"/>
        <v>0</v>
      </c>
      <c r="T32" s="52">
        <f t="shared" si="9"/>
        <v>0</v>
      </c>
      <c r="U32" s="55">
        <f t="shared" si="10"/>
        <v>0</v>
      </c>
      <c r="V32" s="55">
        <f t="shared" si="11"/>
        <v>0</v>
      </c>
      <c r="W32" s="55">
        <f t="shared" si="12"/>
        <v>0</v>
      </c>
      <c r="X32" s="55">
        <f t="shared" si="13"/>
        <v>0</v>
      </c>
      <c r="Y32" s="56">
        <f t="shared" si="14"/>
        <v>0</v>
      </c>
      <c r="Z32" s="58"/>
      <c r="AA32" s="58"/>
      <c r="AB32" s="58">
        <f t="shared" si="15"/>
        <v>0</v>
      </c>
      <c r="AC32" s="57">
        <f t="shared" si="16"/>
        <v>70</v>
      </c>
      <c r="AD32" s="53">
        <f t="shared" si="17"/>
        <v>-70</v>
      </c>
    </row>
    <row r="33" spans="2:30" s="32" customFormat="1" ht="18.75" x14ac:dyDescent="0.3">
      <c r="B33" s="33"/>
      <c r="C33" s="33"/>
      <c r="D33" s="33"/>
      <c r="E33" s="33"/>
      <c r="F33" s="33"/>
      <c r="G33" s="33"/>
      <c r="H33" s="33"/>
      <c r="I33" s="34"/>
      <c r="J33" s="35"/>
      <c r="K33" s="54">
        <f t="shared" si="0"/>
        <v>0</v>
      </c>
      <c r="L33" s="52">
        <f t="shared" si="1"/>
        <v>0</v>
      </c>
      <c r="M33" s="52">
        <f t="shared" si="2"/>
        <v>0</v>
      </c>
      <c r="N33" s="53">
        <f t="shared" si="3"/>
        <v>0</v>
      </c>
      <c r="O33" s="55">
        <f t="shared" si="4"/>
        <v>0</v>
      </c>
      <c r="P33" s="55">
        <f t="shared" si="5"/>
        <v>0</v>
      </c>
      <c r="Q33" s="55">
        <f t="shared" si="6"/>
        <v>0</v>
      </c>
      <c r="R33" s="56">
        <f t="shared" si="7"/>
        <v>0</v>
      </c>
      <c r="S33" s="55">
        <f t="shared" si="8"/>
        <v>0</v>
      </c>
      <c r="T33" s="52">
        <f t="shared" si="9"/>
        <v>0</v>
      </c>
      <c r="U33" s="55">
        <f t="shared" si="10"/>
        <v>0</v>
      </c>
      <c r="V33" s="55">
        <f t="shared" si="11"/>
        <v>0</v>
      </c>
      <c r="W33" s="55">
        <f t="shared" si="12"/>
        <v>0</v>
      </c>
      <c r="X33" s="55">
        <f t="shared" si="13"/>
        <v>0</v>
      </c>
      <c r="Y33" s="56">
        <f t="shared" si="14"/>
        <v>0</v>
      </c>
      <c r="Z33" s="58"/>
      <c r="AA33" s="58"/>
      <c r="AB33" s="58">
        <f t="shared" si="15"/>
        <v>0</v>
      </c>
      <c r="AC33" s="57">
        <f t="shared" si="16"/>
        <v>70</v>
      </c>
      <c r="AD33" s="53">
        <f t="shared" si="17"/>
        <v>-70</v>
      </c>
    </row>
    <row r="34" spans="2:30" s="32" customFormat="1" ht="18.75" x14ac:dyDescent="0.3">
      <c r="B34" s="36"/>
      <c r="C34" s="36"/>
      <c r="D34" s="36"/>
      <c r="E34" s="36"/>
      <c r="F34" s="36"/>
      <c r="G34" s="37"/>
      <c r="H34" s="31"/>
      <c r="I34" s="30"/>
      <c r="J34" s="38"/>
      <c r="K34" s="54">
        <f t="shared" si="0"/>
        <v>0</v>
      </c>
      <c r="L34" s="52">
        <f t="shared" si="1"/>
        <v>0</v>
      </c>
      <c r="M34" s="52">
        <f t="shared" si="2"/>
        <v>0</v>
      </c>
      <c r="N34" s="53">
        <f t="shared" si="3"/>
        <v>0</v>
      </c>
      <c r="O34" s="55">
        <f t="shared" si="4"/>
        <v>0</v>
      </c>
      <c r="P34" s="55">
        <f t="shared" si="5"/>
        <v>0</v>
      </c>
      <c r="Q34" s="55">
        <f t="shared" si="6"/>
        <v>0</v>
      </c>
      <c r="R34" s="56">
        <f t="shared" si="7"/>
        <v>0</v>
      </c>
      <c r="S34" s="55">
        <f t="shared" si="8"/>
        <v>0</v>
      </c>
      <c r="T34" s="52">
        <f t="shared" si="9"/>
        <v>0</v>
      </c>
      <c r="U34" s="55">
        <f t="shared" si="10"/>
        <v>0</v>
      </c>
      <c r="V34" s="55">
        <f t="shared" si="11"/>
        <v>0</v>
      </c>
      <c r="W34" s="55">
        <f t="shared" si="12"/>
        <v>0</v>
      </c>
      <c r="X34" s="55">
        <f t="shared" si="13"/>
        <v>0</v>
      </c>
      <c r="Y34" s="56">
        <f t="shared" si="14"/>
        <v>0</v>
      </c>
      <c r="Z34" s="58"/>
      <c r="AA34" s="58"/>
      <c r="AB34" s="58">
        <f t="shared" si="15"/>
        <v>0</v>
      </c>
      <c r="AC34" s="57">
        <f t="shared" si="16"/>
        <v>70</v>
      </c>
      <c r="AD34" s="53">
        <f t="shared" si="17"/>
        <v>-70</v>
      </c>
    </row>
    <row r="35" spans="2:30" s="32" customFormat="1" ht="18.75" x14ac:dyDescent="0.3">
      <c r="B35" s="33"/>
      <c r="C35" s="33"/>
      <c r="D35" s="33"/>
      <c r="E35" s="33"/>
      <c r="F35" s="33"/>
      <c r="G35" s="33"/>
      <c r="H35" s="33"/>
      <c r="I35" s="34"/>
      <c r="J35" s="35"/>
      <c r="K35" s="54">
        <f t="shared" si="0"/>
        <v>0</v>
      </c>
      <c r="L35" s="52">
        <f t="shared" si="1"/>
        <v>0</v>
      </c>
      <c r="M35" s="52">
        <f t="shared" si="2"/>
        <v>0</v>
      </c>
      <c r="N35" s="53">
        <f t="shared" si="3"/>
        <v>0</v>
      </c>
      <c r="O35" s="55">
        <f t="shared" si="4"/>
        <v>0</v>
      </c>
      <c r="P35" s="55">
        <f t="shared" si="5"/>
        <v>0</v>
      </c>
      <c r="Q35" s="55">
        <f t="shared" si="6"/>
        <v>0</v>
      </c>
      <c r="R35" s="56">
        <f t="shared" si="7"/>
        <v>0</v>
      </c>
      <c r="S35" s="55">
        <f t="shared" si="8"/>
        <v>0</v>
      </c>
      <c r="T35" s="52">
        <f t="shared" si="9"/>
        <v>0</v>
      </c>
      <c r="U35" s="55">
        <f t="shared" si="10"/>
        <v>0</v>
      </c>
      <c r="V35" s="55">
        <f t="shared" si="11"/>
        <v>0</v>
      </c>
      <c r="W35" s="55">
        <f t="shared" si="12"/>
        <v>0</v>
      </c>
      <c r="X35" s="55">
        <f t="shared" si="13"/>
        <v>0</v>
      </c>
      <c r="Y35" s="56">
        <f t="shared" si="14"/>
        <v>0</v>
      </c>
      <c r="Z35" s="58"/>
      <c r="AA35" s="58"/>
      <c r="AB35" s="58">
        <f t="shared" si="15"/>
        <v>0</v>
      </c>
      <c r="AC35" s="57">
        <f t="shared" si="16"/>
        <v>70</v>
      </c>
      <c r="AD35" s="53">
        <f t="shared" si="17"/>
        <v>-70</v>
      </c>
    </row>
    <row r="36" spans="2:30" s="32" customFormat="1" ht="18.75" x14ac:dyDescent="0.3">
      <c r="B36" s="36"/>
      <c r="C36" s="36"/>
      <c r="D36" s="36"/>
      <c r="E36" s="36"/>
      <c r="F36" s="36"/>
      <c r="G36" s="37"/>
      <c r="H36" s="31"/>
      <c r="I36" s="30"/>
      <c r="J36" s="38"/>
      <c r="K36" s="54">
        <f t="shared" si="0"/>
        <v>0</v>
      </c>
      <c r="L36" s="52">
        <f t="shared" si="1"/>
        <v>0</v>
      </c>
      <c r="M36" s="52">
        <f t="shared" si="2"/>
        <v>0</v>
      </c>
      <c r="N36" s="53">
        <f t="shared" si="3"/>
        <v>0</v>
      </c>
      <c r="O36" s="55">
        <f t="shared" si="4"/>
        <v>0</v>
      </c>
      <c r="P36" s="55">
        <f t="shared" si="5"/>
        <v>0</v>
      </c>
      <c r="Q36" s="55">
        <f t="shared" si="6"/>
        <v>0</v>
      </c>
      <c r="R36" s="56">
        <f t="shared" si="7"/>
        <v>0</v>
      </c>
      <c r="S36" s="55">
        <f t="shared" si="8"/>
        <v>0</v>
      </c>
      <c r="T36" s="52">
        <f t="shared" si="9"/>
        <v>0</v>
      </c>
      <c r="U36" s="55">
        <f t="shared" si="10"/>
        <v>0</v>
      </c>
      <c r="V36" s="55">
        <f t="shared" si="11"/>
        <v>0</v>
      </c>
      <c r="W36" s="55">
        <f t="shared" si="12"/>
        <v>0</v>
      </c>
      <c r="X36" s="55">
        <f t="shared" si="13"/>
        <v>0</v>
      </c>
      <c r="Y36" s="56">
        <f t="shared" si="14"/>
        <v>0</v>
      </c>
      <c r="Z36" s="58"/>
      <c r="AA36" s="58"/>
      <c r="AB36" s="58">
        <f t="shared" si="15"/>
        <v>0</v>
      </c>
      <c r="AC36" s="57">
        <f t="shared" si="16"/>
        <v>70</v>
      </c>
      <c r="AD36" s="53">
        <f t="shared" si="17"/>
        <v>-70</v>
      </c>
    </row>
    <row r="37" spans="2:30" s="32" customFormat="1" ht="18.75" x14ac:dyDescent="0.3">
      <c r="B37" s="33"/>
      <c r="C37" s="33"/>
      <c r="D37" s="33"/>
      <c r="E37" s="33"/>
      <c r="F37" s="33"/>
      <c r="G37" s="33"/>
      <c r="H37" s="33"/>
      <c r="I37" s="34"/>
      <c r="J37" s="35"/>
      <c r="K37" s="54">
        <f t="shared" si="0"/>
        <v>0</v>
      </c>
      <c r="L37" s="52">
        <f t="shared" si="1"/>
        <v>0</v>
      </c>
      <c r="M37" s="52">
        <f t="shared" si="2"/>
        <v>0</v>
      </c>
      <c r="N37" s="53">
        <f t="shared" si="3"/>
        <v>0</v>
      </c>
      <c r="O37" s="55">
        <f t="shared" si="4"/>
        <v>0</v>
      </c>
      <c r="P37" s="55">
        <f t="shared" si="5"/>
        <v>0</v>
      </c>
      <c r="Q37" s="55">
        <f t="shared" si="6"/>
        <v>0</v>
      </c>
      <c r="R37" s="56">
        <f t="shared" si="7"/>
        <v>0</v>
      </c>
      <c r="S37" s="55">
        <f t="shared" si="8"/>
        <v>0</v>
      </c>
      <c r="T37" s="52">
        <f t="shared" si="9"/>
        <v>0</v>
      </c>
      <c r="U37" s="55">
        <f t="shared" si="10"/>
        <v>0</v>
      </c>
      <c r="V37" s="55">
        <f t="shared" si="11"/>
        <v>0</v>
      </c>
      <c r="W37" s="55">
        <f t="shared" si="12"/>
        <v>0</v>
      </c>
      <c r="X37" s="55">
        <f t="shared" si="13"/>
        <v>0</v>
      </c>
      <c r="Y37" s="56">
        <f t="shared" si="14"/>
        <v>0</v>
      </c>
      <c r="Z37" s="58"/>
      <c r="AA37" s="58"/>
      <c r="AB37" s="58">
        <f t="shared" si="15"/>
        <v>0</v>
      </c>
      <c r="AC37" s="57">
        <f t="shared" si="16"/>
        <v>70</v>
      </c>
      <c r="AD37" s="53">
        <f t="shared" si="17"/>
        <v>-70</v>
      </c>
    </row>
    <row r="38" spans="2:30" s="32" customFormat="1" ht="18.75" x14ac:dyDescent="0.3">
      <c r="B38" s="36"/>
      <c r="C38" s="36"/>
      <c r="D38" s="36"/>
      <c r="E38" s="36"/>
      <c r="F38" s="36"/>
      <c r="G38" s="37"/>
      <c r="H38" s="31"/>
      <c r="I38" s="30"/>
      <c r="J38" s="38"/>
      <c r="K38" s="54">
        <f t="shared" si="0"/>
        <v>0</v>
      </c>
      <c r="L38" s="52">
        <f t="shared" si="1"/>
        <v>0</v>
      </c>
      <c r="M38" s="52">
        <f t="shared" si="2"/>
        <v>0</v>
      </c>
      <c r="N38" s="53">
        <f t="shared" si="3"/>
        <v>0</v>
      </c>
      <c r="O38" s="55">
        <f t="shared" si="4"/>
        <v>0</v>
      </c>
      <c r="P38" s="55">
        <f t="shared" si="5"/>
        <v>0</v>
      </c>
      <c r="Q38" s="55">
        <f t="shared" si="6"/>
        <v>0</v>
      </c>
      <c r="R38" s="56">
        <f t="shared" si="7"/>
        <v>0</v>
      </c>
      <c r="S38" s="55">
        <f t="shared" si="8"/>
        <v>0</v>
      </c>
      <c r="T38" s="52">
        <f t="shared" si="9"/>
        <v>0</v>
      </c>
      <c r="U38" s="55">
        <f t="shared" si="10"/>
        <v>0</v>
      </c>
      <c r="V38" s="55">
        <f t="shared" si="11"/>
        <v>0</v>
      </c>
      <c r="W38" s="55">
        <f t="shared" si="12"/>
        <v>0</v>
      </c>
      <c r="X38" s="55">
        <f t="shared" si="13"/>
        <v>0</v>
      </c>
      <c r="Y38" s="56">
        <f t="shared" si="14"/>
        <v>0</v>
      </c>
      <c r="Z38" s="58"/>
      <c r="AA38" s="58"/>
      <c r="AB38" s="58">
        <f t="shared" si="15"/>
        <v>0</v>
      </c>
      <c r="AC38" s="57">
        <f t="shared" si="16"/>
        <v>70</v>
      </c>
      <c r="AD38" s="53">
        <f t="shared" si="17"/>
        <v>-70</v>
      </c>
    </row>
    <row r="39" spans="2:30" s="32" customFormat="1" ht="18.75" x14ac:dyDescent="0.3">
      <c r="B39" s="33"/>
      <c r="C39" s="33"/>
      <c r="D39" s="33"/>
      <c r="E39" s="33"/>
      <c r="F39" s="33"/>
      <c r="G39" s="33"/>
      <c r="H39" s="33"/>
      <c r="I39" s="34"/>
      <c r="J39" s="35"/>
      <c r="K39" s="54">
        <f t="shared" si="0"/>
        <v>0</v>
      </c>
      <c r="L39" s="52">
        <f t="shared" si="1"/>
        <v>0</v>
      </c>
      <c r="M39" s="52">
        <f t="shared" si="2"/>
        <v>0</v>
      </c>
      <c r="N39" s="53">
        <f t="shared" si="3"/>
        <v>0</v>
      </c>
      <c r="O39" s="55">
        <f t="shared" si="4"/>
        <v>0</v>
      </c>
      <c r="P39" s="55">
        <f t="shared" si="5"/>
        <v>0</v>
      </c>
      <c r="Q39" s="55">
        <f t="shared" si="6"/>
        <v>0</v>
      </c>
      <c r="R39" s="56">
        <f t="shared" si="7"/>
        <v>0</v>
      </c>
      <c r="S39" s="55">
        <f t="shared" si="8"/>
        <v>0</v>
      </c>
      <c r="T39" s="52">
        <f t="shared" si="9"/>
        <v>0</v>
      </c>
      <c r="U39" s="55">
        <f t="shared" si="10"/>
        <v>0</v>
      </c>
      <c r="V39" s="55">
        <f t="shared" si="11"/>
        <v>0</v>
      </c>
      <c r="W39" s="55">
        <f t="shared" si="12"/>
        <v>0</v>
      </c>
      <c r="X39" s="55">
        <f t="shared" si="13"/>
        <v>0</v>
      </c>
      <c r="Y39" s="56">
        <f t="shared" si="14"/>
        <v>0</v>
      </c>
      <c r="Z39" s="58"/>
      <c r="AA39" s="58"/>
      <c r="AB39" s="58">
        <f t="shared" si="15"/>
        <v>0</v>
      </c>
      <c r="AC39" s="57">
        <f t="shared" si="16"/>
        <v>70</v>
      </c>
      <c r="AD39" s="53">
        <f t="shared" si="17"/>
        <v>-70</v>
      </c>
    </row>
    <row r="40" spans="2:30" s="32" customFormat="1" ht="18.75" x14ac:dyDescent="0.3">
      <c r="B40" s="36"/>
      <c r="C40" s="36"/>
      <c r="D40" s="36"/>
      <c r="E40" s="36"/>
      <c r="F40" s="36"/>
      <c r="G40" s="37"/>
      <c r="H40" s="31"/>
      <c r="I40" s="30"/>
      <c r="J40" s="38"/>
      <c r="K40" s="54">
        <f t="shared" si="0"/>
        <v>0</v>
      </c>
      <c r="L40" s="52">
        <f t="shared" si="1"/>
        <v>0</v>
      </c>
      <c r="M40" s="52">
        <f t="shared" si="2"/>
        <v>0</v>
      </c>
      <c r="N40" s="53">
        <f t="shared" si="3"/>
        <v>0</v>
      </c>
      <c r="O40" s="55">
        <f t="shared" si="4"/>
        <v>0</v>
      </c>
      <c r="P40" s="55">
        <f t="shared" si="5"/>
        <v>0</v>
      </c>
      <c r="Q40" s="55">
        <f t="shared" si="6"/>
        <v>0</v>
      </c>
      <c r="R40" s="56">
        <f t="shared" si="7"/>
        <v>0</v>
      </c>
      <c r="S40" s="55">
        <f t="shared" si="8"/>
        <v>0</v>
      </c>
      <c r="T40" s="52">
        <f t="shared" si="9"/>
        <v>0</v>
      </c>
      <c r="U40" s="55">
        <f t="shared" si="10"/>
        <v>0</v>
      </c>
      <c r="V40" s="55">
        <f t="shared" si="11"/>
        <v>0</v>
      </c>
      <c r="W40" s="55">
        <f t="shared" si="12"/>
        <v>0</v>
      </c>
      <c r="X40" s="55">
        <f t="shared" si="13"/>
        <v>0</v>
      </c>
      <c r="Y40" s="56">
        <f t="shared" si="14"/>
        <v>0</v>
      </c>
      <c r="Z40" s="58"/>
      <c r="AA40" s="58"/>
      <c r="AB40" s="58">
        <f t="shared" si="15"/>
        <v>0</v>
      </c>
      <c r="AC40" s="57">
        <f t="shared" si="16"/>
        <v>70</v>
      </c>
      <c r="AD40" s="53">
        <f t="shared" si="17"/>
        <v>-70</v>
      </c>
    </row>
    <row r="41" spans="2:30" s="32" customFormat="1" ht="18.75" x14ac:dyDescent="0.3">
      <c r="B41" s="33"/>
      <c r="C41" s="33"/>
      <c r="D41" s="33"/>
      <c r="E41" s="33"/>
      <c r="F41" s="33"/>
      <c r="G41" s="33"/>
      <c r="H41" s="33"/>
      <c r="I41" s="34"/>
      <c r="J41" s="35"/>
      <c r="K41" s="54">
        <f t="shared" si="0"/>
        <v>0</v>
      </c>
      <c r="L41" s="52">
        <f t="shared" si="1"/>
        <v>0</v>
      </c>
      <c r="M41" s="52">
        <f t="shared" si="2"/>
        <v>0</v>
      </c>
      <c r="N41" s="53">
        <f t="shared" si="3"/>
        <v>0</v>
      </c>
      <c r="O41" s="55">
        <f t="shared" si="4"/>
        <v>0</v>
      </c>
      <c r="P41" s="55">
        <f t="shared" si="5"/>
        <v>0</v>
      </c>
      <c r="Q41" s="55">
        <f t="shared" si="6"/>
        <v>0</v>
      </c>
      <c r="R41" s="56">
        <f t="shared" si="7"/>
        <v>0</v>
      </c>
      <c r="S41" s="55">
        <f t="shared" si="8"/>
        <v>0</v>
      </c>
      <c r="T41" s="52">
        <f t="shared" si="9"/>
        <v>0</v>
      </c>
      <c r="U41" s="55">
        <f t="shared" si="10"/>
        <v>0</v>
      </c>
      <c r="V41" s="55">
        <f t="shared" si="11"/>
        <v>0</v>
      </c>
      <c r="W41" s="55">
        <f t="shared" si="12"/>
        <v>0</v>
      </c>
      <c r="X41" s="55">
        <f t="shared" si="13"/>
        <v>0</v>
      </c>
      <c r="Y41" s="56">
        <f t="shared" si="14"/>
        <v>0</v>
      </c>
      <c r="Z41" s="58"/>
      <c r="AA41" s="58"/>
      <c r="AB41" s="58">
        <f t="shared" si="15"/>
        <v>0</v>
      </c>
      <c r="AC41" s="57">
        <f t="shared" si="16"/>
        <v>70</v>
      </c>
      <c r="AD41" s="53">
        <f t="shared" si="17"/>
        <v>-70</v>
      </c>
    </row>
    <row r="42" spans="2:30" s="32" customFormat="1" ht="18.75" x14ac:dyDescent="0.3">
      <c r="B42" s="36"/>
      <c r="C42" s="36"/>
      <c r="D42" s="36"/>
      <c r="E42" s="36"/>
      <c r="F42" s="36"/>
      <c r="G42" s="37"/>
      <c r="H42" s="31"/>
      <c r="I42" s="30"/>
      <c r="J42" s="38"/>
      <c r="K42" s="54">
        <f t="shared" si="0"/>
        <v>0</v>
      </c>
      <c r="L42" s="52">
        <f t="shared" si="1"/>
        <v>0</v>
      </c>
      <c r="M42" s="52">
        <f t="shared" si="2"/>
        <v>0</v>
      </c>
      <c r="N42" s="53">
        <f t="shared" si="3"/>
        <v>0</v>
      </c>
      <c r="O42" s="55">
        <f t="shared" si="4"/>
        <v>0</v>
      </c>
      <c r="P42" s="55">
        <f t="shared" si="5"/>
        <v>0</v>
      </c>
      <c r="Q42" s="55">
        <f t="shared" si="6"/>
        <v>0</v>
      </c>
      <c r="R42" s="56">
        <f t="shared" si="7"/>
        <v>0</v>
      </c>
      <c r="S42" s="55">
        <f t="shared" si="8"/>
        <v>0</v>
      </c>
      <c r="T42" s="52">
        <f t="shared" si="9"/>
        <v>0</v>
      </c>
      <c r="U42" s="55">
        <f t="shared" si="10"/>
        <v>0</v>
      </c>
      <c r="V42" s="55">
        <f t="shared" si="11"/>
        <v>0</v>
      </c>
      <c r="W42" s="55">
        <f t="shared" si="12"/>
        <v>0</v>
      </c>
      <c r="X42" s="55">
        <f t="shared" si="13"/>
        <v>0</v>
      </c>
      <c r="Y42" s="56">
        <f t="shared" si="14"/>
        <v>0</v>
      </c>
      <c r="Z42" s="58"/>
      <c r="AA42" s="58"/>
      <c r="AB42" s="58">
        <f t="shared" si="15"/>
        <v>0</v>
      </c>
      <c r="AC42" s="57">
        <f t="shared" si="16"/>
        <v>70</v>
      </c>
      <c r="AD42" s="53">
        <f t="shared" si="17"/>
        <v>-70</v>
      </c>
    </row>
    <row r="43" spans="2:30" s="32" customFormat="1" ht="18.75" x14ac:dyDescent="0.3">
      <c r="B43" s="33"/>
      <c r="C43" s="33"/>
      <c r="D43" s="33"/>
      <c r="E43" s="33"/>
      <c r="F43" s="33"/>
      <c r="G43" s="33"/>
      <c r="H43" s="33"/>
      <c r="I43" s="34"/>
      <c r="J43" s="35"/>
      <c r="K43" s="54">
        <f t="shared" si="0"/>
        <v>0</v>
      </c>
      <c r="L43" s="52">
        <f t="shared" si="1"/>
        <v>0</v>
      </c>
      <c r="M43" s="52">
        <f t="shared" si="2"/>
        <v>0</v>
      </c>
      <c r="N43" s="53">
        <f t="shared" si="3"/>
        <v>0</v>
      </c>
      <c r="O43" s="55">
        <f t="shared" si="4"/>
        <v>0</v>
      </c>
      <c r="P43" s="55">
        <f t="shared" si="5"/>
        <v>0</v>
      </c>
      <c r="Q43" s="55">
        <f t="shared" si="6"/>
        <v>0</v>
      </c>
      <c r="R43" s="56">
        <f t="shared" si="7"/>
        <v>0</v>
      </c>
      <c r="S43" s="55">
        <f t="shared" si="8"/>
        <v>0</v>
      </c>
      <c r="T43" s="52">
        <f t="shared" si="9"/>
        <v>0</v>
      </c>
      <c r="U43" s="55">
        <f t="shared" si="10"/>
        <v>0</v>
      </c>
      <c r="V43" s="55">
        <f t="shared" si="11"/>
        <v>0</v>
      </c>
      <c r="W43" s="55">
        <f t="shared" si="12"/>
        <v>0</v>
      </c>
      <c r="X43" s="55">
        <f t="shared" si="13"/>
        <v>0</v>
      </c>
      <c r="Y43" s="56">
        <f t="shared" si="14"/>
        <v>0</v>
      </c>
      <c r="Z43" s="58"/>
      <c r="AA43" s="58"/>
      <c r="AB43" s="58">
        <f t="shared" si="15"/>
        <v>0</v>
      </c>
      <c r="AC43" s="57">
        <f t="shared" si="16"/>
        <v>70</v>
      </c>
      <c r="AD43" s="53">
        <f t="shared" si="17"/>
        <v>-70</v>
      </c>
    </row>
    <row r="44" spans="2:30" s="32" customFormat="1" ht="18.75" x14ac:dyDescent="0.3">
      <c r="B44" s="36"/>
      <c r="C44" s="36"/>
      <c r="D44" s="36"/>
      <c r="E44" s="36"/>
      <c r="F44" s="36"/>
      <c r="G44" s="37"/>
      <c r="H44" s="31"/>
      <c r="I44" s="30"/>
      <c r="J44" s="38"/>
      <c r="K44" s="54">
        <f t="shared" si="0"/>
        <v>0</v>
      </c>
      <c r="L44" s="52">
        <f t="shared" si="1"/>
        <v>0</v>
      </c>
      <c r="M44" s="52">
        <f t="shared" si="2"/>
        <v>0</v>
      </c>
      <c r="N44" s="53">
        <f t="shared" si="3"/>
        <v>0</v>
      </c>
      <c r="O44" s="55">
        <f t="shared" si="4"/>
        <v>0</v>
      </c>
      <c r="P44" s="55">
        <f t="shared" si="5"/>
        <v>0</v>
      </c>
      <c r="Q44" s="55">
        <f t="shared" si="6"/>
        <v>0</v>
      </c>
      <c r="R44" s="56">
        <f t="shared" si="7"/>
        <v>0</v>
      </c>
      <c r="S44" s="55">
        <f t="shared" si="8"/>
        <v>0</v>
      </c>
      <c r="T44" s="52">
        <f t="shared" si="9"/>
        <v>0</v>
      </c>
      <c r="U44" s="55">
        <f t="shared" si="10"/>
        <v>0</v>
      </c>
      <c r="V44" s="55">
        <f t="shared" si="11"/>
        <v>0</v>
      </c>
      <c r="W44" s="55">
        <f t="shared" si="12"/>
        <v>0</v>
      </c>
      <c r="X44" s="55">
        <f t="shared" si="13"/>
        <v>0</v>
      </c>
      <c r="Y44" s="56">
        <f t="shared" si="14"/>
        <v>0</v>
      </c>
      <c r="Z44" s="58"/>
      <c r="AA44" s="58"/>
      <c r="AB44" s="58">
        <f t="shared" si="15"/>
        <v>0</v>
      </c>
      <c r="AC44" s="57">
        <f t="shared" si="16"/>
        <v>70</v>
      </c>
      <c r="AD44" s="53">
        <f t="shared" si="17"/>
        <v>-70</v>
      </c>
    </row>
    <row r="45" spans="2:30" s="32" customFormat="1" ht="18.75" x14ac:dyDescent="0.3">
      <c r="B45" s="33"/>
      <c r="C45" s="33"/>
      <c r="D45" s="33"/>
      <c r="E45" s="33"/>
      <c r="F45" s="33"/>
      <c r="G45" s="33"/>
      <c r="H45" s="33"/>
      <c r="I45" s="34"/>
      <c r="J45" s="35"/>
      <c r="K45" s="54">
        <f t="shared" si="0"/>
        <v>0</v>
      </c>
      <c r="L45" s="52">
        <f t="shared" si="1"/>
        <v>0</v>
      </c>
      <c r="M45" s="52">
        <f t="shared" si="2"/>
        <v>0</v>
      </c>
      <c r="N45" s="53">
        <f t="shared" si="3"/>
        <v>0</v>
      </c>
      <c r="O45" s="55">
        <f t="shared" si="4"/>
        <v>0</v>
      </c>
      <c r="P45" s="55">
        <f t="shared" si="5"/>
        <v>0</v>
      </c>
      <c r="Q45" s="55">
        <f t="shared" si="6"/>
        <v>0</v>
      </c>
      <c r="R45" s="56">
        <f t="shared" si="7"/>
        <v>0</v>
      </c>
      <c r="S45" s="55">
        <f t="shared" si="8"/>
        <v>0</v>
      </c>
      <c r="T45" s="52">
        <f t="shared" si="9"/>
        <v>0</v>
      </c>
      <c r="U45" s="55">
        <f t="shared" si="10"/>
        <v>0</v>
      </c>
      <c r="V45" s="55">
        <f t="shared" si="11"/>
        <v>0</v>
      </c>
      <c r="W45" s="55">
        <f t="shared" si="12"/>
        <v>0</v>
      </c>
      <c r="X45" s="55">
        <f t="shared" si="13"/>
        <v>0</v>
      </c>
      <c r="Y45" s="56">
        <f t="shared" si="14"/>
        <v>0</v>
      </c>
      <c r="Z45" s="58"/>
      <c r="AA45" s="58"/>
      <c r="AB45" s="58">
        <f t="shared" si="15"/>
        <v>0</v>
      </c>
      <c r="AC45" s="57">
        <f t="shared" si="16"/>
        <v>70</v>
      </c>
      <c r="AD45" s="53">
        <f t="shared" si="17"/>
        <v>-70</v>
      </c>
    </row>
    <row r="46" spans="2:30" s="32" customFormat="1" ht="18.75" x14ac:dyDescent="0.3">
      <c r="B46" s="36"/>
      <c r="C46" s="36"/>
      <c r="D46" s="36"/>
      <c r="E46" s="36"/>
      <c r="F46" s="36"/>
      <c r="G46" s="37"/>
      <c r="H46" s="31"/>
      <c r="I46" s="30"/>
      <c r="J46" s="38"/>
      <c r="K46" s="54">
        <f t="shared" si="0"/>
        <v>0</v>
      </c>
      <c r="L46" s="52">
        <f t="shared" si="1"/>
        <v>0</v>
      </c>
      <c r="M46" s="52">
        <f t="shared" si="2"/>
        <v>0</v>
      </c>
      <c r="N46" s="53">
        <f t="shared" si="3"/>
        <v>0</v>
      </c>
      <c r="O46" s="55">
        <f t="shared" si="4"/>
        <v>0</v>
      </c>
      <c r="P46" s="55">
        <f t="shared" si="5"/>
        <v>0</v>
      </c>
      <c r="Q46" s="55">
        <f t="shared" si="6"/>
        <v>0</v>
      </c>
      <c r="R46" s="56">
        <f t="shared" si="7"/>
        <v>0</v>
      </c>
      <c r="S46" s="55">
        <f t="shared" si="8"/>
        <v>0</v>
      </c>
      <c r="T46" s="52">
        <f t="shared" si="9"/>
        <v>0</v>
      </c>
      <c r="U46" s="55">
        <f t="shared" si="10"/>
        <v>0</v>
      </c>
      <c r="V46" s="55">
        <f t="shared" si="11"/>
        <v>0</v>
      </c>
      <c r="W46" s="55">
        <f t="shared" si="12"/>
        <v>0</v>
      </c>
      <c r="X46" s="55">
        <f t="shared" si="13"/>
        <v>0</v>
      </c>
      <c r="Y46" s="56">
        <f t="shared" si="14"/>
        <v>0</v>
      </c>
      <c r="Z46" s="58"/>
      <c r="AA46" s="58"/>
      <c r="AB46" s="58">
        <f t="shared" si="15"/>
        <v>0</v>
      </c>
      <c r="AC46" s="57">
        <f t="shared" si="16"/>
        <v>70</v>
      </c>
      <c r="AD46" s="53">
        <f t="shared" si="17"/>
        <v>-70</v>
      </c>
    </row>
    <row r="47" spans="2:30" s="32" customFormat="1" ht="18.75" x14ac:dyDescent="0.3">
      <c r="B47" s="33"/>
      <c r="C47" s="33"/>
      <c r="D47" s="33"/>
      <c r="E47" s="33"/>
      <c r="F47" s="33"/>
      <c r="G47" s="33"/>
      <c r="H47" s="33"/>
      <c r="I47" s="34"/>
      <c r="J47" s="35"/>
      <c r="K47" s="54">
        <f t="shared" si="0"/>
        <v>0</v>
      </c>
      <c r="L47" s="52">
        <f t="shared" si="1"/>
        <v>0</v>
      </c>
      <c r="M47" s="52">
        <f t="shared" si="2"/>
        <v>0</v>
      </c>
      <c r="N47" s="53">
        <f t="shared" si="3"/>
        <v>0</v>
      </c>
      <c r="O47" s="55">
        <f t="shared" si="4"/>
        <v>0</v>
      </c>
      <c r="P47" s="55">
        <f t="shared" si="5"/>
        <v>0</v>
      </c>
      <c r="Q47" s="55">
        <f t="shared" si="6"/>
        <v>0</v>
      </c>
      <c r="R47" s="56">
        <f t="shared" si="7"/>
        <v>0</v>
      </c>
      <c r="S47" s="55">
        <f t="shared" si="8"/>
        <v>0</v>
      </c>
      <c r="T47" s="52">
        <f t="shared" si="9"/>
        <v>0</v>
      </c>
      <c r="U47" s="55">
        <f t="shared" si="10"/>
        <v>0</v>
      </c>
      <c r="V47" s="55">
        <f t="shared" si="11"/>
        <v>0</v>
      </c>
      <c r="W47" s="55">
        <f t="shared" si="12"/>
        <v>0</v>
      </c>
      <c r="X47" s="55">
        <f t="shared" si="13"/>
        <v>0</v>
      </c>
      <c r="Y47" s="56">
        <f t="shared" si="14"/>
        <v>0</v>
      </c>
      <c r="Z47" s="58"/>
      <c r="AA47" s="58"/>
      <c r="AB47" s="58">
        <f t="shared" si="15"/>
        <v>0</v>
      </c>
      <c r="AC47" s="57">
        <f t="shared" si="16"/>
        <v>70</v>
      </c>
      <c r="AD47" s="53">
        <f t="shared" si="17"/>
        <v>-70</v>
      </c>
    </row>
    <row r="48" spans="2:30" s="32" customFormat="1" ht="18.75" x14ac:dyDescent="0.3">
      <c r="B48" s="36"/>
      <c r="C48" s="36"/>
      <c r="D48" s="36"/>
      <c r="E48" s="36"/>
      <c r="F48" s="36"/>
      <c r="G48" s="37"/>
      <c r="H48" s="31"/>
      <c r="I48" s="30"/>
      <c r="J48" s="38"/>
      <c r="K48" s="54">
        <f t="shared" si="0"/>
        <v>0</v>
      </c>
      <c r="L48" s="52">
        <f t="shared" si="1"/>
        <v>0</v>
      </c>
      <c r="M48" s="52">
        <f t="shared" si="2"/>
        <v>0</v>
      </c>
      <c r="N48" s="53">
        <f t="shared" si="3"/>
        <v>0</v>
      </c>
      <c r="O48" s="55">
        <f t="shared" si="4"/>
        <v>0</v>
      </c>
      <c r="P48" s="55">
        <f t="shared" si="5"/>
        <v>0</v>
      </c>
      <c r="Q48" s="55">
        <f t="shared" si="6"/>
        <v>0</v>
      </c>
      <c r="R48" s="56">
        <f t="shared" si="7"/>
        <v>0</v>
      </c>
      <c r="S48" s="55">
        <f t="shared" si="8"/>
        <v>0</v>
      </c>
      <c r="T48" s="52">
        <f t="shared" si="9"/>
        <v>0</v>
      </c>
      <c r="U48" s="55">
        <f t="shared" si="10"/>
        <v>0</v>
      </c>
      <c r="V48" s="55">
        <f t="shared" si="11"/>
        <v>0</v>
      </c>
      <c r="W48" s="55">
        <f t="shared" si="12"/>
        <v>0</v>
      </c>
      <c r="X48" s="55">
        <f t="shared" si="13"/>
        <v>0</v>
      </c>
      <c r="Y48" s="56">
        <f t="shared" si="14"/>
        <v>0</v>
      </c>
      <c r="Z48" s="58"/>
      <c r="AA48" s="58"/>
      <c r="AB48" s="58">
        <f t="shared" si="15"/>
        <v>0</v>
      </c>
      <c r="AC48" s="57">
        <f t="shared" si="16"/>
        <v>70</v>
      </c>
      <c r="AD48" s="53">
        <f t="shared" si="17"/>
        <v>-70</v>
      </c>
    </row>
    <row r="49" spans="2:30" s="32" customFormat="1" ht="18.75" x14ac:dyDescent="0.3">
      <c r="B49" s="33"/>
      <c r="C49" s="33"/>
      <c r="D49" s="33"/>
      <c r="E49" s="33"/>
      <c r="F49" s="33"/>
      <c r="G49" s="33"/>
      <c r="H49" s="33"/>
      <c r="I49" s="34"/>
      <c r="J49" s="35"/>
      <c r="K49" s="54">
        <f t="shared" si="0"/>
        <v>0</v>
      </c>
      <c r="L49" s="52">
        <f t="shared" si="1"/>
        <v>0</v>
      </c>
      <c r="M49" s="52">
        <f t="shared" si="2"/>
        <v>0</v>
      </c>
      <c r="N49" s="53">
        <f t="shared" si="3"/>
        <v>0</v>
      </c>
      <c r="O49" s="55">
        <f t="shared" si="4"/>
        <v>0</v>
      </c>
      <c r="P49" s="55">
        <f t="shared" si="5"/>
        <v>0</v>
      </c>
      <c r="Q49" s="55">
        <f t="shared" si="6"/>
        <v>0</v>
      </c>
      <c r="R49" s="56">
        <f t="shared" si="7"/>
        <v>0</v>
      </c>
      <c r="S49" s="55">
        <f t="shared" si="8"/>
        <v>0</v>
      </c>
      <c r="T49" s="52">
        <f t="shared" si="9"/>
        <v>0</v>
      </c>
      <c r="U49" s="55">
        <f t="shared" si="10"/>
        <v>0</v>
      </c>
      <c r="V49" s="55">
        <f t="shared" si="11"/>
        <v>0</v>
      </c>
      <c r="W49" s="55">
        <f t="shared" si="12"/>
        <v>0</v>
      </c>
      <c r="X49" s="55">
        <f t="shared" si="13"/>
        <v>0</v>
      </c>
      <c r="Y49" s="56">
        <f t="shared" si="14"/>
        <v>0</v>
      </c>
      <c r="Z49" s="58"/>
      <c r="AA49" s="58"/>
      <c r="AB49" s="58">
        <f t="shared" si="15"/>
        <v>0</v>
      </c>
      <c r="AC49" s="57">
        <f t="shared" si="16"/>
        <v>70</v>
      </c>
      <c r="AD49" s="53">
        <f t="shared" si="17"/>
        <v>-70</v>
      </c>
    </row>
    <row r="50" spans="2:30" s="32" customFormat="1" ht="18.75" x14ac:dyDescent="0.3">
      <c r="B50" s="36"/>
      <c r="C50" s="36"/>
      <c r="D50" s="36"/>
      <c r="E50" s="36"/>
      <c r="F50" s="36"/>
      <c r="G50" s="37"/>
      <c r="H50" s="31"/>
      <c r="I50" s="30"/>
      <c r="J50" s="38"/>
      <c r="K50" s="54">
        <f t="shared" si="0"/>
        <v>0</v>
      </c>
      <c r="L50" s="52">
        <f t="shared" si="1"/>
        <v>0</v>
      </c>
      <c r="M50" s="52">
        <f t="shared" si="2"/>
        <v>0</v>
      </c>
      <c r="N50" s="53">
        <f t="shared" si="3"/>
        <v>0</v>
      </c>
      <c r="O50" s="55">
        <f t="shared" si="4"/>
        <v>0</v>
      </c>
      <c r="P50" s="55">
        <f t="shared" si="5"/>
        <v>0</v>
      </c>
      <c r="Q50" s="55">
        <f t="shared" si="6"/>
        <v>0</v>
      </c>
      <c r="R50" s="56">
        <f t="shared" si="7"/>
        <v>0</v>
      </c>
      <c r="S50" s="55">
        <f t="shared" si="8"/>
        <v>0</v>
      </c>
      <c r="T50" s="52">
        <f t="shared" si="9"/>
        <v>0</v>
      </c>
      <c r="U50" s="55">
        <f t="shared" si="10"/>
        <v>0</v>
      </c>
      <c r="V50" s="55">
        <f t="shared" si="11"/>
        <v>0</v>
      </c>
      <c r="W50" s="55">
        <f t="shared" si="12"/>
        <v>0</v>
      </c>
      <c r="X50" s="55">
        <f t="shared" si="13"/>
        <v>0</v>
      </c>
      <c r="Y50" s="56">
        <f t="shared" si="14"/>
        <v>0</v>
      </c>
      <c r="Z50" s="58"/>
      <c r="AA50" s="58"/>
      <c r="AB50" s="58">
        <f t="shared" si="15"/>
        <v>0</v>
      </c>
      <c r="AC50" s="57">
        <f t="shared" si="16"/>
        <v>70</v>
      </c>
      <c r="AD50" s="53">
        <f t="shared" si="17"/>
        <v>-70</v>
      </c>
    </row>
  </sheetData>
  <mergeCells count="23">
    <mergeCell ref="Q12:Q13"/>
    <mergeCell ref="R11:R13"/>
    <mergeCell ref="H4:H6"/>
    <mergeCell ref="B3:K3"/>
    <mergeCell ref="B11:B13"/>
    <mergeCell ref="I11:I13"/>
    <mergeCell ref="J11:J13"/>
    <mergeCell ref="AD10:AD13"/>
    <mergeCell ref="C11:C13"/>
    <mergeCell ref="D11:D13"/>
    <mergeCell ref="E11:E13"/>
    <mergeCell ref="H11:H12"/>
    <mergeCell ref="S10:AC11"/>
    <mergeCell ref="F11:F13"/>
    <mergeCell ref="G11:G13"/>
    <mergeCell ref="K10:R10"/>
    <mergeCell ref="L11:M11"/>
    <mergeCell ref="K11:K13"/>
    <mergeCell ref="M12:M13"/>
    <mergeCell ref="N11:N13"/>
    <mergeCell ref="O12:O13"/>
    <mergeCell ref="P12:P13"/>
    <mergeCell ref="AB12:AB13"/>
  </mergeCells>
  <dataValidations count="3">
    <dataValidation type="whole" errorStyle="information" operator="greaterThanOrEqual" allowBlank="1" showErrorMessage="1" errorTitle="Mesaje" error="Sólo se pueden ingresar valores iguales o mayores que 0 (cero)" sqref="J14" xr:uid="{00000000-0002-0000-0100-000000000000}">
      <formula1>0</formula1>
    </dataValidation>
    <dataValidation type="list" allowBlank="1" showInputMessage="1" showErrorMessage="1" sqref="H14" xr:uid="{00000000-0002-0000-0100-000001000000}">
      <formula1>"COMPLETA, MEDIA, 2/3"</formula1>
    </dataValidation>
    <dataValidation type="list" allowBlank="1" showInputMessage="1" showErrorMessage="1" sqref="H15:H50" xr:uid="{00000000-0002-0000-0100-000002000000}">
      <formula1>"COMPLETA,MEDIA,2/3"</formula1>
    </dataValidation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3000000}">
          <x14:formula1>
            <xm:f>Hoja2!$A$5:$A$16</xm:f>
          </x14:formula1>
          <xm:sqref>C8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B2:K93"/>
  <sheetViews>
    <sheetView showGridLines="0" topLeftCell="A10" zoomScale="70" zoomScaleNormal="70" workbookViewId="0">
      <selection activeCell="D13" sqref="D13"/>
    </sheetView>
  </sheetViews>
  <sheetFormatPr baseColWidth="10" defaultColWidth="9.140625" defaultRowHeight="15" x14ac:dyDescent="0.25"/>
  <cols>
    <col min="1" max="1" width="2.140625" customWidth="1"/>
    <col min="2" max="2" width="6.140625" customWidth="1"/>
    <col min="3" max="3" width="36.140625" customWidth="1"/>
    <col min="4" max="4" width="19" customWidth="1"/>
    <col min="5" max="5" width="28.5703125" bestFit="1" customWidth="1"/>
    <col min="6" max="6" width="22.5703125" customWidth="1"/>
    <col min="7" max="7" width="20.140625" customWidth="1"/>
    <col min="8" max="8" width="17.28515625" customWidth="1"/>
    <col min="9" max="9" width="6.140625" customWidth="1"/>
    <col min="10" max="10" width="21" bestFit="1" customWidth="1"/>
    <col min="11" max="11" width="19.42578125" bestFit="1" customWidth="1"/>
    <col min="12" max="12" width="28.28515625" customWidth="1"/>
    <col min="13" max="13" width="17.28515625" bestFit="1" customWidth="1"/>
    <col min="14" max="14" width="20.85546875" bestFit="1" customWidth="1"/>
    <col min="15" max="15" width="14.85546875" bestFit="1" customWidth="1"/>
    <col min="256" max="256" width="9.140625" customWidth="1"/>
    <col min="257" max="257" width="27.28515625" customWidth="1"/>
    <col min="258" max="258" width="11.7109375" customWidth="1"/>
    <col min="259" max="259" width="13.85546875" customWidth="1"/>
    <col min="260" max="260" width="24.7109375" customWidth="1"/>
    <col min="261" max="261" width="12.28515625" customWidth="1"/>
    <col min="512" max="512" width="9.140625" customWidth="1"/>
    <col min="513" max="513" width="27.28515625" customWidth="1"/>
    <col min="514" max="514" width="11.7109375" customWidth="1"/>
    <col min="515" max="515" width="13.85546875" customWidth="1"/>
    <col min="516" max="516" width="24.7109375" customWidth="1"/>
    <col min="517" max="517" width="12.28515625" customWidth="1"/>
    <col min="768" max="768" width="9.140625" customWidth="1"/>
    <col min="769" max="769" width="27.28515625" customWidth="1"/>
    <col min="770" max="770" width="11.7109375" customWidth="1"/>
    <col min="771" max="771" width="13.85546875" customWidth="1"/>
    <col min="772" max="772" width="24.7109375" customWidth="1"/>
    <col min="773" max="773" width="12.28515625" customWidth="1"/>
    <col min="1024" max="1024" width="9.140625" customWidth="1"/>
    <col min="1025" max="1025" width="27.28515625" customWidth="1"/>
    <col min="1026" max="1026" width="11.7109375" customWidth="1"/>
    <col min="1027" max="1027" width="13.85546875" customWidth="1"/>
    <col min="1028" max="1028" width="24.7109375" customWidth="1"/>
    <col min="1029" max="1029" width="12.28515625" customWidth="1"/>
    <col min="1280" max="1280" width="9.140625" customWidth="1"/>
    <col min="1281" max="1281" width="27.28515625" customWidth="1"/>
    <col min="1282" max="1282" width="11.7109375" customWidth="1"/>
    <col min="1283" max="1283" width="13.85546875" customWidth="1"/>
    <col min="1284" max="1284" width="24.7109375" customWidth="1"/>
    <col min="1285" max="1285" width="12.28515625" customWidth="1"/>
    <col min="1536" max="1536" width="9.140625" customWidth="1"/>
    <col min="1537" max="1537" width="27.28515625" customWidth="1"/>
    <col min="1538" max="1538" width="11.7109375" customWidth="1"/>
    <col min="1539" max="1539" width="13.85546875" customWidth="1"/>
    <col min="1540" max="1540" width="24.7109375" customWidth="1"/>
    <col min="1541" max="1541" width="12.28515625" customWidth="1"/>
    <col min="1792" max="1792" width="9.140625" customWidth="1"/>
    <col min="1793" max="1793" width="27.28515625" customWidth="1"/>
    <col min="1794" max="1794" width="11.7109375" customWidth="1"/>
    <col min="1795" max="1795" width="13.85546875" customWidth="1"/>
    <col min="1796" max="1796" width="24.7109375" customWidth="1"/>
    <col min="1797" max="1797" width="12.28515625" customWidth="1"/>
    <col min="2048" max="2048" width="9.140625" customWidth="1"/>
    <col min="2049" max="2049" width="27.28515625" customWidth="1"/>
    <col min="2050" max="2050" width="11.7109375" customWidth="1"/>
    <col min="2051" max="2051" width="13.85546875" customWidth="1"/>
    <col min="2052" max="2052" width="24.7109375" customWidth="1"/>
    <col min="2053" max="2053" width="12.28515625" customWidth="1"/>
    <col min="2304" max="2304" width="9.140625" customWidth="1"/>
    <col min="2305" max="2305" width="27.28515625" customWidth="1"/>
    <col min="2306" max="2306" width="11.7109375" customWidth="1"/>
    <col min="2307" max="2307" width="13.85546875" customWidth="1"/>
    <col min="2308" max="2308" width="24.7109375" customWidth="1"/>
    <col min="2309" max="2309" width="12.28515625" customWidth="1"/>
    <col min="2560" max="2560" width="9.140625" customWidth="1"/>
    <col min="2561" max="2561" width="27.28515625" customWidth="1"/>
    <col min="2562" max="2562" width="11.7109375" customWidth="1"/>
    <col min="2563" max="2563" width="13.85546875" customWidth="1"/>
    <col min="2564" max="2564" width="24.7109375" customWidth="1"/>
    <col min="2565" max="2565" width="12.28515625" customWidth="1"/>
    <col min="2816" max="2816" width="9.140625" customWidth="1"/>
    <col min="2817" max="2817" width="27.28515625" customWidth="1"/>
    <col min="2818" max="2818" width="11.7109375" customWidth="1"/>
    <col min="2819" max="2819" width="13.85546875" customWidth="1"/>
    <col min="2820" max="2820" width="24.7109375" customWidth="1"/>
    <col min="2821" max="2821" width="12.28515625" customWidth="1"/>
    <col min="3072" max="3072" width="9.140625" customWidth="1"/>
    <col min="3073" max="3073" width="27.28515625" customWidth="1"/>
    <col min="3074" max="3074" width="11.7109375" customWidth="1"/>
    <col min="3075" max="3075" width="13.85546875" customWidth="1"/>
    <col min="3076" max="3076" width="24.7109375" customWidth="1"/>
    <col min="3077" max="3077" width="12.28515625" customWidth="1"/>
    <col min="3328" max="3328" width="9.140625" customWidth="1"/>
    <col min="3329" max="3329" width="27.28515625" customWidth="1"/>
    <col min="3330" max="3330" width="11.7109375" customWidth="1"/>
    <col min="3331" max="3331" width="13.85546875" customWidth="1"/>
    <col min="3332" max="3332" width="24.7109375" customWidth="1"/>
    <col min="3333" max="3333" width="12.28515625" customWidth="1"/>
    <col min="3584" max="3584" width="9.140625" customWidth="1"/>
    <col min="3585" max="3585" width="27.28515625" customWidth="1"/>
    <col min="3586" max="3586" width="11.7109375" customWidth="1"/>
    <col min="3587" max="3587" width="13.85546875" customWidth="1"/>
    <col min="3588" max="3588" width="24.7109375" customWidth="1"/>
    <col min="3589" max="3589" width="12.28515625" customWidth="1"/>
    <col min="3840" max="3840" width="9.140625" customWidth="1"/>
    <col min="3841" max="3841" width="27.28515625" customWidth="1"/>
    <col min="3842" max="3842" width="11.7109375" customWidth="1"/>
    <col min="3843" max="3843" width="13.85546875" customWidth="1"/>
    <col min="3844" max="3844" width="24.7109375" customWidth="1"/>
    <col min="3845" max="3845" width="12.28515625" customWidth="1"/>
    <col min="4096" max="4096" width="9.140625" customWidth="1"/>
    <col min="4097" max="4097" width="27.28515625" customWidth="1"/>
    <col min="4098" max="4098" width="11.7109375" customWidth="1"/>
    <col min="4099" max="4099" width="13.85546875" customWidth="1"/>
    <col min="4100" max="4100" width="24.7109375" customWidth="1"/>
    <col min="4101" max="4101" width="12.28515625" customWidth="1"/>
    <col min="4352" max="4352" width="9.140625" customWidth="1"/>
    <col min="4353" max="4353" width="27.28515625" customWidth="1"/>
    <col min="4354" max="4354" width="11.7109375" customWidth="1"/>
    <col min="4355" max="4355" width="13.85546875" customWidth="1"/>
    <col min="4356" max="4356" width="24.7109375" customWidth="1"/>
    <col min="4357" max="4357" width="12.28515625" customWidth="1"/>
    <col min="4608" max="4608" width="9.140625" customWidth="1"/>
    <col min="4609" max="4609" width="27.28515625" customWidth="1"/>
    <col min="4610" max="4610" width="11.7109375" customWidth="1"/>
    <col min="4611" max="4611" width="13.85546875" customWidth="1"/>
    <col min="4612" max="4612" width="24.7109375" customWidth="1"/>
    <col min="4613" max="4613" width="12.28515625" customWidth="1"/>
    <col min="4864" max="4864" width="9.140625" customWidth="1"/>
    <col min="4865" max="4865" width="27.28515625" customWidth="1"/>
    <col min="4866" max="4866" width="11.7109375" customWidth="1"/>
    <col min="4867" max="4867" width="13.85546875" customWidth="1"/>
    <col min="4868" max="4868" width="24.7109375" customWidth="1"/>
    <col min="4869" max="4869" width="12.28515625" customWidth="1"/>
    <col min="5120" max="5120" width="9.140625" customWidth="1"/>
    <col min="5121" max="5121" width="27.28515625" customWidth="1"/>
    <col min="5122" max="5122" width="11.7109375" customWidth="1"/>
    <col min="5123" max="5123" width="13.85546875" customWidth="1"/>
    <col min="5124" max="5124" width="24.7109375" customWidth="1"/>
    <col min="5125" max="5125" width="12.28515625" customWidth="1"/>
    <col min="5376" max="5376" width="9.140625" customWidth="1"/>
    <col min="5377" max="5377" width="27.28515625" customWidth="1"/>
    <col min="5378" max="5378" width="11.7109375" customWidth="1"/>
    <col min="5379" max="5379" width="13.85546875" customWidth="1"/>
    <col min="5380" max="5380" width="24.7109375" customWidth="1"/>
    <col min="5381" max="5381" width="12.28515625" customWidth="1"/>
    <col min="5632" max="5632" width="9.140625" customWidth="1"/>
    <col min="5633" max="5633" width="27.28515625" customWidth="1"/>
    <col min="5634" max="5634" width="11.7109375" customWidth="1"/>
    <col min="5635" max="5635" width="13.85546875" customWidth="1"/>
    <col min="5636" max="5636" width="24.7109375" customWidth="1"/>
    <col min="5637" max="5637" width="12.28515625" customWidth="1"/>
    <col min="5888" max="5888" width="9.140625" customWidth="1"/>
    <col min="5889" max="5889" width="27.28515625" customWidth="1"/>
    <col min="5890" max="5890" width="11.7109375" customWidth="1"/>
    <col min="5891" max="5891" width="13.85546875" customWidth="1"/>
    <col min="5892" max="5892" width="24.7109375" customWidth="1"/>
    <col min="5893" max="5893" width="12.28515625" customWidth="1"/>
    <col min="6144" max="6144" width="9.140625" customWidth="1"/>
    <col min="6145" max="6145" width="27.28515625" customWidth="1"/>
    <col min="6146" max="6146" width="11.7109375" customWidth="1"/>
    <col min="6147" max="6147" width="13.85546875" customWidth="1"/>
    <col min="6148" max="6148" width="24.7109375" customWidth="1"/>
    <col min="6149" max="6149" width="12.28515625" customWidth="1"/>
    <col min="6400" max="6400" width="9.140625" customWidth="1"/>
    <col min="6401" max="6401" width="27.28515625" customWidth="1"/>
    <col min="6402" max="6402" width="11.7109375" customWidth="1"/>
    <col min="6403" max="6403" width="13.85546875" customWidth="1"/>
    <col min="6404" max="6404" width="24.7109375" customWidth="1"/>
    <col min="6405" max="6405" width="12.28515625" customWidth="1"/>
    <col min="6656" max="6656" width="9.140625" customWidth="1"/>
    <col min="6657" max="6657" width="27.28515625" customWidth="1"/>
    <col min="6658" max="6658" width="11.7109375" customWidth="1"/>
    <col min="6659" max="6659" width="13.85546875" customWidth="1"/>
    <col min="6660" max="6660" width="24.7109375" customWidth="1"/>
    <col min="6661" max="6661" width="12.28515625" customWidth="1"/>
    <col min="6912" max="6912" width="9.140625" customWidth="1"/>
    <col min="6913" max="6913" width="27.28515625" customWidth="1"/>
    <col min="6914" max="6914" width="11.7109375" customWidth="1"/>
    <col min="6915" max="6915" width="13.85546875" customWidth="1"/>
    <col min="6916" max="6916" width="24.7109375" customWidth="1"/>
    <col min="6917" max="6917" width="12.28515625" customWidth="1"/>
    <col min="7168" max="7168" width="9.140625" customWidth="1"/>
    <col min="7169" max="7169" width="27.28515625" customWidth="1"/>
    <col min="7170" max="7170" width="11.7109375" customWidth="1"/>
    <col min="7171" max="7171" width="13.85546875" customWidth="1"/>
    <col min="7172" max="7172" width="24.7109375" customWidth="1"/>
    <col min="7173" max="7173" width="12.28515625" customWidth="1"/>
    <col min="7424" max="7424" width="9.140625" customWidth="1"/>
    <col min="7425" max="7425" width="27.28515625" customWidth="1"/>
    <col min="7426" max="7426" width="11.7109375" customWidth="1"/>
    <col min="7427" max="7427" width="13.85546875" customWidth="1"/>
    <col min="7428" max="7428" width="24.7109375" customWidth="1"/>
    <col min="7429" max="7429" width="12.28515625" customWidth="1"/>
    <col min="7680" max="7680" width="9.140625" customWidth="1"/>
    <col min="7681" max="7681" width="27.28515625" customWidth="1"/>
    <col min="7682" max="7682" width="11.7109375" customWidth="1"/>
    <col min="7683" max="7683" width="13.85546875" customWidth="1"/>
    <col min="7684" max="7684" width="24.7109375" customWidth="1"/>
    <col min="7685" max="7685" width="12.28515625" customWidth="1"/>
    <col min="7936" max="7936" width="9.140625" customWidth="1"/>
    <col min="7937" max="7937" width="27.28515625" customWidth="1"/>
    <col min="7938" max="7938" width="11.7109375" customWidth="1"/>
    <col min="7939" max="7939" width="13.85546875" customWidth="1"/>
    <col min="7940" max="7940" width="24.7109375" customWidth="1"/>
    <col min="7941" max="7941" width="12.28515625" customWidth="1"/>
    <col min="8192" max="8192" width="9.140625" customWidth="1"/>
    <col min="8193" max="8193" width="27.28515625" customWidth="1"/>
    <col min="8194" max="8194" width="11.7109375" customWidth="1"/>
    <col min="8195" max="8195" width="13.85546875" customWidth="1"/>
    <col min="8196" max="8196" width="24.7109375" customWidth="1"/>
    <col min="8197" max="8197" width="12.28515625" customWidth="1"/>
    <col min="8448" max="8448" width="9.140625" customWidth="1"/>
    <col min="8449" max="8449" width="27.28515625" customWidth="1"/>
    <col min="8450" max="8450" width="11.7109375" customWidth="1"/>
    <col min="8451" max="8451" width="13.85546875" customWidth="1"/>
    <col min="8452" max="8452" width="24.7109375" customWidth="1"/>
    <col min="8453" max="8453" width="12.28515625" customWidth="1"/>
    <col min="8704" max="8704" width="9.140625" customWidth="1"/>
    <col min="8705" max="8705" width="27.28515625" customWidth="1"/>
    <col min="8706" max="8706" width="11.7109375" customWidth="1"/>
    <col min="8707" max="8707" width="13.85546875" customWidth="1"/>
    <col min="8708" max="8708" width="24.7109375" customWidth="1"/>
    <col min="8709" max="8709" width="12.28515625" customWidth="1"/>
    <col min="8960" max="8960" width="9.140625" customWidth="1"/>
    <col min="8961" max="8961" width="27.28515625" customWidth="1"/>
    <col min="8962" max="8962" width="11.7109375" customWidth="1"/>
    <col min="8963" max="8963" width="13.85546875" customWidth="1"/>
    <col min="8964" max="8964" width="24.7109375" customWidth="1"/>
    <col min="8965" max="8965" width="12.28515625" customWidth="1"/>
    <col min="9216" max="9216" width="9.140625" customWidth="1"/>
    <col min="9217" max="9217" width="27.28515625" customWidth="1"/>
    <col min="9218" max="9218" width="11.7109375" customWidth="1"/>
    <col min="9219" max="9219" width="13.85546875" customWidth="1"/>
    <col min="9220" max="9220" width="24.7109375" customWidth="1"/>
    <col min="9221" max="9221" width="12.28515625" customWidth="1"/>
    <col min="9472" max="9472" width="9.140625" customWidth="1"/>
    <col min="9473" max="9473" width="27.28515625" customWidth="1"/>
    <col min="9474" max="9474" width="11.7109375" customWidth="1"/>
    <col min="9475" max="9475" width="13.85546875" customWidth="1"/>
    <col min="9476" max="9476" width="24.7109375" customWidth="1"/>
    <col min="9477" max="9477" width="12.28515625" customWidth="1"/>
    <col min="9728" max="9728" width="9.140625" customWidth="1"/>
    <col min="9729" max="9729" width="27.28515625" customWidth="1"/>
    <col min="9730" max="9730" width="11.7109375" customWidth="1"/>
    <col min="9731" max="9731" width="13.85546875" customWidth="1"/>
    <col min="9732" max="9732" width="24.7109375" customWidth="1"/>
    <col min="9733" max="9733" width="12.28515625" customWidth="1"/>
    <col min="9984" max="9984" width="9.140625" customWidth="1"/>
    <col min="9985" max="9985" width="27.28515625" customWidth="1"/>
    <col min="9986" max="9986" width="11.7109375" customWidth="1"/>
    <col min="9987" max="9987" width="13.85546875" customWidth="1"/>
    <col min="9988" max="9988" width="24.7109375" customWidth="1"/>
    <col min="9989" max="9989" width="12.28515625" customWidth="1"/>
    <col min="10240" max="10240" width="9.140625" customWidth="1"/>
    <col min="10241" max="10241" width="27.28515625" customWidth="1"/>
    <col min="10242" max="10242" width="11.7109375" customWidth="1"/>
    <col min="10243" max="10243" width="13.85546875" customWidth="1"/>
    <col min="10244" max="10244" width="24.7109375" customWidth="1"/>
    <col min="10245" max="10245" width="12.28515625" customWidth="1"/>
    <col min="10496" max="10496" width="9.140625" customWidth="1"/>
    <col min="10497" max="10497" width="27.28515625" customWidth="1"/>
    <col min="10498" max="10498" width="11.7109375" customWidth="1"/>
    <col min="10499" max="10499" width="13.85546875" customWidth="1"/>
    <col min="10500" max="10500" width="24.7109375" customWidth="1"/>
    <col min="10501" max="10501" width="12.28515625" customWidth="1"/>
    <col min="10752" max="10752" width="9.140625" customWidth="1"/>
    <col min="10753" max="10753" width="27.28515625" customWidth="1"/>
    <col min="10754" max="10754" width="11.7109375" customWidth="1"/>
    <col min="10755" max="10755" width="13.85546875" customWidth="1"/>
    <col min="10756" max="10756" width="24.7109375" customWidth="1"/>
    <col min="10757" max="10757" width="12.28515625" customWidth="1"/>
    <col min="11008" max="11008" width="9.140625" customWidth="1"/>
    <col min="11009" max="11009" width="27.28515625" customWidth="1"/>
    <col min="11010" max="11010" width="11.7109375" customWidth="1"/>
    <col min="11011" max="11011" width="13.85546875" customWidth="1"/>
    <col min="11012" max="11012" width="24.7109375" customWidth="1"/>
    <col min="11013" max="11013" width="12.28515625" customWidth="1"/>
    <col min="11264" max="11264" width="9.140625" customWidth="1"/>
    <col min="11265" max="11265" width="27.28515625" customWidth="1"/>
    <col min="11266" max="11266" width="11.7109375" customWidth="1"/>
    <col min="11267" max="11267" width="13.85546875" customWidth="1"/>
    <col min="11268" max="11268" width="24.7109375" customWidth="1"/>
    <col min="11269" max="11269" width="12.28515625" customWidth="1"/>
    <col min="11520" max="11520" width="9.140625" customWidth="1"/>
    <col min="11521" max="11521" width="27.28515625" customWidth="1"/>
    <col min="11522" max="11522" width="11.7109375" customWidth="1"/>
    <col min="11523" max="11523" width="13.85546875" customWidth="1"/>
    <col min="11524" max="11524" width="24.7109375" customWidth="1"/>
    <col min="11525" max="11525" width="12.28515625" customWidth="1"/>
    <col min="11776" max="11776" width="9.140625" customWidth="1"/>
    <col min="11777" max="11777" width="27.28515625" customWidth="1"/>
    <col min="11778" max="11778" width="11.7109375" customWidth="1"/>
    <col min="11779" max="11779" width="13.85546875" customWidth="1"/>
    <col min="11780" max="11780" width="24.7109375" customWidth="1"/>
    <col min="11781" max="11781" width="12.28515625" customWidth="1"/>
    <col min="12032" max="12032" width="9.140625" customWidth="1"/>
    <col min="12033" max="12033" width="27.28515625" customWidth="1"/>
    <col min="12034" max="12034" width="11.7109375" customWidth="1"/>
    <col min="12035" max="12035" width="13.85546875" customWidth="1"/>
    <col min="12036" max="12036" width="24.7109375" customWidth="1"/>
    <col min="12037" max="12037" width="12.28515625" customWidth="1"/>
    <col min="12288" max="12288" width="9.140625" customWidth="1"/>
    <col min="12289" max="12289" width="27.28515625" customWidth="1"/>
    <col min="12290" max="12290" width="11.7109375" customWidth="1"/>
    <col min="12291" max="12291" width="13.85546875" customWidth="1"/>
    <col min="12292" max="12292" width="24.7109375" customWidth="1"/>
    <col min="12293" max="12293" width="12.28515625" customWidth="1"/>
    <col min="12544" max="12544" width="9.140625" customWidth="1"/>
    <col min="12545" max="12545" width="27.28515625" customWidth="1"/>
    <col min="12546" max="12546" width="11.7109375" customWidth="1"/>
    <col min="12547" max="12547" width="13.85546875" customWidth="1"/>
    <col min="12548" max="12548" width="24.7109375" customWidth="1"/>
    <col min="12549" max="12549" width="12.28515625" customWidth="1"/>
    <col min="12800" max="12800" width="9.140625" customWidth="1"/>
    <col min="12801" max="12801" width="27.28515625" customWidth="1"/>
    <col min="12802" max="12802" width="11.7109375" customWidth="1"/>
    <col min="12803" max="12803" width="13.85546875" customWidth="1"/>
    <col min="12804" max="12804" width="24.7109375" customWidth="1"/>
    <col min="12805" max="12805" width="12.28515625" customWidth="1"/>
    <col min="13056" max="13056" width="9.140625" customWidth="1"/>
    <col min="13057" max="13057" width="27.28515625" customWidth="1"/>
    <col min="13058" max="13058" width="11.7109375" customWidth="1"/>
    <col min="13059" max="13059" width="13.85546875" customWidth="1"/>
    <col min="13060" max="13060" width="24.7109375" customWidth="1"/>
    <col min="13061" max="13061" width="12.28515625" customWidth="1"/>
    <col min="13312" max="13312" width="9.140625" customWidth="1"/>
    <col min="13313" max="13313" width="27.28515625" customWidth="1"/>
    <col min="13314" max="13314" width="11.7109375" customWidth="1"/>
    <col min="13315" max="13315" width="13.85546875" customWidth="1"/>
    <col min="13316" max="13316" width="24.7109375" customWidth="1"/>
    <col min="13317" max="13317" width="12.28515625" customWidth="1"/>
    <col min="13568" max="13568" width="9.140625" customWidth="1"/>
    <col min="13569" max="13569" width="27.28515625" customWidth="1"/>
    <col min="13570" max="13570" width="11.7109375" customWidth="1"/>
    <col min="13571" max="13571" width="13.85546875" customWidth="1"/>
    <col min="13572" max="13572" width="24.7109375" customWidth="1"/>
    <col min="13573" max="13573" width="12.28515625" customWidth="1"/>
    <col min="13824" max="13824" width="9.140625" customWidth="1"/>
    <col min="13825" max="13825" width="27.28515625" customWidth="1"/>
    <col min="13826" max="13826" width="11.7109375" customWidth="1"/>
    <col min="13827" max="13827" width="13.85546875" customWidth="1"/>
    <col min="13828" max="13828" width="24.7109375" customWidth="1"/>
    <col min="13829" max="13829" width="12.28515625" customWidth="1"/>
    <col min="14080" max="14080" width="9.140625" customWidth="1"/>
    <col min="14081" max="14081" width="27.28515625" customWidth="1"/>
    <col min="14082" max="14082" width="11.7109375" customWidth="1"/>
    <col min="14083" max="14083" width="13.85546875" customWidth="1"/>
    <col min="14084" max="14084" width="24.7109375" customWidth="1"/>
    <col min="14085" max="14085" width="12.28515625" customWidth="1"/>
    <col min="14336" max="14336" width="9.140625" customWidth="1"/>
    <col min="14337" max="14337" width="27.28515625" customWidth="1"/>
    <col min="14338" max="14338" width="11.7109375" customWidth="1"/>
    <col min="14339" max="14339" width="13.85546875" customWidth="1"/>
    <col min="14340" max="14340" width="24.7109375" customWidth="1"/>
    <col min="14341" max="14341" width="12.28515625" customWidth="1"/>
    <col min="14592" max="14592" width="9.140625" customWidth="1"/>
    <col min="14593" max="14593" width="27.28515625" customWidth="1"/>
    <col min="14594" max="14594" width="11.7109375" customWidth="1"/>
    <col min="14595" max="14595" width="13.85546875" customWidth="1"/>
    <col min="14596" max="14596" width="24.7109375" customWidth="1"/>
    <col min="14597" max="14597" width="12.28515625" customWidth="1"/>
    <col min="14848" max="14848" width="9.140625" customWidth="1"/>
    <col min="14849" max="14849" width="27.28515625" customWidth="1"/>
    <col min="14850" max="14850" width="11.7109375" customWidth="1"/>
    <col min="14851" max="14851" width="13.85546875" customWidth="1"/>
    <col min="14852" max="14852" width="24.7109375" customWidth="1"/>
    <col min="14853" max="14853" width="12.28515625" customWidth="1"/>
    <col min="15104" max="15104" width="9.140625" customWidth="1"/>
    <col min="15105" max="15105" width="27.28515625" customWidth="1"/>
    <col min="15106" max="15106" width="11.7109375" customWidth="1"/>
    <col min="15107" max="15107" width="13.85546875" customWidth="1"/>
    <col min="15108" max="15108" width="24.7109375" customWidth="1"/>
    <col min="15109" max="15109" width="12.28515625" customWidth="1"/>
    <col min="15360" max="15360" width="9.140625" customWidth="1"/>
    <col min="15361" max="15361" width="27.28515625" customWidth="1"/>
    <col min="15362" max="15362" width="11.7109375" customWidth="1"/>
    <col min="15363" max="15363" width="13.85546875" customWidth="1"/>
    <col min="15364" max="15364" width="24.7109375" customWidth="1"/>
    <col min="15365" max="15365" width="12.28515625" customWidth="1"/>
    <col min="15616" max="15616" width="9.140625" customWidth="1"/>
    <col min="15617" max="15617" width="27.28515625" customWidth="1"/>
    <col min="15618" max="15618" width="11.7109375" customWidth="1"/>
    <col min="15619" max="15619" width="13.85546875" customWidth="1"/>
    <col min="15620" max="15620" width="24.7109375" customWidth="1"/>
    <col min="15621" max="15621" width="12.28515625" customWidth="1"/>
    <col min="15872" max="15872" width="9.140625" customWidth="1"/>
    <col min="15873" max="15873" width="27.28515625" customWidth="1"/>
    <col min="15874" max="15874" width="11.7109375" customWidth="1"/>
    <col min="15875" max="15875" width="13.85546875" customWidth="1"/>
    <col min="15876" max="15876" width="24.7109375" customWidth="1"/>
    <col min="15877" max="15877" width="12.28515625" customWidth="1"/>
    <col min="16128" max="16128" width="9.140625" customWidth="1"/>
    <col min="16129" max="16129" width="27.28515625" customWidth="1"/>
    <col min="16130" max="16130" width="11.7109375" customWidth="1"/>
    <col min="16131" max="16131" width="13.85546875" customWidth="1"/>
    <col min="16132" max="16132" width="24.7109375" customWidth="1"/>
    <col min="16133" max="16133" width="12.28515625" customWidth="1"/>
  </cols>
  <sheetData>
    <row r="2" spans="2:11" ht="66.599999999999994" customHeight="1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2:11" ht="15" customHeight="1" x14ac:dyDescent="0.25"/>
    <row r="5" spans="2:11" ht="26.45" customHeight="1" x14ac:dyDescent="0.25">
      <c r="C5" s="126" t="s">
        <v>49</v>
      </c>
      <c r="D5" s="133" t="s">
        <v>14</v>
      </c>
      <c r="E5" s="134"/>
    </row>
    <row r="6" spans="2:11" ht="15" customHeight="1" x14ac:dyDescent="0.25">
      <c r="C6" s="126"/>
      <c r="D6" s="135"/>
      <c r="E6" s="136"/>
    </row>
    <row r="8" spans="2:11" s="10" customFormat="1" ht="15.75" x14ac:dyDescent="0.25"/>
    <row r="9" spans="2:11" s="10" customFormat="1" ht="15" customHeight="1" x14ac:dyDescent="0.25">
      <c r="B9" s="11"/>
      <c r="C9" s="7"/>
      <c r="D9" s="7"/>
      <c r="E9" s="7"/>
      <c r="F9" s="7"/>
      <c r="G9" s="12"/>
      <c r="H9" s="12"/>
      <c r="I9" s="13"/>
    </row>
    <row r="10" spans="2:11" s="10" customFormat="1" ht="18.600000000000001" customHeight="1" x14ac:dyDescent="0.3">
      <c r="B10" s="14"/>
      <c r="C10" s="32" t="s">
        <v>85</v>
      </c>
      <c r="D10" s="123" t="s">
        <v>96</v>
      </c>
      <c r="E10" s="123"/>
      <c r="F10" s="123"/>
      <c r="G10" s="123"/>
      <c r="H10" s="123"/>
      <c r="I10" s="17"/>
    </row>
    <row r="11" spans="2:11" s="10" customFormat="1" ht="20.45" customHeight="1" x14ac:dyDescent="0.3">
      <c r="B11" s="14"/>
      <c r="C11" s="32" t="s">
        <v>86</v>
      </c>
      <c r="D11" s="123" t="s">
        <v>39</v>
      </c>
      <c r="E11" s="123"/>
      <c r="F11" s="123"/>
      <c r="G11" s="123"/>
      <c r="H11" s="123"/>
      <c r="I11" s="17"/>
    </row>
    <row r="12" spans="2:11" s="10" customFormat="1" ht="21.6" customHeight="1" x14ac:dyDescent="0.3">
      <c r="B12" s="14"/>
      <c r="C12" s="32" t="s">
        <v>43</v>
      </c>
      <c r="D12" s="123" t="s">
        <v>97</v>
      </c>
      <c r="E12" s="123"/>
      <c r="F12" s="123"/>
      <c r="G12" s="123"/>
      <c r="H12" s="123"/>
      <c r="I12" s="17"/>
    </row>
    <row r="13" spans="2:11" s="10" customFormat="1" ht="15.75" x14ac:dyDescent="0.25">
      <c r="B13" s="14"/>
      <c r="C13" s="15"/>
      <c r="D13" s="16"/>
      <c r="E13" s="16"/>
      <c r="F13" s="16"/>
      <c r="G13" s="16"/>
      <c r="I13" s="17"/>
    </row>
    <row r="14" spans="2:11" s="10" customFormat="1" ht="18.75" x14ac:dyDescent="0.25">
      <c r="B14" s="14"/>
      <c r="C14" s="65" t="s">
        <v>95</v>
      </c>
      <c r="D14" s="119" t="s">
        <v>36</v>
      </c>
      <c r="E14" s="119"/>
      <c r="F14" s="119" t="s">
        <v>26</v>
      </c>
      <c r="G14" s="119"/>
      <c r="H14" s="119"/>
      <c r="I14" s="17"/>
    </row>
    <row r="15" spans="2:11" s="10" customFormat="1" ht="18.75" x14ac:dyDescent="0.25">
      <c r="B15" s="14"/>
      <c r="C15" s="96" t="str">
        <f>D5</f>
        <v>Saldivar, Juan</v>
      </c>
      <c r="D15" s="131" t="str">
        <f>IFERROR(VLOOKUP(C15,'Liquidación de sueldos'!$C$11:$F$65,4,0),"")</f>
        <v>20-28892123-3</v>
      </c>
      <c r="E15" s="131"/>
      <c r="F15" s="131">
        <f>IFERROR(INDEX('Liquidación de sueldos'!$B$14:$C$65,MATCH('Recibo de sueldo'!D5,'Liquidación de sueldos'!C14:C65,0),1),"")</f>
        <v>10212</v>
      </c>
      <c r="G15" s="131"/>
      <c r="H15" s="131"/>
      <c r="I15" s="17"/>
    </row>
    <row r="16" spans="2:11" s="10" customFormat="1" ht="18.75" x14ac:dyDescent="0.25">
      <c r="B16" s="14"/>
      <c r="C16" s="65" t="s">
        <v>27</v>
      </c>
      <c r="D16" s="65" t="s">
        <v>29</v>
      </c>
      <c r="E16" s="119" t="s">
        <v>93</v>
      </c>
      <c r="F16" s="119"/>
      <c r="G16" s="119" t="s">
        <v>54</v>
      </c>
      <c r="H16" s="119"/>
      <c r="I16" s="17"/>
    </row>
    <row r="17" spans="2:9" s="10" customFormat="1" ht="18.75" x14ac:dyDescent="0.25">
      <c r="B17" s="14"/>
      <c r="C17" s="97">
        <f>IFERROR(VLOOKUP(D5,'Liquidación de sueldos'!C14:G65,5,0),"")</f>
        <v>40258</v>
      </c>
      <c r="D17" s="98" t="str">
        <f>IFERROR(VLOOKUP(D5,'Liquidación de sueldos'!C11:$E$65,2,0),"")</f>
        <v>Senior</v>
      </c>
      <c r="E17" s="132" t="str">
        <f>IFERROR(VLOOKUP(D5,'Liquidación de sueldos'!C11:$E$65,3,0),"")</f>
        <v>5220 - VENDEDORES DE PUBLICIDAD DIGITAL</v>
      </c>
      <c r="F17" s="132"/>
      <c r="G17" s="120" t="str">
        <f>IFERROR(VLOOKUP(D5,'Liquidación de sueldos'!C11:$H$65,6,0),"")</f>
        <v>COMPLETA</v>
      </c>
      <c r="H17" s="120"/>
      <c r="I17" s="17"/>
    </row>
    <row r="18" spans="2:9" s="10" customFormat="1" ht="18.75" x14ac:dyDescent="0.25">
      <c r="B18" s="14"/>
      <c r="C18" s="65" t="s">
        <v>28</v>
      </c>
      <c r="D18" s="119" t="s">
        <v>92</v>
      </c>
      <c r="E18" s="119"/>
      <c r="F18" s="119" t="s">
        <v>31</v>
      </c>
      <c r="G18" s="119"/>
      <c r="H18" s="119"/>
      <c r="I18" s="17"/>
    </row>
    <row r="19" spans="2:9" s="10" customFormat="1" ht="18.75" x14ac:dyDescent="0.25">
      <c r="B19" s="14"/>
      <c r="C19" s="99" t="str">
        <f>TEXT(IFERROR(VLOOKUP(D5,'Liquidación de sueldos'!C11:$I$65,7,0),""),"$#.##")</f>
        <v>$10.000</v>
      </c>
      <c r="D19" s="131" t="str">
        <f>CONCATENATE('Liquidación de sueldos'!C8," ",'Liquidación de sueldos'!C9)</f>
        <v>Julio 2023</v>
      </c>
      <c r="E19" s="131"/>
      <c r="F19" s="131">
        <v>1</v>
      </c>
      <c r="G19" s="131"/>
      <c r="H19" s="131"/>
      <c r="I19" s="17"/>
    </row>
    <row r="20" spans="2:9" s="10" customFormat="1" ht="9.75" customHeight="1" x14ac:dyDescent="0.25">
      <c r="B20" s="14"/>
      <c r="I20" s="17"/>
    </row>
    <row r="21" spans="2:9" s="10" customFormat="1" ht="56.25" x14ac:dyDescent="0.25">
      <c r="B21" s="14"/>
      <c r="C21" s="63" t="s">
        <v>48</v>
      </c>
      <c r="D21" s="23" t="s">
        <v>52</v>
      </c>
      <c r="E21" s="23" t="s">
        <v>40</v>
      </c>
      <c r="F21" s="23" t="s">
        <v>44</v>
      </c>
      <c r="G21" s="24" t="s">
        <v>45</v>
      </c>
      <c r="H21" s="64" t="s">
        <v>46</v>
      </c>
      <c r="I21" s="17"/>
    </row>
    <row r="22" spans="2:9" s="10" customFormat="1" ht="18.75" x14ac:dyDescent="0.3">
      <c r="B22" s="14"/>
      <c r="C22" s="68" t="s">
        <v>47</v>
      </c>
      <c r="D22" s="69"/>
      <c r="E22" s="70">
        <v>30</v>
      </c>
      <c r="F22" s="71">
        <f>IFERROR(VLOOKUP(D5,'Liquidación de sueldos'!$C$14:$K$65,9,0),"")</f>
        <v>10000</v>
      </c>
      <c r="G22" s="69"/>
      <c r="H22" s="69"/>
      <c r="I22" s="17"/>
    </row>
    <row r="23" spans="2:9" s="10" customFormat="1" ht="18.75" x14ac:dyDescent="0.3">
      <c r="B23" s="14"/>
      <c r="C23" s="72" t="s">
        <v>1</v>
      </c>
      <c r="D23" s="73"/>
      <c r="E23" s="74">
        <f>IFERROR(VLOOKUP($D$5,'Liquidación de sueldos'!$C$14:$J$65,8,0),"")</f>
        <v>10</v>
      </c>
      <c r="F23" s="75">
        <f>IFERROR(VLOOKUP($D$5,'Liquidación de sueldos'!$C$14:$L$65,10,0),"")</f>
        <v>1000</v>
      </c>
      <c r="G23" s="73"/>
      <c r="H23" s="73"/>
      <c r="I23" s="17"/>
    </row>
    <row r="24" spans="2:9" s="10" customFormat="1" ht="18.75" x14ac:dyDescent="0.3">
      <c r="B24" s="14"/>
      <c r="C24" s="72" t="s">
        <v>9</v>
      </c>
      <c r="D24" s="73"/>
      <c r="E24" s="76" t="s">
        <v>33</v>
      </c>
      <c r="F24" s="75">
        <f>IFERROR(VLOOKUP(D5,'Liquidación de sueldos'!$C$14:$M$65,11,0),"")</f>
        <v>916.66666666666663</v>
      </c>
      <c r="G24" s="73"/>
      <c r="H24" s="73"/>
      <c r="I24" s="17"/>
    </row>
    <row r="25" spans="2:9" s="10" customFormat="1" ht="18.75" x14ac:dyDescent="0.3">
      <c r="B25" s="14"/>
      <c r="C25" s="72" t="str">
        <f>'Liquidación de sueldos'!O11</f>
        <v>FERIADOS EN EL MES</v>
      </c>
      <c r="D25" s="73"/>
      <c r="E25" s="74">
        <f t="array" ref="E25">IFERROR('Liquidación de sueldos'!O12:O13,"")</f>
        <v>1</v>
      </c>
      <c r="F25" s="75">
        <f>IFERROR(VLOOKUP(D5,'Liquidación de sueldos'!$C$14:$O$65,13,0),"")</f>
        <v>476.66666666666663</v>
      </c>
      <c r="G25" s="73"/>
      <c r="H25" s="73"/>
      <c r="I25" s="17"/>
    </row>
    <row r="26" spans="2:9" s="10" customFormat="1" ht="18.75" x14ac:dyDescent="0.3">
      <c r="B26" s="14"/>
      <c r="C26" s="72" t="str">
        <f>'Liquidación de sueldos'!P11</f>
        <v>FERIADOS NO TRABAJADOS</v>
      </c>
      <c r="D26" s="73"/>
      <c r="E26" s="74">
        <f t="array" ref="E26">'Liquidación de sueldos'!P12:P13</f>
        <v>1</v>
      </c>
      <c r="F26" s="75">
        <f>IFERROR(VLOOKUP(D5,'Liquidación de sueldos'!$C$14:$P$65,14,0),"")</f>
        <v>-397.22222222222223</v>
      </c>
      <c r="G26" s="73"/>
      <c r="H26" s="73"/>
      <c r="I26" s="17"/>
    </row>
    <row r="27" spans="2:9" s="10" customFormat="1" ht="18.75" x14ac:dyDescent="0.3">
      <c r="B27" s="14"/>
      <c r="C27" s="72" t="str">
        <f>'Liquidación de sueldos'!Q11</f>
        <v>FERIADOS TRABAJADOS</v>
      </c>
      <c r="D27" s="73"/>
      <c r="E27" s="74">
        <f t="array" ref="E27">'Liquidación de sueldos'!Q12:Q13</f>
        <v>0</v>
      </c>
      <c r="F27" s="75">
        <f>IFERROR(VLOOKUP(D5,'Liquidación de sueldos'!$C$14:$Q$65,15,0),"")</f>
        <v>0</v>
      </c>
      <c r="G27" s="73"/>
      <c r="H27" s="73"/>
      <c r="I27" s="17"/>
    </row>
    <row r="28" spans="2:9" s="10" customFormat="1" ht="18.75" x14ac:dyDescent="0.3">
      <c r="B28" s="14"/>
      <c r="C28" s="72" t="str">
        <f>'Liquidación de sueldos'!S12</f>
        <v>JUBILACIÓN</v>
      </c>
      <c r="D28" s="78">
        <f>'Liquidación de sueldos'!S13</f>
        <v>0.11</v>
      </c>
      <c r="E28" s="76"/>
      <c r="F28" s="79"/>
      <c r="G28" s="73"/>
      <c r="H28" s="80">
        <f>IFERROR(VLOOKUP(D5,'Liquidación de sueldos'!$C$14:$S$65,17,0),"")</f>
        <v>1319.5722222222221</v>
      </c>
      <c r="I28" s="17"/>
    </row>
    <row r="29" spans="2:9" s="10" customFormat="1" ht="18.75" x14ac:dyDescent="0.3">
      <c r="B29" s="14"/>
      <c r="C29" s="72" t="str">
        <f>'Liquidación de sueldos'!T12</f>
        <v>OBRA SOCIAL</v>
      </c>
      <c r="D29" s="78">
        <f>'Liquidación de sueldos'!T13</f>
        <v>0.03</v>
      </c>
      <c r="E29" s="76"/>
      <c r="F29" s="79"/>
      <c r="G29" s="73"/>
      <c r="H29" s="80">
        <f>IFERROR(VLOOKUP(D5,'Liquidación de sueldos'!$C$14:$T$65,18,0),"")</f>
        <v>359.88333333333327</v>
      </c>
      <c r="I29" s="17"/>
    </row>
    <row r="30" spans="2:9" s="10" customFormat="1" ht="18.75" x14ac:dyDescent="0.3">
      <c r="B30" s="14"/>
      <c r="C30" s="72" t="str">
        <f>'Liquidación de sueldos'!U12</f>
        <v>Ley 19.032</v>
      </c>
      <c r="D30" s="78">
        <f>'Liquidación de sueldos'!U13</f>
        <v>0.03</v>
      </c>
      <c r="E30" s="76"/>
      <c r="F30" s="79"/>
      <c r="G30" s="73"/>
      <c r="H30" s="80">
        <f>IFERROR(VLOOKUP(D5,'Liquidación de sueldos'!$C$14:$U$65,19,0),"")</f>
        <v>359.88333333333327</v>
      </c>
      <c r="I30" s="17"/>
    </row>
    <row r="31" spans="2:9" s="10" customFormat="1" ht="18.75" x14ac:dyDescent="0.3">
      <c r="B31" s="14"/>
      <c r="C31" s="72" t="str">
        <f>'Liquidación de sueldos'!V12</f>
        <v>SEC</v>
      </c>
      <c r="D31" s="78">
        <f>'Liquidación de sueldos'!V13</f>
        <v>0.02</v>
      </c>
      <c r="E31" s="76"/>
      <c r="F31" s="79"/>
      <c r="G31" s="73"/>
      <c r="H31" s="80">
        <f>IFERROR(VLOOKUP(D5,'Liquidación de sueldos'!$C$14:$V$65,20,0),"")</f>
        <v>239.92222222222219</v>
      </c>
      <c r="I31" s="17"/>
    </row>
    <row r="32" spans="2:9" s="10" customFormat="1" ht="18.75" x14ac:dyDescent="0.3">
      <c r="B32" s="14"/>
      <c r="C32" s="72" t="str">
        <f>'Liquidación de sueldos'!W12</f>
        <v>FAECYS</v>
      </c>
      <c r="D32" s="81">
        <f>'Liquidación de sueldos'!W13</f>
        <v>5.0000000000000001E-3</v>
      </c>
      <c r="E32" s="76"/>
      <c r="F32" s="79"/>
      <c r="G32" s="73"/>
      <c r="H32" s="80">
        <f>IFERROR(VLOOKUP(D5,'Liquidación de sueldos'!$C$14:$W$65,21,0),"")</f>
        <v>59.980555555555547</v>
      </c>
      <c r="I32" s="17"/>
    </row>
    <row r="33" spans="2:9" s="10" customFormat="1" ht="18.75" x14ac:dyDescent="0.3">
      <c r="B33" s="14"/>
      <c r="C33" s="72" t="str">
        <f>'Liquidación de sueldos'!X12</f>
        <v>SEC Afiliado</v>
      </c>
      <c r="D33" s="78">
        <f>'Liquidación de sueldos'!X13</f>
        <v>0.02</v>
      </c>
      <c r="E33" s="76"/>
      <c r="F33" s="79"/>
      <c r="G33" s="73"/>
      <c r="H33" s="80">
        <f>IFERROR(VLOOKUP(D5,'Liquidación de sueldos'!$C$14:$X$65,22,0),"")</f>
        <v>239.92222222222219</v>
      </c>
      <c r="I33" s="17"/>
    </row>
    <row r="34" spans="2:9" s="10" customFormat="1" ht="18.75" x14ac:dyDescent="0.3">
      <c r="B34" s="14"/>
      <c r="C34" s="72" t="s">
        <v>13</v>
      </c>
      <c r="D34" s="73"/>
      <c r="E34" s="76"/>
      <c r="F34" s="79"/>
      <c r="G34" s="73"/>
      <c r="H34" s="80">
        <f>IFERROR(VLOOKUP(D5,'Liquidación de sueldos'!$C$14:$AC$65,27,0),"")</f>
        <v>70</v>
      </c>
      <c r="I34" s="17"/>
    </row>
    <row r="35" spans="2:9" s="10" customFormat="1" ht="18.75" x14ac:dyDescent="0.3">
      <c r="B35" s="14"/>
      <c r="C35" s="72"/>
      <c r="D35" s="73"/>
      <c r="E35" s="76"/>
      <c r="F35" s="79"/>
      <c r="G35" s="73"/>
      <c r="H35" s="73"/>
      <c r="I35" s="17"/>
    </row>
    <row r="36" spans="2:9" s="10" customFormat="1" ht="18.75" x14ac:dyDescent="0.3">
      <c r="B36" s="14"/>
      <c r="C36" s="82"/>
      <c r="D36" s="83"/>
      <c r="E36" s="83"/>
      <c r="F36" s="83"/>
      <c r="G36" s="84"/>
      <c r="H36" s="83"/>
      <c r="I36" s="17"/>
    </row>
    <row r="37" spans="2:9" s="10" customFormat="1" ht="18.75" x14ac:dyDescent="0.3">
      <c r="B37" s="14"/>
      <c r="C37" s="121" t="s">
        <v>90</v>
      </c>
      <c r="D37" s="122"/>
      <c r="E37" s="122"/>
      <c r="F37" s="85">
        <f>SUM(F22:F36)</f>
        <v>11996.111111111109</v>
      </c>
      <c r="G37" s="85">
        <f>SUM(G22:G36)</f>
        <v>0</v>
      </c>
      <c r="H37" s="86">
        <f>SUM(H22:H36)</f>
        <v>2649.1638888888879</v>
      </c>
      <c r="I37" s="17"/>
    </row>
    <row r="38" spans="2:9" s="10" customFormat="1" ht="5.25" customHeight="1" x14ac:dyDescent="0.25">
      <c r="B38" s="14"/>
      <c r="C38" s="66"/>
      <c r="D38" s="19"/>
      <c r="E38" s="19"/>
      <c r="F38" s="18"/>
      <c r="G38" s="18"/>
      <c r="H38" s="67"/>
      <c r="I38" s="17"/>
    </row>
    <row r="39" spans="2:9" s="10" customFormat="1" ht="18.75" x14ac:dyDescent="0.3">
      <c r="B39" s="87"/>
      <c r="C39" s="88"/>
      <c r="D39" s="89"/>
      <c r="E39" s="89"/>
      <c r="F39" s="89"/>
      <c r="G39" s="90" t="s">
        <v>91</v>
      </c>
      <c r="H39" s="91">
        <f>F37+G37-H37</f>
        <v>9346.9472222222212</v>
      </c>
      <c r="I39" s="17"/>
    </row>
    <row r="40" spans="2:9" s="10" customFormat="1" ht="15.75" x14ac:dyDescent="0.25">
      <c r="B40" s="14"/>
      <c r="I40" s="17"/>
    </row>
    <row r="41" spans="2:9" s="10" customFormat="1" ht="18.75" x14ac:dyDescent="0.25">
      <c r="B41" s="14"/>
      <c r="C41" s="63" t="s">
        <v>34</v>
      </c>
      <c r="F41" s="129" t="s">
        <v>35</v>
      </c>
      <c r="G41" s="130"/>
      <c r="I41" s="17"/>
    </row>
    <row r="42" spans="2:9" s="10" customFormat="1" ht="18.75" x14ac:dyDescent="0.3">
      <c r="B42" s="87"/>
      <c r="C42" s="92" t="s">
        <v>89</v>
      </c>
      <c r="D42" s="32"/>
      <c r="E42" s="32"/>
      <c r="F42" s="123" t="s">
        <v>55</v>
      </c>
      <c r="G42" s="123"/>
      <c r="H42" s="32"/>
      <c r="I42" s="17"/>
    </row>
    <row r="43" spans="2:9" s="10" customFormat="1" ht="18.75" x14ac:dyDescent="0.3">
      <c r="B43" s="87"/>
      <c r="C43" s="32"/>
      <c r="D43" s="32"/>
      <c r="E43" s="32"/>
      <c r="F43" s="32"/>
      <c r="G43" s="32"/>
      <c r="H43" s="32"/>
      <c r="I43" s="17"/>
    </row>
    <row r="44" spans="2:9" s="10" customFormat="1" ht="18.75" x14ac:dyDescent="0.3">
      <c r="B44" s="87"/>
      <c r="C44" s="93" t="s">
        <v>94</v>
      </c>
      <c r="D44" s="94" t="e">
        <f ca="1">+Num_texto(H39)</f>
        <v>#NAME?</v>
      </c>
      <c r="E44" s="94"/>
      <c r="F44" s="32"/>
      <c r="G44" s="32"/>
      <c r="H44" s="32"/>
      <c r="I44" s="17"/>
    </row>
    <row r="45" spans="2:9" s="10" customFormat="1" ht="15" customHeight="1" x14ac:dyDescent="0.3">
      <c r="B45" s="125" t="s">
        <v>57</v>
      </c>
      <c r="C45" s="126"/>
      <c r="D45" s="126"/>
      <c r="E45" s="126"/>
      <c r="F45" s="32"/>
      <c r="G45" s="32"/>
      <c r="H45" s="32"/>
      <c r="I45" s="17"/>
    </row>
    <row r="46" spans="2:9" s="10" customFormat="1" ht="18.75" x14ac:dyDescent="0.3">
      <c r="B46" s="125"/>
      <c r="C46" s="126"/>
      <c r="D46" s="126"/>
      <c r="E46" s="126"/>
      <c r="F46" s="124"/>
      <c r="G46" s="124"/>
      <c r="H46" s="124"/>
      <c r="I46" s="17"/>
    </row>
    <row r="47" spans="2:9" s="10" customFormat="1" ht="18.75" x14ac:dyDescent="0.3">
      <c r="B47" s="125"/>
      <c r="C47" s="126"/>
      <c r="D47" s="126"/>
      <c r="E47" s="126"/>
      <c r="F47" s="123" t="s">
        <v>56</v>
      </c>
      <c r="G47" s="123"/>
      <c r="H47" s="123"/>
      <c r="I47" s="17"/>
    </row>
    <row r="48" spans="2:9" s="10" customFormat="1" ht="18.75" x14ac:dyDescent="0.3">
      <c r="B48" s="127"/>
      <c r="C48" s="128"/>
      <c r="D48" s="128"/>
      <c r="E48" s="128"/>
      <c r="F48" s="95"/>
      <c r="G48" s="95"/>
      <c r="H48" s="95"/>
      <c r="I48" s="20"/>
    </row>
    <row r="49" spans="2:9" s="10" customFormat="1" ht="15.75" x14ac:dyDescent="0.25"/>
    <row r="50" spans="2:9" s="10" customFormat="1" ht="15.75" x14ac:dyDescent="0.25"/>
    <row r="51" spans="2:9" s="10" customFormat="1" ht="15.75" x14ac:dyDescent="0.25"/>
    <row r="52" spans="2:9" s="10" customFormat="1" ht="15.75" x14ac:dyDescent="0.25">
      <c r="B52" s="11"/>
      <c r="C52" s="7"/>
      <c r="D52" s="7"/>
      <c r="E52" s="7"/>
      <c r="F52" s="7"/>
      <c r="G52" s="12"/>
      <c r="H52" s="12"/>
      <c r="I52" s="13"/>
    </row>
    <row r="53" spans="2:9" s="10" customFormat="1" ht="18.75" x14ac:dyDescent="0.3">
      <c r="B53" s="14"/>
      <c r="C53" s="32" t="s">
        <v>37</v>
      </c>
      <c r="D53" s="123" t="str">
        <f>D10</f>
        <v>DIARIO LA UNION S.A.</v>
      </c>
      <c r="E53" s="123"/>
      <c r="F53" s="123"/>
      <c r="G53" s="123"/>
      <c r="H53" s="123"/>
      <c r="I53" s="17"/>
    </row>
    <row r="54" spans="2:9" s="10" customFormat="1" ht="18.75" x14ac:dyDescent="0.3">
      <c r="B54" s="14"/>
      <c r="C54" s="32" t="s">
        <v>38</v>
      </c>
      <c r="D54" s="123" t="str">
        <f>D11</f>
        <v>30-XXX-XXX</v>
      </c>
      <c r="E54" s="123"/>
      <c r="F54" s="123"/>
      <c r="G54" s="123"/>
      <c r="H54" s="123"/>
      <c r="I54" s="17"/>
    </row>
    <row r="55" spans="2:9" s="10" customFormat="1" ht="18.75" x14ac:dyDescent="0.3">
      <c r="B55" s="14"/>
      <c r="C55" s="32" t="s">
        <v>43</v>
      </c>
      <c r="D55" s="123" t="str">
        <f>+D12</f>
        <v>Avenida H. Yrogoyen 9265</v>
      </c>
      <c r="E55" s="123"/>
      <c r="F55" s="123"/>
      <c r="G55" s="123"/>
      <c r="H55" s="123"/>
      <c r="I55" s="17"/>
    </row>
    <row r="56" spans="2:9" s="10" customFormat="1" ht="15.75" x14ac:dyDescent="0.25">
      <c r="B56" s="14"/>
      <c r="C56" s="15"/>
      <c r="D56" s="16"/>
      <c r="E56" s="16"/>
      <c r="F56" s="16"/>
      <c r="G56" s="16"/>
      <c r="I56" s="17"/>
    </row>
    <row r="57" spans="2:9" s="10" customFormat="1" ht="18.75" x14ac:dyDescent="0.25">
      <c r="B57" s="14"/>
      <c r="C57" s="65" t="s">
        <v>95</v>
      </c>
      <c r="D57" s="119" t="s">
        <v>36</v>
      </c>
      <c r="E57" s="119"/>
      <c r="F57" s="119" t="s">
        <v>26</v>
      </c>
      <c r="G57" s="119"/>
      <c r="H57" s="119"/>
      <c r="I57" s="17"/>
    </row>
    <row r="58" spans="2:9" s="10" customFormat="1" ht="18.75" x14ac:dyDescent="0.25">
      <c r="B58" s="14"/>
      <c r="C58" s="96" t="str">
        <f>+C15</f>
        <v>Saldivar, Juan</v>
      </c>
      <c r="D58" s="131" t="str">
        <f>+D15</f>
        <v>20-28892123-3</v>
      </c>
      <c r="E58" s="131"/>
      <c r="F58" s="131">
        <f>+F15</f>
        <v>10212</v>
      </c>
      <c r="G58" s="131"/>
      <c r="H58" s="131"/>
      <c r="I58" s="17"/>
    </row>
    <row r="59" spans="2:9" s="10" customFormat="1" ht="18.75" x14ac:dyDescent="0.25">
      <c r="B59" s="14"/>
      <c r="C59" s="65" t="s">
        <v>27</v>
      </c>
      <c r="D59" s="65" t="s">
        <v>29</v>
      </c>
      <c r="E59" s="119" t="s">
        <v>32</v>
      </c>
      <c r="F59" s="119"/>
      <c r="G59" s="119" t="s">
        <v>54</v>
      </c>
      <c r="H59" s="119"/>
      <c r="I59" s="17"/>
    </row>
    <row r="60" spans="2:9" s="10" customFormat="1" ht="18.75" x14ac:dyDescent="0.25">
      <c r="B60" s="14"/>
      <c r="C60" s="97">
        <f>+C17</f>
        <v>40258</v>
      </c>
      <c r="D60" s="98" t="str">
        <f>D17</f>
        <v>Senior</v>
      </c>
      <c r="E60" s="132" t="str">
        <f>+E17</f>
        <v>5220 - VENDEDORES DE PUBLICIDAD DIGITAL</v>
      </c>
      <c r="F60" s="132"/>
      <c r="G60" s="120" t="str">
        <f>+G17</f>
        <v>COMPLETA</v>
      </c>
      <c r="H60" s="120"/>
      <c r="I60" s="17"/>
    </row>
    <row r="61" spans="2:9" s="10" customFormat="1" ht="18.75" x14ac:dyDescent="0.25">
      <c r="B61" s="14"/>
      <c r="C61" s="65" t="s">
        <v>28</v>
      </c>
      <c r="D61" s="119" t="s">
        <v>30</v>
      </c>
      <c r="E61" s="119"/>
      <c r="F61" s="119" t="s">
        <v>31</v>
      </c>
      <c r="G61" s="119"/>
      <c r="H61" s="119"/>
      <c r="I61" s="17"/>
    </row>
    <row r="62" spans="2:9" s="10" customFormat="1" ht="18.75" x14ac:dyDescent="0.25">
      <c r="B62" s="14"/>
      <c r="C62" s="99" t="str">
        <f>+C19</f>
        <v>$10.000</v>
      </c>
      <c r="D62" s="131" t="str">
        <f>+D19</f>
        <v>Julio 2023</v>
      </c>
      <c r="E62" s="131"/>
      <c r="F62" s="131">
        <f>F19</f>
        <v>1</v>
      </c>
      <c r="G62" s="131"/>
      <c r="H62" s="131"/>
      <c r="I62" s="17"/>
    </row>
    <row r="63" spans="2:9" s="10" customFormat="1" ht="15.75" x14ac:dyDescent="0.25">
      <c r="B63" s="14"/>
      <c r="I63" s="17"/>
    </row>
    <row r="64" spans="2:9" s="10" customFormat="1" ht="56.25" x14ac:dyDescent="0.25">
      <c r="B64" s="14"/>
      <c r="C64" s="63" t="s">
        <v>48</v>
      </c>
      <c r="D64" s="23" t="s">
        <v>52</v>
      </c>
      <c r="E64" s="23" t="s">
        <v>40</v>
      </c>
      <c r="F64" s="23" t="s">
        <v>44</v>
      </c>
      <c r="G64" s="24" t="s">
        <v>45</v>
      </c>
      <c r="H64" s="64" t="s">
        <v>46</v>
      </c>
      <c r="I64" s="17"/>
    </row>
    <row r="65" spans="2:9" s="10" customFormat="1" ht="18.75" x14ac:dyDescent="0.3">
      <c r="B65" s="14"/>
      <c r="C65" s="68" t="str">
        <f t="shared" ref="C65:C77" si="0">+C22</f>
        <v>Sueldo Básico</v>
      </c>
      <c r="D65" s="69" t="str">
        <f t="shared" ref="D65:D77" si="1">IF(+D22="","",D22)</f>
        <v/>
      </c>
      <c r="E65" s="70">
        <f t="shared" ref="E65:F77" si="2">IF(E22="","",E22)</f>
        <v>30</v>
      </c>
      <c r="F65" s="71">
        <f t="shared" si="2"/>
        <v>10000</v>
      </c>
      <c r="G65" s="69"/>
      <c r="H65" s="69"/>
      <c r="I65" s="17"/>
    </row>
    <row r="66" spans="2:9" s="10" customFormat="1" ht="18.75" x14ac:dyDescent="0.3">
      <c r="B66" s="14"/>
      <c r="C66" s="72" t="str">
        <f t="shared" si="0"/>
        <v>Antigüedad</v>
      </c>
      <c r="D66" s="73" t="str">
        <f t="shared" si="1"/>
        <v/>
      </c>
      <c r="E66" s="74">
        <f t="shared" si="2"/>
        <v>10</v>
      </c>
      <c r="F66" s="75">
        <f t="shared" si="2"/>
        <v>1000</v>
      </c>
      <c r="G66" s="73"/>
      <c r="H66" s="73"/>
      <c r="I66" s="17"/>
    </row>
    <row r="67" spans="2:9" s="10" customFormat="1" ht="18.75" x14ac:dyDescent="0.3">
      <c r="B67" s="14"/>
      <c r="C67" s="72" t="str">
        <f t="shared" si="0"/>
        <v>Presentismo</v>
      </c>
      <c r="D67" s="73" t="str">
        <f t="shared" si="1"/>
        <v/>
      </c>
      <c r="E67" s="76" t="str">
        <f t="shared" si="2"/>
        <v xml:space="preserve"> </v>
      </c>
      <c r="F67" s="75">
        <f t="shared" si="2"/>
        <v>916.66666666666663</v>
      </c>
      <c r="G67" s="73"/>
      <c r="H67" s="73"/>
      <c r="I67" s="17"/>
    </row>
    <row r="68" spans="2:9" s="10" customFormat="1" ht="18.75" x14ac:dyDescent="0.3">
      <c r="B68" s="14"/>
      <c r="C68" s="72" t="str">
        <f t="shared" si="0"/>
        <v>FERIADOS EN EL MES</v>
      </c>
      <c r="D68" s="73" t="str">
        <f t="shared" si="1"/>
        <v/>
      </c>
      <c r="E68" s="77">
        <f t="shared" si="2"/>
        <v>1</v>
      </c>
      <c r="F68" s="75">
        <f t="shared" si="2"/>
        <v>476.66666666666663</v>
      </c>
      <c r="G68" s="73"/>
      <c r="H68" s="73"/>
      <c r="I68" s="17"/>
    </row>
    <row r="69" spans="2:9" s="10" customFormat="1" ht="18.75" x14ac:dyDescent="0.3">
      <c r="B69" s="14"/>
      <c r="C69" s="72" t="str">
        <f t="shared" si="0"/>
        <v>FERIADOS NO TRABAJADOS</v>
      </c>
      <c r="D69" s="73" t="str">
        <f t="shared" si="1"/>
        <v/>
      </c>
      <c r="E69" s="77">
        <f t="shared" si="2"/>
        <v>1</v>
      </c>
      <c r="F69" s="75">
        <f t="shared" si="2"/>
        <v>-397.22222222222223</v>
      </c>
      <c r="G69" s="73"/>
      <c r="H69" s="73"/>
      <c r="I69" s="17"/>
    </row>
    <row r="70" spans="2:9" s="10" customFormat="1" ht="18.75" x14ac:dyDescent="0.3">
      <c r="B70" s="14"/>
      <c r="C70" s="72" t="str">
        <f t="shared" si="0"/>
        <v>FERIADOS TRABAJADOS</v>
      </c>
      <c r="D70" s="73" t="str">
        <f t="shared" si="1"/>
        <v/>
      </c>
      <c r="E70" s="77">
        <f t="shared" si="2"/>
        <v>0</v>
      </c>
      <c r="F70" s="75">
        <f t="shared" si="2"/>
        <v>0</v>
      </c>
      <c r="G70" s="73"/>
      <c r="H70" s="73"/>
      <c r="I70" s="17"/>
    </row>
    <row r="71" spans="2:9" s="10" customFormat="1" ht="18.75" x14ac:dyDescent="0.3">
      <c r="B71" s="14"/>
      <c r="C71" s="72" t="str">
        <f t="shared" si="0"/>
        <v>JUBILACIÓN</v>
      </c>
      <c r="D71" s="78">
        <f t="shared" si="1"/>
        <v>0.11</v>
      </c>
      <c r="E71" s="76" t="str">
        <f t="shared" si="2"/>
        <v/>
      </c>
      <c r="F71" s="79" t="str">
        <f t="shared" si="2"/>
        <v/>
      </c>
      <c r="G71" s="73"/>
      <c r="H71" s="80">
        <f t="shared" ref="H71:H77" si="3">IF(H28="","",H28)</f>
        <v>1319.5722222222221</v>
      </c>
      <c r="I71" s="17"/>
    </row>
    <row r="72" spans="2:9" s="10" customFormat="1" ht="18.75" x14ac:dyDescent="0.3">
      <c r="B72" s="14"/>
      <c r="C72" s="72" t="str">
        <f t="shared" si="0"/>
        <v>OBRA SOCIAL</v>
      </c>
      <c r="D72" s="78">
        <f t="shared" si="1"/>
        <v>0.03</v>
      </c>
      <c r="E72" s="76" t="str">
        <f t="shared" si="2"/>
        <v/>
      </c>
      <c r="F72" s="79" t="str">
        <f t="shared" si="2"/>
        <v/>
      </c>
      <c r="G72" s="73"/>
      <c r="H72" s="80">
        <f t="shared" si="3"/>
        <v>359.88333333333327</v>
      </c>
      <c r="I72" s="17"/>
    </row>
    <row r="73" spans="2:9" s="10" customFormat="1" ht="18.75" x14ac:dyDescent="0.3">
      <c r="B73" s="14"/>
      <c r="C73" s="72" t="str">
        <f t="shared" si="0"/>
        <v>Ley 19.032</v>
      </c>
      <c r="D73" s="78">
        <f t="shared" si="1"/>
        <v>0.03</v>
      </c>
      <c r="E73" s="76" t="str">
        <f t="shared" si="2"/>
        <v/>
      </c>
      <c r="F73" s="79" t="str">
        <f t="shared" si="2"/>
        <v/>
      </c>
      <c r="G73" s="73"/>
      <c r="H73" s="80">
        <f t="shared" si="3"/>
        <v>359.88333333333327</v>
      </c>
      <c r="I73" s="17"/>
    </row>
    <row r="74" spans="2:9" s="10" customFormat="1" ht="18.75" x14ac:dyDescent="0.3">
      <c r="B74" s="14"/>
      <c r="C74" s="72" t="str">
        <f t="shared" si="0"/>
        <v>SEC</v>
      </c>
      <c r="D74" s="78">
        <f t="shared" si="1"/>
        <v>0.02</v>
      </c>
      <c r="E74" s="76" t="str">
        <f t="shared" si="2"/>
        <v/>
      </c>
      <c r="F74" s="79" t="str">
        <f t="shared" si="2"/>
        <v/>
      </c>
      <c r="G74" s="73"/>
      <c r="H74" s="80">
        <f t="shared" si="3"/>
        <v>239.92222222222219</v>
      </c>
      <c r="I74" s="17"/>
    </row>
    <row r="75" spans="2:9" s="10" customFormat="1" ht="18.75" x14ac:dyDescent="0.3">
      <c r="B75" s="14"/>
      <c r="C75" s="72" t="str">
        <f t="shared" si="0"/>
        <v>FAECYS</v>
      </c>
      <c r="D75" s="81">
        <f t="shared" si="1"/>
        <v>5.0000000000000001E-3</v>
      </c>
      <c r="E75" s="76" t="str">
        <f t="shared" si="2"/>
        <v/>
      </c>
      <c r="F75" s="79" t="str">
        <f t="shared" si="2"/>
        <v/>
      </c>
      <c r="G75" s="73"/>
      <c r="H75" s="80">
        <f t="shared" si="3"/>
        <v>59.980555555555547</v>
      </c>
      <c r="I75" s="17"/>
    </row>
    <row r="76" spans="2:9" s="10" customFormat="1" ht="18.75" x14ac:dyDescent="0.3">
      <c r="B76" s="14"/>
      <c r="C76" s="72" t="str">
        <f t="shared" si="0"/>
        <v>SEC Afiliado</v>
      </c>
      <c r="D76" s="78">
        <f t="shared" si="1"/>
        <v>0.02</v>
      </c>
      <c r="E76" s="76" t="str">
        <f t="shared" si="2"/>
        <v/>
      </c>
      <c r="F76" s="79" t="str">
        <f t="shared" si="2"/>
        <v/>
      </c>
      <c r="G76" s="73"/>
      <c r="H76" s="80">
        <f t="shared" si="3"/>
        <v>239.92222222222219</v>
      </c>
      <c r="I76" s="17"/>
    </row>
    <row r="77" spans="2:9" s="10" customFormat="1" ht="18.75" x14ac:dyDescent="0.3">
      <c r="B77" s="14"/>
      <c r="C77" s="72" t="str">
        <f t="shared" si="0"/>
        <v>OSECAC</v>
      </c>
      <c r="D77" s="73" t="str">
        <f t="shared" si="1"/>
        <v/>
      </c>
      <c r="E77" s="76" t="str">
        <f t="shared" si="2"/>
        <v/>
      </c>
      <c r="F77" s="79" t="str">
        <f t="shared" si="2"/>
        <v/>
      </c>
      <c r="G77" s="73"/>
      <c r="H77" s="80">
        <f t="shared" si="3"/>
        <v>70</v>
      </c>
      <c r="I77" s="17"/>
    </row>
    <row r="78" spans="2:9" s="10" customFormat="1" ht="18.75" x14ac:dyDescent="0.3">
      <c r="B78" s="14"/>
      <c r="C78" s="72"/>
      <c r="D78" s="73"/>
      <c r="E78" s="76"/>
      <c r="F78" s="79"/>
      <c r="G78" s="73"/>
      <c r="H78" s="73"/>
      <c r="I78" s="17"/>
    </row>
    <row r="79" spans="2:9" s="10" customFormat="1" ht="18.75" x14ac:dyDescent="0.3">
      <c r="B79" s="14"/>
      <c r="C79" s="82"/>
      <c r="D79" s="83"/>
      <c r="E79" s="83"/>
      <c r="F79" s="83"/>
      <c r="G79" s="84"/>
      <c r="H79" s="83"/>
      <c r="I79" s="17"/>
    </row>
    <row r="80" spans="2:9" s="10" customFormat="1" ht="18.75" x14ac:dyDescent="0.3">
      <c r="B80" s="14"/>
      <c r="C80" s="121" t="s">
        <v>41</v>
      </c>
      <c r="D80" s="122"/>
      <c r="E80" s="122"/>
      <c r="F80" s="85">
        <f>SUM(F65:F79)</f>
        <v>11996.111111111109</v>
      </c>
      <c r="G80" s="85">
        <f>SUM(G65:G79)</f>
        <v>0</v>
      </c>
      <c r="H80" s="86">
        <f>SUM(H65:H79)</f>
        <v>2649.1638888888879</v>
      </c>
      <c r="I80" s="17"/>
    </row>
    <row r="81" spans="2:9" s="10" customFormat="1" ht="15.75" x14ac:dyDescent="0.25">
      <c r="B81" s="14"/>
      <c r="C81" s="66"/>
      <c r="D81" s="19"/>
      <c r="E81" s="19"/>
      <c r="F81" s="18"/>
      <c r="G81" s="18"/>
      <c r="H81" s="67"/>
      <c r="I81" s="17"/>
    </row>
    <row r="82" spans="2:9" s="10" customFormat="1" ht="18.75" x14ac:dyDescent="0.3">
      <c r="B82" s="87"/>
      <c r="C82" s="88"/>
      <c r="D82" s="89"/>
      <c r="E82" s="89"/>
      <c r="F82" s="89"/>
      <c r="G82" s="90" t="s">
        <v>42</v>
      </c>
      <c r="H82" s="91">
        <f>F80+G80-H80</f>
        <v>9346.9472222222212</v>
      </c>
      <c r="I82" s="17"/>
    </row>
    <row r="83" spans="2:9" s="10" customFormat="1" ht="15.75" x14ac:dyDescent="0.25">
      <c r="B83" s="14"/>
      <c r="I83" s="17"/>
    </row>
    <row r="84" spans="2:9" s="10" customFormat="1" ht="18.75" x14ac:dyDescent="0.25">
      <c r="B84" s="14"/>
      <c r="C84" s="63" t="s">
        <v>34</v>
      </c>
      <c r="F84" s="129" t="s">
        <v>35</v>
      </c>
      <c r="G84" s="130"/>
      <c r="I84" s="17"/>
    </row>
    <row r="85" spans="2:9" s="10" customFormat="1" ht="18.75" x14ac:dyDescent="0.3">
      <c r="B85" s="87"/>
      <c r="C85" s="92" t="str">
        <f>C42</f>
        <v>Buenos Aires, 5 de Agosto de 2022</v>
      </c>
      <c r="D85" s="32"/>
      <c r="E85" s="32"/>
      <c r="F85" s="123" t="str">
        <f>F42</f>
        <v>Transferencia Bancaria</v>
      </c>
      <c r="G85" s="123"/>
      <c r="H85" s="32"/>
      <c r="I85" s="17"/>
    </row>
    <row r="86" spans="2:9" s="10" customFormat="1" ht="18.75" x14ac:dyDescent="0.3">
      <c r="B86" s="87"/>
      <c r="C86" s="32"/>
      <c r="D86" s="32"/>
      <c r="E86" s="32"/>
      <c r="F86" s="32"/>
      <c r="G86" s="32"/>
      <c r="H86" s="32"/>
      <c r="I86" s="17"/>
    </row>
    <row r="87" spans="2:9" s="10" customFormat="1" ht="18.75" x14ac:dyDescent="0.3">
      <c r="B87" s="87"/>
      <c r="C87" s="93" t="s">
        <v>62</v>
      </c>
      <c r="D87" s="94" t="e">
        <f ca="1">+Num_texto(H82)</f>
        <v>#NAME?</v>
      </c>
      <c r="E87" s="94"/>
      <c r="F87" s="32"/>
      <c r="G87" s="32"/>
      <c r="H87" s="32"/>
      <c r="I87" s="17"/>
    </row>
    <row r="88" spans="2:9" s="10" customFormat="1" ht="15" customHeight="1" x14ac:dyDescent="0.3">
      <c r="B88" s="125" t="s">
        <v>57</v>
      </c>
      <c r="C88" s="126"/>
      <c r="D88" s="126"/>
      <c r="E88" s="126"/>
      <c r="F88" s="32"/>
      <c r="G88" s="32"/>
      <c r="H88" s="32"/>
      <c r="I88" s="17"/>
    </row>
    <row r="89" spans="2:9" s="10" customFormat="1" ht="18.75" x14ac:dyDescent="0.3">
      <c r="B89" s="125"/>
      <c r="C89" s="126"/>
      <c r="D89" s="126"/>
      <c r="E89" s="126"/>
      <c r="F89" s="124"/>
      <c r="G89" s="124"/>
      <c r="H89" s="124"/>
      <c r="I89" s="17"/>
    </row>
    <row r="90" spans="2:9" s="10" customFormat="1" ht="18.75" x14ac:dyDescent="0.3">
      <c r="B90" s="125"/>
      <c r="C90" s="126"/>
      <c r="D90" s="126"/>
      <c r="E90" s="126"/>
      <c r="F90" s="123" t="s">
        <v>56</v>
      </c>
      <c r="G90" s="123"/>
      <c r="H90" s="123"/>
      <c r="I90" s="17"/>
    </row>
    <row r="91" spans="2:9" s="10" customFormat="1" ht="18.75" x14ac:dyDescent="0.3">
      <c r="B91" s="127"/>
      <c r="C91" s="128"/>
      <c r="D91" s="128"/>
      <c r="E91" s="128"/>
      <c r="F91" s="95"/>
      <c r="G91" s="95"/>
      <c r="H91" s="95"/>
      <c r="I91" s="20"/>
    </row>
    <row r="92" spans="2:9" s="10" customFormat="1" ht="15.75" x14ac:dyDescent="0.25"/>
    <row r="93" spans="2:9" s="10" customFormat="1" ht="15.75" x14ac:dyDescent="0.25"/>
  </sheetData>
  <mergeCells count="44">
    <mergeCell ref="D5:E6"/>
    <mergeCell ref="B88:E91"/>
    <mergeCell ref="F84:G84"/>
    <mergeCell ref="F90:H90"/>
    <mergeCell ref="D53:H53"/>
    <mergeCell ref="D54:H54"/>
    <mergeCell ref="D55:H55"/>
    <mergeCell ref="E59:F59"/>
    <mergeCell ref="D62:E62"/>
    <mergeCell ref="F62:H62"/>
    <mergeCell ref="D58:E58"/>
    <mergeCell ref="F58:H58"/>
    <mergeCell ref="E60:F60"/>
    <mergeCell ref="D61:E61"/>
    <mergeCell ref="F61:H61"/>
    <mergeCell ref="F57:H57"/>
    <mergeCell ref="D57:E57"/>
    <mergeCell ref="C5:C6"/>
    <mergeCell ref="D10:H10"/>
    <mergeCell ref="D11:H11"/>
    <mergeCell ref="D12:H12"/>
    <mergeCell ref="C37:E37"/>
    <mergeCell ref="F14:H14"/>
    <mergeCell ref="F15:H15"/>
    <mergeCell ref="D14:E14"/>
    <mergeCell ref="D15:E15"/>
    <mergeCell ref="E16:F16"/>
    <mergeCell ref="G17:H17"/>
    <mergeCell ref="F19:H19"/>
    <mergeCell ref="D18:E18"/>
    <mergeCell ref="D19:E19"/>
    <mergeCell ref="E17:F17"/>
    <mergeCell ref="G16:H16"/>
    <mergeCell ref="F47:H47"/>
    <mergeCell ref="F46:H46"/>
    <mergeCell ref="F18:H18"/>
    <mergeCell ref="B45:E48"/>
    <mergeCell ref="F42:G42"/>
    <mergeCell ref="F41:G41"/>
    <mergeCell ref="G59:H59"/>
    <mergeCell ref="G60:H60"/>
    <mergeCell ref="C80:E80"/>
    <mergeCell ref="F85:G85"/>
    <mergeCell ref="F89:H89"/>
  </mergeCells>
  <dataValidations disablePrompts="1" count="1">
    <dataValidation type="list" allowBlank="1" showInputMessage="1" showErrorMessage="1" sqref="D5" xr:uid="{C0F4A848-AAE6-46ED-A6AA-2F73B687E16D}">
      <formula1>Empleados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9" scale="31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2"/>
  <dimension ref="A1:A16"/>
  <sheetViews>
    <sheetView workbookViewId="0">
      <selection activeCell="F17" sqref="B2:F17"/>
    </sheetView>
  </sheetViews>
  <sheetFormatPr baseColWidth="10" defaultRowHeight="15" x14ac:dyDescent="0.25"/>
  <cols>
    <col min="3" max="3" width="21.28515625" bestFit="1" customWidth="1"/>
  </cols>
  <sheetData>
    <row r="1" spans="1:1" s="21" customFormat="1" ht="30" customHeight="1" x14ac:dyDescent="0.25"/>
    <row r="2" spans="1:1" ht="15" customHeight="1" x14ac:dyDescent="0.25"/>
    <row r="5" spans="1:1" x14ac:dyDescent="0.25">
      <c r="A5" t="s">
        <v>15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0</v>
      </c>
    </row>
    <row r="9" spans="1:1" x14ac:dyDescent="0.25">
      <c r="A9" t="s">
        <v>18</v>
      </c>
    </row>
    <row r="10" spans="1:1" x14ac:dyDescent="0.25">
      <c r="A10" t="s">
        <v>19</v>
      </c>
    </row>
    <row r="11" spans="1:1" x14ac:dyDescent="0.25">
      <c r="A11" t="s">
        <v>20</v>
      </c>
    </row>
    <row r="12" spans="1:1" x14ac:dyDescent="0.25">
      <c r="A12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Liquidación de sueldos</vt:lpstr>
      <vt:lpstr>Recibo de sueldo</vt:lpstr>
      <vt:lpstr>Hoja2</vt:lpstr>
      <vt:lpstr>'Recibo de sueldo'!Área_de_impresión</vt:lpstr>
      <vt:lpstr>Empleados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Planilla excel</dc:creator>
  <cp:lastModifiedBy>Julian Zappia</cp:lastModifiedBy>
  <cp:lastPrinted>2022-06-25T15:07:57Z</cp:lastPrinted>
  <dcterms:created xsi:type="dcterms:W3CDTF">2015-11-05T15:36:33Z</dcterms:created>
  <dcterms:modified xsi:type="dcterms:W3CDTF">2023-03-15T17:06:35Z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