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lnatal/ownCloud/Personal/"/>
    </mc:Choice>
  </mc:AlternateContent>
  <xr:revisionPtr revIDLastSave="0" documentId="10_ncr:8100000_{9FE1C91C-E10E-5540-A026-2F7BD8E36569}" xr6:coauthVersionLast="34" xr6:coauthVersionMax="34" xr10:uidLastSave="{00000000-0000-0000-0000-000000000000}"/>
  <bookViews>
    <workbookView xWindow="3340" yWindow="1540" windowWidth="28800" windowHeight="17460" activeTab="7" xr2:uid="{00000000-000D-0000-FFFF-FFFF00000000}"/>
  </bookViews>
  <sheets>
    <sheet name="rough0" sheetId="2" r:id="rId1"/>
    <sheet name="Lys_feb20mar14" sheetId="3" r:id="rId2"/>
    <sheet name="Lys_dec14mar14" sheetId="4" r:id="rId3"/>
    <sheet name="rough0 (PROT 1st)" sheetId="6" r:id="rId4"/>
    <sheet name="Sheet6" sheetId="7" r:id="rId5"/>
    <sheet name="Me_MarAprilmid" sheetId="8" r:id="rId6"/>
    <sheet name="Me_MarAprilmid  REVISED prot" sheetId="9" r:id="rId7"/>
    <sheet name="October3rd-back1month" sheetId="11" r:id="rId8"/>
    <sheet name="Sheet1" sheetId="10" r:id="rId9"/>
  </sheets>
  <calcPr calcId="162913"/>
</workbook>
</file>

<file path=xl/calcChain.xml><?xml version="1.0" encoding="utf-8"?>
<calcChain xmlns="http://schemas.openxmlformats.org/spreadsheetml/2006/main">
  <c r="U24" i="11" l="1"/>
  <c r="U25" i="11"/>
  <c r="U9" i="11"/>
  <c r="S10" i="11"/>
  <c r="U10" i="11" s="1"/>
  <c r="S11" i="11"/>
  <c r="U11" i="11" s="1"/>
  <c r="S12" i="11"/>
  <c r="U12" i="11" s="1"/>
  <c r="S13" i="11"/>
  <c r="U13" i="11" s="1"/>
  <c r="S14" i="11"/>
  <c r="U14" i="11" s="1"/>
  <c r="S15" i="11"/>
  <c r="U15" i="11" s="1"/>
  <c r="S16" i="11"/>
  <c r="U16" i="11" s="1"/>
  <c r="S17" i="11"/>
  <c r="U17" i="11" s="1"/>
  <c r="S18" i="11"/>
  <c r="U18" i="11" s="1"/>
  <c r="S19" i="11"/>
  <c r="U19" i="11" s="1"/>
  <c r="S20" i="11"/>
  <c r="U20" i="11" s="1"/>
  <c r="S21" i="11"/>
  <c r="U21" i="11" s="1"/>
  <c r="S22" i="11"/>
  <c r="U22" i="11" s="1"/>
  <c r="S23" i="11"/>
  <c r="U23" i="11" s="1"/>
  <c r="S24" i="11"/>
  <c r="S25" i="11"/>
  <c r="S26" i="11"/>
  <c r="U26" i="11" s="1"/>
  <c r="S27" i="11"/>
  <c r="U27" i="11" s="1"/>
  <c r="S28" i="11"/>
  <c r="U28" i="11" s="1"/>
  <c r="S29" i="11"/>
  <c r="U29" i="11" s="1"/>
  <c r="S30" i="11"/>
  <c r="U30" i="11" s="1"/>
  <c r="S31" i="11"/>
  <c r="U31" i="11" s="1"/>
  <c r="S32" i="11"/>
  <c r="U32" i="11" s="1"/>
  <c r="S33" i="11"/>
  <c r="U33" i="11" s="1"/>
  <c r="S34" i="11"/>
  <c r="U34" i="11" s="1"/>
  <c r="S35" i="11"/>
  <c r="U35" i="11" s="1"/>
  <c r="S36" i="11"/>
  <c r="U36" i="11" s="1"/>
  <c r="S37" i="11"/>
  <c r="U37" i="11" s="1"/>
  <c r="S38" i="11"/>
  <c r="U38" i="11" s="1"/>
  <c r="S39" i="11"/>
  <c r="U39" i="11" s="1"/>
  <c r="S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Z10" i="11"/>
  <c r="AA10" i="11"/>
  <c r="Z11" i="11"/>
  <c r="AA11" i="11"/>
  <c r="Z12" i="11"/>
  <c r="AA12" i="11"/>
  <c r="Z13" i="11"/>
  <c r="AA13" i="11"/>
  <c r="Z14" i="11"/>
  <c r="AA14" i="11"/>
  <c r="Z15" i="11"/>
  <c r="AA15" i="11"/>
  <c r="Z16" i="11"/>
  <c r="AA16" i="11"/>
  <c r="Z17" i="11"/>
  <c r="AA17" i="11"/>
  <c r="Z18" i="11"/>
  <c r="AA18" i="11"/>
  <c r="Z19" i="11"/>
  <c r="AA19" i="11"/>
  <c r="Z20" i="11"/>
  <c r="AA20" i="11"/>
  <c r="Z21" i="11"/>
  <c r="AA21" i="11"/>
  <c r="Z22" i="11"/>
  <c r="AA22" i="11"/>
  <c r="Z23" i="11"/>
  <c r="AA23" i="11"/>
  <c r="Z24" i="11"/>
  <c r="AA24" i="11"/>
  <c r="Z25" i="11"/>
  <c r="AA25" i="11"/>
  <c r="Z26" i="11"/>
  <c r="AA26" i="11"/>
  <c r="Z27" i="11"/>
  <c r="AA27" i="11"/>
  <c r="Z28" i="11"/>
  <c r="AA28" i="11"/>
  <c r="Z29" i="11"/>
  <c r="AA29" i="11"/>
  <c r="Z30" i="11"/>
  <c r="AA30" i="11"/>
  <c r="Z31" i="11"/>
  <c r="AA31" i="11"/>
  <c r="Z32" i="11"/>
  <c r="AA32" i="11"/>
  <c r="Z33" i="11"/>
  <c r="AA33" i="11"/>
  <c r="Z34" i="11"/>
  <c r="AA34" i="11"/>
  <c r="Z35" i="11"/>
  <c r="AA35" i="11"/>
  <c r="Z36" i="11"/>
  <c r="AA36" i="11"/>
  <c r="Z37" i="11"/>
  <c r="AA37" i="11"/>
  <c r="Z38" i="11"/>
  <c r="AA38" i="11"/>
  <c r="Z39" i="11"/>
  <c r="AA39" i="11"/>
  <c r="AA9" i="11"/>
  <c r="Z9" i="11"/>
  <c r="Y9" i="11"/>
  <c r="AO82" i="11"/>
  <c r="V82" i="11"/>
  <c r="U82" i="11"/>
  <c r="T82" i="11"/>
  <c r="P82" i="11"/>
  <c r="O82" i="11"/>
  <c r="N82" i="11"/>
  <c r="J82" i="11"/>
  <c r="I82" i="11"/>
  <c r="H82" i="11"/>
  <c r="D82" i="11"/>
  <c r="C82" i="11"/>
  <c r="B82" i="11"/>
  <c r="N39" i="11"/>
  <c r="L39" i="11"/>
  <c r="AO81" i="11"/>
  <c r="V81" i="11"/>
  <c r="U81" i="11"/>
  <c r="T81" i="11"/>
  <c r="P81" i="11"/>
  <c r="O81" i="11"/>
  <c r="N81" i="11"/>
  <c r="J81" i="11"/>
  <c r="I81" i="11"/>
  <c r="H81" i="11"/>
  <c r="D81" i="11"/>
  <c r="C81" i="11"/>
  <c r="B81" i="11"/>
  <c r="N38" i="11"/>
  <c r="L38" i="11"/>
  <c r="AO80" i="11"/>
  <c r="V80" i="11"/>
  <c r="U80" i="11"/>
  <c r="T80" i="11"/>
  <c r="P80" i="11"/>
  <c r="O80" i="11"/>
  <c r="N80" i="11"/>
  <c r="J80" i="11"/>
  <c r="I80" i="11"/>
  <c r="H80" i="11"/>
  <c r="D80" i="11"/>
  <c r="C80" i="11"/>
  <c r="B80" i="11"/>
  <c r="N37" i="11"/>
  <c r="L37" i="11"/>
  <c r="AO79" i="11"/>
  <c r="V79" i="11"/>
  <c r="U79" i="11"/>
  <c r="T79" i="11"/>
  <c r="P79" i="11"/>
  <c r="O79" i="11"/>
  <c r="N79" i="11"/>
  <c r="J79" i="11"/>
  <c r="I79" i="11"/>
  <c r="H79" i="11"/>
  <c r="D79" i="11"/>
  <c r="C79" i="11"/>
  <c r="B79" i="11"/>
  <c r="N36" i="11"/>
  <c r="L36" i="11"/>
  <c r="AO78" i="11"/>
  <c r="V78" i="11"/>
  <c r="U78" i="11"/>
  <c r="T78" i="11"/>
  <c r="P78" i="11"/>
  <c r="O78" i="11"/>
  <c r="N78" i="11"/>
  <c r="J78" i="11"/>
  <c r="I78" i="11"/>
  <c r="H78" i="11"/>
  <c r="D78" i="11"/>
  <c r="C78" i="11"/>
  <c r="B78" i="11"/>
  <c r="N35" i="11"/>
  <c r="L35" i="11"/>
  <c r="O35" i="11" s="1"/>
  <c r="AO77" i="11"/>
  <c r="V77" i="11"/>
  <c r="U77" i="11"/>
  <c r="T77" i="11"/>
  <c r="P77" i="11"/>
  <c r="O77" i="11"/>
  <c r="N77" i="11"/>
  <c r="J77" i="11"/>
  <c r="I77" i="11"/>
  <c r="H77" i="11"/>
  <c r="D77" i="11"/>
  <c r="C77" i="11"/>
  <c r="B77" i="11"/>
  <c r="N34" i="11"/>
  <c r="L34" i="11"/>
  <c r="AO76" i="11"/>
  <c r="V76" i="11"/>
  <c r="U76" i="11"/>
  <c r="T76" i="11"/>
  <c r="P76" i="11"/>
  <c r="O76" i="11"/>
  <c r="N76" i="11"/>
  <c r="J76" i="11"/>
  <c r="I76" i="11"/>
  <c r="H76" i="11"/>
  <c r="D76" i="11"/>
  <c r="C76" i="11"/>
  <c r="B76" i="11"/>
  <c r="N33" i="11"/>
  <c r="L33" i="11"/>
  <c r="AO75" i="11"/>
  <c r="V75" i="11"/>
  <c r="U75" i="11"/>
  <c r="T75" i="11"/>
  <c r="P75" i="11"/>
  <c r="O75" i="11"/>
  <c r="N75" i="11"/>
  <c r="J75" i="11"/>
  <c r="I75" i="11"/>
  <c r="H75" i="11"/>
  <c r="D75" i="11"/>
  <c r="C75" i="11"/>
  <c r="B75" i="11"/>
  <c r="N32" i="11"/>
  <c r="L32" i="11"/>
  <c r="AO74" i="11"/>
  <c r="V74" i="11"/>
  <c r="U74" i="11"/>
  <c r="T74" i="11"/>
  <c r="P74" i="11"/>
  <c r="O74" i="11"/>
  <c r="N74" i="11"/>
  <c r="J74" i="11"/>
  <c r="I74" i="11"/>
  <c r="H74" i="11"/>
  <c r="D74" i="11"/>
  <c r="C74" i="11"/>
  <c r="B74" i="11"/>
  <c r="N31" i="11"/>
  <c r="L31" i="11"/>
  <c r="AO73" i="11"/>
  <c r="V73" i="11"/>
  <c r="U73" i="11"/>
  <c r="T73" i="11"/>
  <c r="P73" i="11"/>
  <c r="O73" i="11"/>
  <c r="N73" i="11"/>
  <c r="J73" i="11"/>
  <c r="I73" i="11"/>
  <c r="H73" i="11"/>
  <c r="D73" i="11"/>
  <c r="C73" i="11"/>
  <c r="B73" i="11"/>
  <c r="N30" i="11"/>
  <c r="L30" i="11"/>
  <c r="AO72" i="11"/>
  <c r="V72" i="11"/>
  <c r="U72" i="11"/>
  <c r="T72" i="11"/>
  <c r="P72" i="11"/>
  <c r="O72" i="11"/>
  <c r="N72" i="11"/>
  <c r="J72" i="11"/>
  <c r="I72" i="11"/>
  <c r="H72" i="11"/>
  <c r="D72" i="11"/>
  <c r="C72" i="11"/>
  <c r="B72" i="11"/>
  <c r="N29" i="11"/>
  <c r="L29" i="11"/>
  <c r="AO71" i="11"/>
  <c r="V71" i="11"/>
  <c r="U71" i="11"/>
  <c r="T71" i="11"/>
  <c r="P71" i="11"/>
  <c r="O71" i="11"/>
  <c r="N71" i="11"/>
  <c r="J71" i="11"/>
  <c r="I71" i="11"/>
  <c r="H71" i="11"/>
  <c r="D71" i="11"/>
  <c r="C71" i="11"/>
  <c r="B71" i="11"/>
  <c r="N28" i="11"/>
  <c r="L28" i="11"/>
  <c r="AO70" i="11"/>
  <c r="V70" i="11"/>
  <c r="U70" i="11"/>
  <c r="T70" i="11"/>
  <c r="P70" i="11"/>
  <c r="O70" i="11"/>
  <c r="N70" i="11"/>
  <c r="J70" i="11"/>
  <c r="I70" i="11"/>
  <c r="H70" i="11"/>
  <c r="D70" i="11"/>
  <c r="C70" i="11"/>
  <c r="B70" i="11"/>
  <c r="N27" i="11"/>
  <c r="L27" i="11"/>
  <c r="AO69" i="11"/>
  <c r="V69" i="11"/>
  <c r="U69" i="11"/>
  <c r="T69" i="11"/>
  <c r="P69" i="11"/>
  <c r="O69" i="11"/>
  <c r="N69" i="11"/>
  <c r="J69" i="11"/>
  <c r="I69" i="11"/>
  <c r="H69" i="11"/>
  <c r="D69" i="11"/>
  <c r="C69" i="11"/>
  <c r="B69" i="11"/>
  <c r="N26" i="11"/>
  <c r="L26" i="11"/>
  <c r="AO68" i="11"/>
  <c r="V68" i="11"/>
  <c r="U68" i="11"/>
  <c r="T68" i="11"/>
  <c r="P68" i="11"/>
  <c r="O68" i="11"/>
  <c r="N68" i="11"/>
  <c r="J68" i="11"/>
  <c r="I68" i="11"/>
  <c r="H68" i="11"/>
  <c r="D68" i="11"/>
  <c r="C68" i="11"/>
  <c r="B68" i="11"/>
  <c r="N25" i="11"/>
  <c r="L25" i="11"/>
  <c r="AO67" i="11"/>
  <c r="V67" i="11"/>
  <c r="U67" i="11"/>
  <c r="T67" i="11"/>
  <c r="P67" i="11"/>
  <c r="O67" i="11"/>
  <c r="N67" i="11"/>
  <c r="J67" i="11"/>
  <c r="I67" i="11"/>
  <c r="H67" i="11"/>
  <c r="D67" i="11"/>
  <c r="C67" i="11"/>
  <c r="B67" i="11"/>
  <c r="N24" i="11"/>
  <c r="L24" i="11"/>
  <c r="AO66" i="11"/>
  <c r="V66" i="11"/>
  <c r="U66" i="11"/>
  <c r="T66" i="11"/>
  <c r="P66" i="11"/>
  <c r="O66" i="11"/>
  <c r="N66" i="11"/>
  <c r="J66" i="11"/>
  <c r="I66" i="11"/>
  <c r="H66" i="11"/>
  <c r="D66" i="11"/>
  <c r="C66" i="11"/>
  <c r="B66" i="11"/>
  <c r="N23" i="11"/>
  <c r="L23" i="11"/>
  <c r="O23" i="11" s="1"/>
  <c r="AO65" i="11"/>
  <c r="V65" i="11"/>
  <c r="U65" i="11"/>
  <c r="T65" i="11"/>
  <c r="P65" i="11"/>
  <c r="O65" i="11"/>
  <c r="N65" i="11"/>
  <c r="J65" i="11"/>
  <c r="I65" i="11"/>
  <c r="H65" i="11"/>
  <c r="D65" i="11"/>
  <c r="C65" i="11"/>
  <c r="B65" i="11"/>
  <c r="N22" i="11"/>
  <c r="L22" i="11"/>
  <c r="AO64" i="11"/>
  <c r="V64" i="11"/>
  <c r="U64" i="11"/>
  <c r="T64" i="11"/>
  <c r="P64" i="11"/>
  <c r="O64" i="11"/>
  <c r="N64" i="11"/>
  <c r="J64" i="11"/>
  <c r="I64" i="11"/>
  <c r="H64" i="11"/>
  <c r="D64" i="11"/>
  <c r="C64" i="11"/>
  <c r="B64" i="11"/>
  <c r="N21" i="11"/>
  <c r="L21" i="11"/>
  <c r="AO63" i="11"/>
  <c r="V63" i="11"/>
  <c r="U63" i="11"/>
  <c r="T63" i="11"/>
  <c r="P63" i="11"/>
  <c r="O63" i="11"/>
  <c r="N63" i="11"/>
  <c r="J63" i="11"/>
  <c r="I63" i="11"/>
  <c r="H63" i="11"/>
  <c r="D63" i="11"/>
  <c r="C63" i="11"/>
  <c r="B63" i="11"/>
  <c r="N20" i="11"/>
  <c r="L20" i="11"/>
  <c r="AO62" i="11"/>
  <c r="V62" i="11"/>
  <c r="U62" i="11"/>
  <c r="T62" i="11"/>
  <c r="P62" i="11"/>
  <c r="O62" i="11"/>
  <c r="N62" i="11"/>
  <c r="J62" i="11"/>
  <c r="I62" i="11"/>
  <c r="H62" i="11"/>
  <c r="D62" i="11"/>
  <c r="C62" i="11"/>
  <c r="B62" i="11"/>
  <c r="N19" i="11"/>
  <c r="L19" i="11"/>
  <c r="AO61" i="11"/>
  <c r="V61" i="11"/>
  <c r="U61" i="11"/>
  <c r="T61" i="11"/>
  <c r="P61" i="11"/>
  <c r="O61" i="11"/>
  <c r="N61" i="11"/>
  <c r="J61" i="11"/>
  <c r="I61" i="11"/>
  <c r="H61" i="11"/>
  <c r="D61" i="11"/>
  <c r="C61" i="11"/>
  <c r="B61" i="11"/>
  <c r="N18" i="11"/>
  <c r="L18" i="11"/>
  <c r="AO60" i="11"/>
  <c r="V60" i="11"/>
  <c r="U60" i="11"/>
  <c r="T60" i="11"/>
  <c r="P60" i="11"/>
  <c r="O60" i="11"/>
  <c r="N60" i="11"/>
  <c r="J60" i="11"/>
  <c r="I60" i="11"/>
  <c r="H60" i="11"/>
  <c r="D60" i="11"/>
  <c r="C60" i="11"/>
  <c r="B60" i="11"/>
  <c r="N17" i="11"/>
  <c r="L17" i="11"/>
  <c r="AO59" i="11"/>
  <c r="V59" i="11"/>
  <c r="U59" i="11"/>
  <c r="T59" i="11"/>
  <c r="P59" i="11"/>
  <c r="O59" i="11"/>
  <c r="N59" i="11"/>
  <c r="J59" i="11"/>
  <c r="I59" i="11"/>
  <c r="H59" i="11"/>
  <c r="D59" i="11"/>
  <c r="C59" i="11"/>
  <c r="B59" i="11"/>
  <c r="N16" i="11"/>
  <c r="L16" i="11"/>
  <c r="AO58" i="11"/>
  <c r="V58" i="11"/>
  <c r="U58" i="11"/>
  <c r="T58" i="11"/>
  <c r="P58" i="11"/>
  <c r="O58" i="11"/>
  <c r="N58" i="11"/>
  <c r="J58" i="11"/>
  <c r="I58" i="11"/>
  <c r="H58" i="11"/>
  <c r="D58" i="11"/>
  <c r="C58" i="11"/>
  <c r="B58" i="11"/>
  <c r="N15" i="11"/>
  <c r="L15" i="11"/>
  <c r="AO57" i="11"/>
  <c r="V57" i="11"/>
  <c r="U57" i="11"/>
  <c r="T57" i="11"/>
  <c r="P57" i="11"/>
  <c r="O57" i="11"/>
  <c r="N57" i="11"/>
  <c r="J57" i="11"/>
  <c r="I57" i="11"/>
  <c r="H57" i="11"/>
  <c r="D57" i="11"/>
  <c r="C57" i="11"/>
  <c r="B57" i="11"/>
  <c r="N14" i="11"/>
  <c r="L14" i="11"/>
  <c r="AO56" i="11"/>
  <c r="V56" i="11"/>
  <c r="U56" i="11"/>
  <c r="T56" i="11"/>
  <c r="P56" i="11"/>
  <c r="O56" i="11"/>
  <c r="N56" i="11"/>
  <c r="J56" i="11"/>
  <c r="I56" i="11"/>
  <c r="H56" i="11"/>
  <c r="D56" i="11"/>
  <c r="C56" i="11"/>
  <c r="B56" i="11"/>
  <c r="N13" i="11"/>
  <c r="L13" i="11"/>
  <c r="AO55" i="11"/>
  <c r="V55" i="11"/>
  <c r="U55" i="11"/>
  <c r="T55" i="11"/>
  <c r="P55" i="11"/>
  <c r="O55" i="11"/>
  <c r="N55" i="11"/>
  <c r="J55" i="11"/>
  <c r="I55" i="11"/>
  <c r="H55" i="11"/>
  <c r="D55" i="11"/>
  <c r="C55" i="11"/>
  <c r="B55" i="11"/>
  <c r="N12" i="11"/>
  <c r="L12" i="11"/>
  <c r="AO54" i="11"/>
  <c r="V54" i="11"/>
  <c r="U54" i="11"/>
  <c r="T54" i="11"/>
  <c r="P54" i="11"/>
  <c r="O54" i="11"/>
  <c r="N54" i="11"/>
  <c r="J54" i="11"/>
  <c r="I54" i="11"/>
  <c r="H54" i="11"/>
  <c r="D54" i="11"/>
  <c r="C54" i="11"/>
  <c r="B54" i="11"/>
  <c r="N11" i="11"/>
  <c r="L11" i="11"/>
  <c r="AO53" i="11"/>
  <c r="V53" i="11"/>
  <c r="U53" i="11"/>
  <c r="T53" i="11"/>
  <c r="P53" i="11"/>
  <c r="O53" i="11"/>
  <c r="N53" i="11"/>
  <c r="J53" i="11"/>
  <c r="I53" i="11"/>
  <c r="H53" i="11"/>
  <c r="D53" i="11"/>
  <c r="C53" i="11"/>
  <c r="B53" i="11"/>
  <c r="N10" i="11"/>
  <c r="L10" i="11"/>
  <c r="AO52" i="11"/>
  <c r="V52" i="11"/>
  <c r="U52" i="11"/>
  <c r="T52" i="11"/>
  <c r="P52" i="11"/>
  <c r="O52" i="11"/>
  <c r="N52" i="11"/>
  <c r="J52" i="11"/>
  <c r="I52" i="11"/>
  <c r="H52" i="11"/>
  <c r="D52" i="11"/>
  <c r="C52" i="11"/>
  <c r="B52" i="11"/>
  <c r="N9" i="11"/>
  <c r="L9" i="11"/>
  <c r="P48" i="11"/>
  <c r="P47" i="11" s="1"/>
  <c r="J48" i="11"/>
  <c r="J47" i="11" s="1"/>
  <c r="D48" i="11"/>
  <c r="D47" i="11" s="1"/>
  <c r="AC9" i="11" l="1"/>
  <c r="AC34" i="11"/>
  <c r="AC22" i="11"/>
  <c r="AC18" i="11"/>
  <c r="AC36" i="11"/>
  <c r="AC32" i="11"/>
  <c r="AC28" i="11"/>
  <c r="AC24" i="11"/>
  <c r="AC20" i="11"/>
  <c r="AC12" i="11"/>
  <c r="AC38" i="11"/>
  <c r="AC30" i="11"/>
  <c r="AC26" i="11"/>
  <c r="AC14" i="11"/>
  <c r="AC10" i="11"/>
  <c r="AC16" i="11"/>
  <c r="K52" i="11"/>
  <c r="L52" i="11" s="1"/>
  <c r="O16" i="11"/>
  <c r="Q59" i="11"/>
  <c r="R59" i="11" s="1"/>
  <c r="K60" i="11"/>
  <c r="L60" i="11" s="1"/>
  <c r="Q63" i="11"/>
  <c r="R63" i="11" s="1"/>
  <c r="W70" i="11"/>
  <c r="X70" i="11" s="1"/>
  <c r="O28" i="11"/>
  <c r="W78" i="11"/>
  <c r="X78" i="11" s="1"/>
  <c r="O36" i="11"/>
  <c r="E81" i="11"/>
  <c r="F81" i="11" s="1"/>
  <c r="AC37" i="11"/>
  <c r="AC33" i="11"/>
  <c r="AC29" i="11"/>
  <c r="AC25" i="11"/>
  <c r="AC21" i="11"/>
  <c r="AC17" i="11"/>
  <c r="AC13" i="11"/>
  <c r="AC39" i="11"/>
  <c r="AC35" i="11"/>
  <c r="AC31" i="11"/>
  <c r="AC27" i="11"/>
  <c r="AC23" i="11"/>
  <c r="AC19" i="11"/>
  <c r="AC15" i="11"/>
  <c r="AC11" i="11"/>
  <c r="Q80" i="11"/>
  <c r="R80" i="11" s="1"/>
  <c r="AB82" i="11"/>
  <c r="AF82" i="11" s="1"/>
  <c r="AC79" i="11"/>
  <c r="AG79" i="11" s="1"/>
  <c r="O34" i="11"/>
  <c r="O38" i="11"/>
  <c r="AC78" i="11"/>
  <c r="AG78" i="11" s="1"/>
  <c r="Q79" i="11"/>
  <c r="R79" i="11" s="1"/>
  <c r="AC82" i="11"/>
  <c r="AG82" i="11" s="1"/>
  <c r="AC77" i="11"/>
  <c r="AG77" i="11" s="1"/>
  <c r="E79" i="11"/>
  <c r="F79" i="11" s="1"/>
  <c r="AB80" i="11"/>
  <c r="AF80" i="11" s="1"/>
  <c r="O39" i="11"/>
  <c r="K53" i="11"/>
  <c r="L53" i="11" s="1"/>
  <c r="AA54" i="11"/>
  <c r="AE54" i="11" s="1"/>
  <c r="Q54" i="11"/>
  <c r="R54" i="11" s="1"/>
  <c r="AB63" i="11"/>
  <c r="AF63" i="11" s="1"/>
  <c r="O37" i="11"/>
  <c r="AC80" i="11"/>
  <c r="AG80" i="11" s="1"/>
  <c r="Q81" i="11"/>
  <c r="R81" i="11" s="1"/>
  <c r="Q82" i="11"/>
  <c r="R82" i="11" s="1"/>
  <c r="E56" i="11"/>
  <c r="F56" i="11" s="1"/>
  <c r="Q58" i="11"/>
  <c r="R58" i="11" s="1"/>
  <c r="E55" i="11"/>
  <c r="F55" i="11" s="1"/>
  <c r="K74" i="11"/>
  <c r="L74" i="11" s="1"/>
  <c r="AB79" i="11"/>
  <c r="AF79" i="11" s="1"/>
  <c r="AB81" i="11"/>
  <c r="AF81" i="11" s="1"/>
  <c r="E82" i="11"/>
  <c r="F82" i="11" s="1"/>
  <c r="O9" i="11"/>
  <c r="O13" i="11"/>
  <c r="AA58" i="11"/>
  <c r="AE58" i="11" s="1"/>
  <c r="O17" i="11"/>
  <c r="K61" i="11"/>
  <c r="L61" i="11" s="1"/>
  <c r="K65" i="11"/>
  <c r="L65" i="11" s="1"/>
  <c r="E67" i="11"/>
  <c r="Q69" i="11"/>
  <c r="R69" i="11" s="1"/>
  <c r="O29" i="11"/>
  <c r="AC72" i="11"/>
  <c r="AG72" i="11" s="1"/>
  <c r="Q72" i="11"/>
  <c r="R72" i="11" s="1"/>
  <c r="O30" i="11"/>
  <c r="Q73" i="11"/>
  <c r="R73" i="11" s="1"/>
  <c r="E74" i="11"/>
  <c r="F74" i="11" s="1"/>
  <c r="AC74" i="11"/>
  <c r="AG74" i="11" s="1"/>
  <c r="Q77" i="11"/>
  <c r="R77" i="11" s="1"/>
  <c r="K78" i="11"/>
  <c r="L78" i="11" s="1"/>
  <c r="Q78" i="11"/>
  <c r="R78" i="11" s="1"/>
  <c r="E80" i="11"/>
  <c r="F80" i="11" s="1"/>
  <c r="AC81" i="11"/>
  <c r="AG81" i="11" s="1"/>
  <c r="K82" i="11"/>
  <c r="L82" i="11" s="1"/>
  <c r="W82" i="11"/>
  <c r="X82" i="11" s="1"/>
  <c r="E73" i="11"/>
  <c r="F73" i="11" s="1"/>
  <c r="K80" i="11"/>
  <c r="L80" i="11" s="1"/>
  <c r="W80" i="11"/>
  <c r="X80" i="11" s="1"/>
  <c r="W58" i="11"/>
  <c r="X58" i="11" s="1"/>
  <c r="AA68" i="11"/>
  <c r="AE68" i="11" s="1"/>
  <c r="W57" i="11"/>
  <c r="X57" i="11" s="1"/>
  <c r="O25" i="11"/>
  <c r="E52" i="11"/>
  <c r="F52" i="11" s="1"/>
  <c r="E60" i="11"/>
  <c r="F60" i="11" s="1"/>
  <c r="W61" i="11"/>
  <c r="X61" i="11" s="1"/>
  <c r="W63" i="11"/>
  <c r="X63" i="11" s="1"/>
  <c r="AA64" i="11"/>
  <c r="AE64" i="11" s="1"/>
  <c r="K64" i="11"/>
  <c r="L64" i="11" s="1"/>
  <c r="AB65" i="11"/>
  <c r="AF65" i="11" s="1"/>
  <c r="AC66" i="11"/>
  <c r="AG66" i="11" s="1"/>
  <c r="Q66" i="11"/>
  <c r="R66" i="11" s="1"/>
  <c r="Q67" i="11"/>
  <c r="R67" i="11" s="1"/>
  <c r="E69" i="11"/>
  <c r="F69" i="11" s="1"/>
  <c r="W69" i="11"/>
  <c r="X69" i="11" s="1"/>
  <c r="AC70" i="11"/>
  <c r="AG70" i="11" s="1"/>
  <c r="Q71" i="11"/>
  <c r="R71" i="11" s="1"/>
  <c r="AB74" i="11"/>
  <c r="AF74" i="11" s="1"/>
  <c r="W74" i="11"/>
  <c r="X74" i="11" s="1"/>
  <c r="AC76" i="11"/>
  <c r="AG76" i="11" s="1"/>
  <c r="AB54" i="11"/>
  <c r="AF54" i="11" s="1"/>
  <c r="Q68" i="11"/>
  <c r="R68" i="11" s="1"/>
  <c r="AC71" i="11"/>
  <c r="AG71" i="11" s="1"/>
  <c r="K57" i="11"/>
  <c r="L57" i="11" s="1"/>
  <c r="W53" i="11"/>
  <c r="X53" i="11" s="1"/>
  <c r="W54" i="11"/>
  <c r="X54" i="11" s="1"/>
  <c r="O12" i="11"/>
  <c r="Q55" i="11"/>
  <c r="R55" i="11" s="1"/>
  <c r="K56" i="11"/>
  <c r="L56" i="11" s="1"/>
  <c r="E59" i="11"/>
  <c r="F59" i="11" s="1"/>
  <c r="K62" i="11"/>
  <c r="L62" i="11" s="1"/>
  <c r="Q65" i="11"/>
  <c r="R65" i="11" s="1"/>
  <c r="AA67" i="11"/>
  <c r="AE67" i="11" s="1"/>
  <c r="AB68" i="11"/>
  <c r="AF68" i="11" s="1"/>
  <c r="E71" i="11"/>
  <c r="F71" i="11" s="1"/>
  <c r="AB72" i="11"/>
  <c r="AF72" i="11" s="1"/>
  <c r="O31" i="11"/>
  <c r="Q74" i="11"/>
  <c r="R74" i="11" s="1"/>
  <c r="O32" i="11"/>
  <c r="Q52" i="11"/>
  <c r="R52" i="11" s="1"/>
  <c r="Q53" i="11"/>
  <c r="R53" i="11" s="1"/>
  <c r="K54" i="11"/>
  <c r="L54" i="11" s="1"/>
  <c r="Q56" i="11"/>
  <c r="R56" i="11" s="1"/>
  <c r="Q57" i="11"/>
  <c r="R57" i="11" s="1"/>
  <c r="AA57" i="11"/>
  <c r="AE57" i="11" s="1"/>
  <c r="K58" i="11"/>
  <c r="L58" i="11" s="1"/>
  <c r="Q60" i="11"/>
  <c r="R60" i="11" s="1"/>
  <c r="Q62" i="11"/>
  <c r="R62" i="11" s="1"/>
  <c r="AA62" i="11"/>
  <c r="AE62" i="11" s="1"/>
  <c r="K63" i="11"/>
  <c r="L63" i="11" s="1"/>
  <c r="AC64" i="11"/>
  <c r="AG64" i="11" s="1"/>
  <c r="W65" i="11"/>
  <c r="X65" i="11" s="1"/>
  <c r="W67" i="11"/>
  <c r="X67" i="11" s="1"/>
  <c r="AC69" i="11"/>
  <c r="AG69" i="11" s="1"/>
  <c r="K70" i="11"/>
  <c r="L70" i="11" s="1"/>
  <c r="E72" i="11"/>
  <c r="F72" i="11" s="1"/>
  <c r="W72" i="11"/>
  <c r="X72" i="11" s="1"/>
  <c r="K76" i="11"/>
  <c r="L76" i="11" s="1"/>
  <c r="AA53" i="11"/>
  <c r="AE53" i="11" s="1"/>
  <c r="O10" i="11"/>
  <c r="AC53" i="11"/>
  <c r="AG53" i="11" s="1"/>
  <c r="K55" i="11"/>
  <c r="L55" i="11" s="1"/>
  <c r="O14" i="11"/>
  <c r="AC57" i="11"/>
  <c r="AG57" i="11" s="1"/>
  <c r="K59" i="11"/>
  <c r="L59" i="11" s="1"/>
  <c r="O18" i="11"/>
  <c r="Q61" i="11"/>
  <c r="R61" i="11" s="1"/>
  <c r="AC62" i="11"/>
  <c r="AG62" i="11" s="1"/>
  <c r="O22" i="11"/>
  <c r="W66" i="11"/>
  <c r="X66" i="11" s="1"/>
  <c r="O24" i="11"/>
  <c r="AC67" i="11"/>
  <c r="AG67" i="11" s="1"/>
  <c r="K72" i="11"/>
  <c r="L72" i="11" s="1"/>
  <c r="AB73" i="11"/>
  <c r="AF73" i="11" s="1"/>
  <c r="Q75" i="11"/>
  <c r="R75" i="11" s="1"/>
  <c r="Q76" i="11"/>
  <c r="R76" i="11" s="1"/>
  <c r="AC73" i="11"/>
  <c r="AG73" i="11" s="1"/>
  <c r="O11" i="11"/>
  <c r="AC54" i="11"/>
  <c r="AG54" i="11" s="1"/>
  <c r="AB55" i="11"/>
  <c r="AF55" i="11" s="1"/>
  <c r="O15" i="11"/>
  <c r="AC58" i="11"/>
  <c r="AG58" i="11" s="1"/>
  <c r="AB59" i="11"/>
  <c r="AF59" i="11" s="1"/>
  <c r="AB61" i="11"/>
  <c r="AF61" i="11" s="1"/>
  <c r="O20" i="11"/>
  <c r="Q64" i="11"/>
  <c r="R64" i="11" s="1"/>
  <c r="K66" i="11"/>
  <c r="L66" i="11" s="1"/>
  <c r="W68" i="11"/>
  <c r="X68" i="11" s="1"/>
  <c r="O26" i="11"/>
  <c r="O27" i="11"/>
  <c r="Q70" i="11"/>
  <c r="R70" i="11" s="1"/>
  <c r="AB71" i="11"/>
  <c r="AF71" i="11" s="1"/>
  <c r="AC75" i="11"/>
  <c r="AG75" i="11" s="1"/>
  <c r="O33" i="11"/>
  <c r="W76" i="11"/>
  <c r="X76" i="11" s="1"/>
  <c r="AA59" i="11"/>
  <c r="AE59" i="11" s="1"/>
  <c r="E61" i="11"/>
  <c r="AA61" i="11"/>
  <c r="AE61" i="11" s="1"/>
  <c r="W64" i="11"/>
  <c r="X64" i="11" s="1"/>
  <c r="AB64" i="11"/>
  <c r="AF64" i="11" s="1"/>
  <c r="AB69" i="11"/>
  <c r="AF69" i="11" s="1"/>
  <c r="AB75" i="11"/>
  <c r="AF75" i="11" s="1"/>
  <c r="E75" i="11"/>
  <c r="AB77" i="11"/>
  <c r="AF77" i="11" s="1"/>
  <c r="E77" i="11"/>
  <c r="AA78" i="11"/>
  <c r="AE78" i="11" s="1"/>
  <c r="AB58" i="11"/>
  <c r="AF58" i="11" s="1"/>
  <c r="AA72" i="11"/>
  <c r="AE72" i="11" s="1"/>
  <c r="AB52" i="11"/>
  <c r="AF52" i="11" s="1"/>
  <c r="AA52" i="11"/>
  <c r="AE52" i="11" s="1"/>
  <c r="E53" i="11"/>
  <c r="AC55" i="11"/>
  <c r="AG55" i="11" s="1"/>
  <c r="W55" i="11"/>
  <c r="X55" i="11" s="1"/>
  <c r="AB56" i="11"/>
  <c r="AF56" i="11" s="1"/>
  <c r="AA56" i="11"/>
  <c r="AE56" i="11" s="1"/>
  <c r="E57" i="11"/>
  <c r="AC59" i="11"/>
  <c r="AG59" i="11" s="1"/>
  <c r="W59" i="11"/>
  <c r="X59" i="11" s="1"/>
  <c r="AB60" i="11"/>
  <c r="AF60" i="11" s="1"/>
  <c r="AA60" i="11"/>
  <c r="AE60" i="11" s="1"/>
  <c r="O19" i="11"/>
  <c r="E63" i="11"/>
  <c r="AA63" i="11"/>
  <c r="AE63" i="11" s="1"/>
  <c r="F67" i="11"/>
  <c r="AB67" i="11"/>
  <c r="AF67" i="11" s="1"/>
  <c r="AC68" i="11"/>
  <c r="AG68" i="11" s="1"/>
  <c r="E68" i="11"/>
  <c r="AB76" i="11"/>
  <c r="AF76" i="11" s="1"/>
  <c r="E76" i="11"/>
  <c r="AB78" i="11"/>
  <c r="AF78" i="11" s="1"/>
  <c r="E78" i="11"/>
  <c r="AA80" i="11"/>
  <c r="AE80" i="11" s="1"/>
  <c r="W62" i="11"/>
  <c r="X62" i="11" s="1"/>
  <c r="AB62" i="11"/>
  <c r="AF62" i="11" s="1"/>
  <c r="AA55" i="11"/>
  <c r="AE55" i="11" s="1"/>
  <c r="AC52" i="11"/>
  <c r="AG52" i="11" s="1"/>
  <c r="W52" i="11"/>
  <c r="X52" i="11" s="1"/>
  <c r="AB53" i="11"/>
  <c r="AF53" i="11" s="1"/>
  <c r="E54" i="11"/>
  <c r="AC56" i="11"/>
  <c r="AG56" i="11" s="1"/>
  <c r="W56" i="11"/>
  <c r="X56" i="11" s="1"/>
  <c r="AB57" i="11"/>
  <c r="AF57" i="11" s="1"/>
  <c r="E58" i="11"/>
  <c r="W60" i="11"/>
  <c r="X60" i="11" s="1"/>
  <c r="O21" i="11"/>
  <c r="E65" i="11"/>
  <c r="AA65" i="11"/>
  <c r="AE65" i="11" s="1"/>
  <c r="AA66" i="11"/>
  <c r="AE66" i="11" s="1"/>
  <c r="AA70" i="11"/>
  <c r="AE70" i="11" s="1"/>
  <c r="AC60" i="11"/>
  <c r="AG60" i="11" s="1"/>
  <c r="E62" i="11"/>
  <c r="AC63" i="11"/>
  <c r="AG63" i="11" s="1"/>
  <c r="E64" i="11"/>
  <c r="AC65" i="11"/>
  <c r="AG65" i="11" s="1"/>
  <c r="E66" i="11"/>
  <c r="AA74" i="11"/>
  <c r="AE74" i="11" s="1"/>
  <c r="AA82" i="11"/>
  <c r="AE82" i="11" s="1"/>
  <c r="AC61" i="11"/>
  <c r="AG61" i="11" s="1"/>
  <c r="AB66" i="11"/>
  <c r="AF66" i="11" s="1"/>
  <c r="K68" i="11"/>
  <c r="L68" i="11" s="1"/>
  <c r="K69" i="11"/>
  <c r="L69" i="11" s="1"/>
  <c r="AA69" i="11"/>
  <c r="AE69" i="11" s="1"/>
  <c r="AB70" i="11"/>
  <c r="AF70" i="11" s="1"/>
  <c r="E70" i="11"/>
  <c r="AA76" i="11"/>
  <c r="AE76" i="11" s="1"/>
  <c r="K67" i="11"/>
  <c r="L67" i="11" s="1"/>
  <c r="K71" i="11"/>
  <c r="L71" i="11" s="1"/>
  <c r="W71" i="11"/>
  <c r="X71" i="11" s="1"/>
  <c r="AA71" i="11"/>
  <c r="AE71" i="11" s="1"/>
  <c r="K73" i="11"/>
  <c r="L73" i="11" s="1"/>
  <c r="W73" i="11"/>
  <c r="X73" i="11" s="1"/>
  <c r="AA73" i="11"/>
  <c r="AE73" i="11" s="1"/>
  <c r="K75" i="11"/>
  <c r="L75" i="11" s="1"/>
  <c r="W75" i="11"/>
  <c r="X75" i="11" s="1"/>
  <c r="AA75" i="11"/>
  <c r="AE75" i="11" s="1"/>
  <c r="K77" i="11"/>
  <c r="L77" i="11" s="1"/>
  <c r="W77" i="11"/>
  <c r="X77" i="11" s="1"/>
  <c r="AA77" i="11"/>
  <c r="AE77" i="11" s="1"/>
  <c r="K79" i="11"/>
  <c r="L79" i="11" s="1"/>
  <c r="W79" i="11"/>
  <c r="X79" i="11" s="1"/>
  <c r="AA79" i="11"/>
  <c r="AE79" i="11" s="1"/>
  <c r="K81" i="11"/>
  <c r="L81" i="11" s="1"/>
  <c r="W81" i="11"/>
  <c r="X81" i="11" s="1"/>
  <c r="AA81" i="11"/>
  <c r="AE81" i="11" s="1"/>
  <c r="AE4" i="9"/>
  <c r="Y4" i="9"/>
  <c r="S4" i="9"/>
  <c r="S5" i="9"/>
  <c r="Y5" i="9"/>
  <c r="AE5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P33" i="9" s="1"/>
  <c r="AT33" i="9" s="1"/>
  <c r="AC34" i="9"/>
  <c r="AC35" i="9"/>
  <c r="AC36" i="9"/>
  <c r="AC37" i="9"/>
  <c r="AC38" i="9"/>
  <c r="AC39" i="9"/>
  <c r="AD10" i="9"/>
  <c r="AD11" i="9"/>
  <c r="AD12" i="9"/>
  <c r="AD13" i="9"/>
  <c r="AD14" i="9"/>
  <c r="AD15" i="9"/>
  <c r="AF15" i="9" s="1"/>
  <c r="AG15" i="9" s="1"/>
  <c r="AD16" i="9"/>
  <c r="AD17" i="9"/>
  <c r="AD18" i="9"/>
  <c r="AD19" i="9"/>
  <c r="AD20" i="9"/>
  <c r="AD21" i="9"/>
  <c r="AD22" i="9"/>
  <c r="AD23" i="9"/>
  <c r="AF23" i="9" s="1"/>
  <c r="AG23" i="9" s="1"/>
  <c r="AD24" i="9"/>
  <c r="AD25" i="9"/>
  <c r="AD26" i="9"/>
  <c r="AD27" i="9"/>
  <c r="AD28" i="9"/>
  <c r="AQ28" i="9" s="1"/>
  <c r="AU28" i="9" s="1"/>
  <c r="AD29" i="9"/>
  <c r="AD30" i="9"/>
  <c r="AD31" i="9"/>
  <c r="AD32" i="9"/>
  <c r="AQ32" i="9" s="1"/>
  <c r="AU32" i="9" s="1"/>
  <c r="AD33" i="9"/>
  <c r="AD34" i="9"/>
  <c r="AD35" i="9"/>
  <c r="AD36" i="9"/>
  <c r="AD37" i="9"/>
  <c r="AD38" i="9"/>
  <c r="AD39" i="9"/>
  <c r="AD9" i="9"/>
  <c r="AP27" i="9"/>
  <c r="AT27" i="9" s="1"/>
  <c r="AC9" i="9"/>
  <c r="Y39" i="9"/>
  <c r="Y10" i="9"/>
  <c r="Y11" i="9"/>
  <c r="Y12" i="9"/>
  <c r="Y13" i="9"/>
  <c r="Y14" i="9"/>
  <c r="Y15" i="9"/>
  <c r="Y16" i="9"/>
  <c r="Y17" i="9"/>
  <c r="Y18" i="9"/>
  <c r="Y19" i="9"/>
  <c r="Y20" i="9"/>
  <c r="Y21" i="9"/>
  <c r="AR21" i="9" s="1"/>
  <c r="AV21" i="9" s="1"/>
  <c r="Y22" i="9"/>
  <c r="Y23" i="9"/>
  <c r="Y24" i="9"/>
  <c r="Y25" i="9"/>
  <c r="AR25" i="9" s="1"/>
  <c r="AV25" i="9" s="1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9" i="9"/>
  <c r="X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AQ36" i="9" s="1"/>
  <c r="AU36" i="9" s="1"/>
  <c r="X37" i="9"/>
  <c r="X38" i="9"/>
  <c r="X39" i="9"/>
  <c r="Z31" i="9"/>
  <c r="AA31" i="9" s="1"/>
  <c r="Z27" i="9"/>
  <c r="AA27" i="9" s="1"/>
  <c r="Z35" i="9"/>
  <c r="AA35" i="9" s="1"/>
  <c r="BD39" i="9"/>
  <c r="AP39" i="9"/>
  <c r="AT39" i="9" s="1"/>
  <c r="AK39" i="9"/>
  <c r="AJ39" i="9"/>
  <c r="AI39" i="9"/>
  <c r="AE39" i="9"/>
  <c r="AF39" i="9" s="1"/>
  <c r="AG39" i="9" s="1"/>
  <c r="Z39" i="9"/>
  <c r="AA39" i="9" s="1"/>
  <c r="S39" i="9"/>
  <c r="AR39" i="9" s="1"/>
  <c r="AV39" i="9" s="1"/>
  <c r="R39" i="9"/>
  <c r="Q39" i="9"/>
  <c r="N39" i="9"/>
  <c r="L39" i="9"/>
  <c r="O39" i="9" s="1"/>
  <c r="BD38" i="9"/>
  <c r="AL38" i="9"/>
  <c r="AM38" i="9" s="1"/>
  <c r="AK38" i="9"/>
  <c r="AJ38" i="9"/>
  <c r="AI38" i="9"/>
  <c r="AE38" i="9"/>
  <c r="AF38" i="9"/>
  <c r="AG38" i="9" s="1"/>
  <c r="AQ38" i="9"/>
  <c r="AU38" i="9" s="1"/>
  <c r="Z38" i="9"/>
  <c r="AA38" i="9" s="1"/>
  <c r="S38" i="9"/>
  <c r="R38" i="9"/>
  <c r="Q38" i="9"/>
  <c r="N38" i="9"/>
  <c r="L38" i="9"/>
  <c r="O38" i="9" s="1"/>
  <c r="BD37" i="9"/>
  <c r="AK37" i="9"/>
  <c r="AJ37" i="9"/>
  <c r="AI37" i="9"/>
  <c r="AE37" i="9"/>
  <c r="S37" i="9"/>
  <c r="R37" i="9"/>
  <c r="Q37" i="9"/>
  <c r="N37" i="9"/>
  <c r="L37" i="9"/>
  <c r="O37" i="9" s="1"/>
  <c r="BD36" i="9"/>
  <c r="AK36" i="9"/>
  <c r="AL36" i="9" s="1"/>
  <c r="AM36" i="9" s="1"/>
  <c r="AJ36" i="9"/>
  <c r="AI36" i="9"/>
  <c r="AE36" i="9"/>
  <c r="S36" i="9"/>
  <c r="R36" i="9"/>
  <c r="Q36" i="9"/>
  <c r="N36" i="9"/>
  <c r="L36" i="9"/>
  <c r="O36" i="9" s="1"/>
  <c r="BD35" i="9"/>
  <c r="AP35" i="9"/>
  <c r="AT35" i="9" s="1"/>
  <c r="AK35" i="9"/>
  <c r="AJ35" i="9"/>
  <c r="AI35" i="9"/>
  <c r="AE35" i="9"/>
  <c r="AF35" i="9" s="1"/>
  <c r="AG35" i="9" s="1"/>
  <c r="S35" i="9"/>
  <c r="AR35" i="9" s="1"/>
  <c r="AV35" i="9" s="1"/>
  <c r="R35" i="9"/>
  <c r="Q35" i="9"/>
  <c r="N35" i="9"/>
  <c r="L35" i="9"/>
  <c r="O35" i="9" s="1"/>
  <c r="BD34" i="9"/>
  <c r="AK34" i="9"/>
  <c r="AL34" i="9" s="1"/>
  <c r="AM34" i="9" s="1"/>
  <c r="AJ34" i="9"/>
  <c r="AI34" i="9"/>
  <c r="AF34" i="9"/>
  <c r="AG34" i="9" s="1"/>
  <c r="AE34" i="9"/>
  <c r="Z34" i="9"/>
  <c r="AA34" i="9" s="1"/>
  <c r="S34" i="9"/>
  <c r="R34" i="9"/>
  <c r="AQ34" i="9" s="1"/>
  <c r="AU34" i="9" s="1"/>
  <c r="Q34" i="9"/>
  <c r="N34" i="9"/>
  <c r="L34" i="9"/>
  <c r="O34" i="9" s="1"/>
  <c r="BD33" i="9"/>
  <c r="AK33" i="9"/>
  <c r="AJ33" i="9"/>
  <c r="AI33" i="9"/>
  <c r="AE33" i="9"/>
  <c r="S33" i="9"/>
  <c r="R33" i="9"/>
  <c r="Q33" i="9"/>
  <c r="N33" i="9"/>
  <c r="L33" i="9"/>
  <c r="BD32" i="9"/>
  <c r="AK32" i="9"/>
  <c r="AL32" i="9" s="1"/>
  <c r="AM32" i="9" s="1"/>
  <c r="AJ32" i="9"/>
  <c r="AI32" i="9"/>
  <c r="AE32" i="9"/>
  <c r="S32" i="9"/>
  <c r="R32" i="9"/>
  <c r="Q32" i="9"/>
  <c r="N32" i="9"/>
  <c r="L32" i="9"/>
  <c r="O32" i="9" s="1"/>
  <c r="BD31" i="9"/>
  <c r="AP31" i="9"/>
  <c r="AT31" i="9" s="1"/>
  <c r="AK31" i="9"/>
  <c r="AJ31" i="9"/>
  <c r="AI31" i="9"/>
  <c r="AE31" i="9"/>
  <c r="AF31" i="9" s="1"/>
  <c r="AG31" i="9" s="1"/>
  <c r="S31" i="9"/>
  <c r="AR31" i="9" s="1"/>
  <c r="AV31" i="9" s="1"/>
  <c r="R31" i="9"/>
  <c r="Q31" i="9"/>
  <c r="N31" i="9"/>
  <c r="L31" i="9"/>
  <c r="O31" i="9" s="1"/>
  <c r="BD30" i="9"/>
  <c r="AL30" i="9"/>
  <c r="AM30" i="9" s="1"/>
  <c r="AK30" i="9"/>
  <c r="AJ30" i="9"/>
  <c r="AI30" i="9"/>
  <c r="AE30" i="9"/>
  <c r="AF30" i="9"/>
  <c r="AG30" i="9" s="1"/>
  <c r="AQ30" i="9"/>
  <c r="AU30" i="9" s="1"/>
  <c r="Z30" i="9"/>
  <c r="AA30" i="9" s="1"/>
  <c r="S30" i="9"/>
  <c r="R30" i="9"/>
  <c r="Q30" i="9"/>
  <c r="N30" i="9"/>
  <c r="L30" i="9"/>
  <c r="O30" i="9" s="1"/>
  <c r="BD29" i="9"/>
  <c r="AK29" i="9"/>
  <c r="AJ29" i="9"/>
  <c r="AI29" i="9"/>
  <c r="AE29" i="9"/>
  <c r="S29" i="9"/>
  <c r="R29" i="9"/>
  <c r="Q29" i="9"/>
  <c r="N29" i="9"/>
  <c r="L29" i="9"/>
  <c r="O29" i="9" s="1"/>
  <c r="BD28" i="9"/>
  <c r="AK28" i="9"/>
  <c r="AL28" i="9" s="1"/>
  <c r="AM28" i="9" s="1"/>
  <c r="AJ28" i="9"/>
  <c r="AI28" i="9"/>
  <c r="AE28" i="9"/>
  <c r="S28" i="9"/>
  <c r="R28" i="9"/>
  <c r="Q28" i="9"/>
  <c r="N28" i="9"/>
  <c r="L28" i="9"/>
  <c r="O28" i="9" s="1"/>
  <c r="BD27" i="9"/>
  <c r="AK27" i="9"/>
  <c r="AJ27" i="9"/>
  <c r="AI27" i="9"/>
  <c r="AE27" i="9"/>
  <c r="S27" i="9"/>
  <c r="AR27" i="9" s="1"/>
  <c r="AV27" i="9" s="1"/>
  <c r="R27" i="9"/>
  <c r="Q27" i="9"/>
  <c r="N27" i="9"/>
  <c r="L27" i="9"/>
  <c r="O27" i="9" s="1"/>
  <c r="BD26" i="9"/>
  <c r="AK26" i="9"/>
  <c r="AL26" i="9" s="1"/>
  <c r="AM26" i="9" s="1"/>
  <c r="AJ26" i="9"/>
  <c r="AI26" i="9"/>
  <c r="AF26" i="9"/>
  <c r="AG26" i="9" s="1"/>
  <c r="AE26" i="9"/>
  <c r="Z26" i="9"/>
  <c r="AA26" i="9" s="1"/>
  <c r="S26" i="9"/>
  <c r="R26" i="9"/>
  <c r="AQ26" i="9" s="1"/>
  <c r="AU26" i="9" s="1"/>
  <c r="Q26" i="9"/>
  <c r="N26" i="9"/>
  <c r="L26" i="9"/>
  <c r="O26" i="9" s="1"/>
  <c r="BD25" i="9"/>
  <c r="AM25" i="9"/>
  <c r="AK25" i="9"/>
  <c r="AJ25" i="9"/>
  <c r="AI25" i="9"/>
  <c r="AL25" i="9" s="1"/>
  <c r="AE25" i="9"/>
  <c r="T25" i="9"/>
  <c r="S25" i="9"/>
  <c r="R25" i="9"/>
  <c r="Q25" i="9"/>
  <c r="O25" i="9"/>
  <c r="N25" i="9"/>
  <c r="L25" i="9"/>
  <c r="BD24" i="9"/>
  <c r="AR24" i="9"/>
  <c r="AV24" i="9" s="1"/>
  <c r="AK24" i="9"/>
  <c r="AJ24" i="9"/>
  <c r="AI24" i="9"/>
  <c r="AL24" i="9" s="1"/>
  <c r="AM24" i="9" s="1"/>
  <c r="AE24" i="9"/>
  <c r="S24" i="9"/>
  <c r="R24" i="9"/>
  <c r="Q24" i="9"/>
  <c r="O24" i="9"/>
  <c r="N24" i="9"/>
  <c r="L24" i="9"/>
  <c r="BD23" i="9"/>
  <c r="AM23" i="9"/>
  <c r="AK23" i="9"/>
  <c r="AJ23" i="9"/>
  <c r="AI23" i="9"/>
  <c r="AL23" i="9" s="1"/>
  <c r="AE23" i="9"/>
  <c r="AR23" i="9"/>
  <c r="AV23" i="9" s="1"/>
  <c r="T23" i="9"/>
  <c r="S23" i="9"/>
  <c r="R23" i="9"/>
  <c r="Q23" i="9"/>
  <c r="O23" i="9"/>
  <c r="N23" i="9"/>
  <c r="L23" i="9"/>
  <c r="BD22" i="9"/>
  <c r="AR22" i="9"/>
  <c r="AV22" i="9" s="1"/>
  <c r="AK22" i="9"/>
  <c r="AJ22" i="9"/>
  <c r="AI22" i="9"/>
  <c r="AL22" i="9" s="1"/>
  <c r="AM22" i="9" s="1"/>
  <c r="AE22" i="9"/>
  <c r="AF22" i="9"/>
  <c r="AG22" i="9" s="1"/>
  <c r="Z22" i="9"/>
  <c r="AA22" i="9" s="1"/>
  <c r="S22" i="9"/>
  <c r="R22" i="9"/>
  <c r="AQ22" i="9" s="1"/>
  <c r="AU22" i="9" s="1"/>
  <c r="Q22" i="9"/>
  <c r="AP22" i="9" s="1"/>
  <c r="AT22" i="9" s="1"/>
  <c r="O22" i="9"/>
  <c r="N22" i="9"/>
  <c r="L22" i="9"/>
  <c r="BD21" i="9"/>
  <c r="AK21" i="9"/>
  <c r="AJ21" i="9"/>
  <c r="AI21" i="9"/>
  <c r="AL21" i="9" s="1"/>
  <c r="AM21" i="9" s="1"/>
  <c r="AE21" i="9"/>
  <c r="T21" i="9"/>
  <c r="U21" i="9" s="1"/>
  <c r="S21" i="9"/>
  <c r="R21" i="9"/>
  <c r="Q21" i="9"/>
  <c r="O21" i="9"/>
  <c r="N21" i="9"/>
  <c r="L21" i="9"/>
  <c r="BD20" i="9"/>
  <c r="AM20" i="9"/>
  <c r="AK20" i="9"/>
  <c r="AJ20" i="9"/>
  <c r="AI20" i="9"/>
  <c r="AL20" i="9" s="1"/>
  <c r="AE20" i="9"/>
  <c r="AR20" i="9"/>
  <c r="AV20" i="9" s="1"/>
  <c r="S20" i="9"/>
  <c r="R20" i="9"/>
  <c r="Q20" i="9"/>
  <c r="N20" i="9"/>
  <c r="L20" i="9"/>
  <c r="O20" i="9" s="1"/>
  <c r="BD19" i="9"/>
  <c r="AK19" i="9"/>
  <c r="AJ19" i="9"/>
  <c r="AI19" i="9"/>
  <c r="AE19" i="9"/>
  <c r="S19" i="9"/>
  <c r="R19" i="9"/>
  <c r="AQ19" i="9" s="1"/>
  <c r="AU19" i="9" s="1"/>
  <c r="Q19" i="9"/>
  <c r="N19" i="9"/>
  <c r="L19" i="9"/>
  <c r="O19" i="9" s="1"/>
  <c r="BD18" i="9"/>
  <c r="AP18" i="9"/>
  <c r="AT18" i="9" s="1"/>
  <c r="AK18" i="9"/>
  <c r="AJ18" i="9"/>
  <c r="AI18" i="9"/>
  <c r="AE18" i="9"/>
  <c r="AF18" i="9"/>
  <c r="AG18" i="9" s="1"/>
  <c r="AR18" i="9"/>
  <c r="AV18" i="9" s="1"/>
  <c r="T18" i="9"/>
  <c r="S18" i="9"/>
  <c r="R18" i="9"/>
  <c r="Q18" i="9"/>
  <c r="O18" i="9"/>
  <c r="N18" i="9"/>
  <c r="L18" i="9"/>
  <c r="BD17" i="9"/>
  <c r="AK17" i="9"/>
  <c r="AJ17" i="9"/>
  <c r="AI17" i="9"/>
  <c r="AL17" i="9" s="1"/>
  <c r="AM17" i="9" s="1"/>
  <c r="AE17" i="9"/>
  <c r="T17" i="9"/>
  <c r="S17" i="9"/>
  <c r="R17" i="9"/>
  <c r="Q17" i="9"/>
  <c r="O17" i="9"/>
  <c r="N17" i="9"/>
  <c r="L17" i="9"/>
  <c r="BD16" i="9"/>
  <c r="AK16" i="9"/>
  <c r="AJ16" i="9"/>
  <c r="AI16" i="9"/>
  <c r="AL16" i="9" s="1"/>
  <c r="AM16" i="9" s="1"/>
  <c r="AE16" i="9"/>
  <c r="AF16" i="9"/>
  <c r="AG16" i="9" s="1"/>
  <c r="AR16" i="9"/>
  <c r="AV16" i="9" s="1"/>
  <c r="T16" i="9"/>
  <c r="S16" i="9"/>
  <c r="R16" i="9"/>
  <c r="Q16" i="9"/>
  <c r="O16" i="9"/>
  <c r="N16" i="9"/>
  <c r="L16" i="9"/>
  <c r="BD15" i="9"/>
  <c r="AK15" i="9"/>
  <c r="AJ15" i="9"/>
  <c r="AI15" i="9"/>
  <c r="AL15" i="9" s="1"/>
  <c r="AM15" i="9" s="1"/>
  <c r="AE15" i="9"/>
  <c r="T15" i="9"/>
  <c r="S15" i="9"/>
  <c r="R15" i="9"/>
  <c r="AQ15" i="9" s="1"/>
  <c r="AU15" i="9" s="1"/>
  <c r="Q15" i="9"/>
  <c r="O15" i="9"/>
  <c r="N15" i="9"/>
  <c r="L15" i="9"/>
  <c r="BD14" i="9"/>
  <c r="AK14" i="9"/>
  <c r="AJ14" i="9"/>
  <c r="AI14" i="9"/>
  <c r="AL14" i="9" s="1"/>
  <c r="AM14" i="9" s="1"/>
  <c r="AE14" i="9"/>
  <c r="AF14" i="9"/>
  <c r="AG14" i="9" s="1"/>
  <c r="AR14" i="9"/>
  <c r="AV14" i="9" s="1"/>
  <c r="T14" i="9"/>
  <c r="S14" i="9"/>
  <c r="R14" i="9"/>
  <c r="AQ14" i="9" s="1"/>
  <c r="AU14" i="9" s="1"/>
  <c r="Q14" i="9"/>
  <c r="AP14" i="9" s="1"/>
  <c r="AT14" i="9" s="1"/>
  <c r="O14" i="9"/>
  <c r="N14" i="9"/>
  <c r="L14" i="9"/>
  <c r="BD13" i="9"/>
  <c r="AK13" i="9"/>
  <c r="AJ13" i="9"/>
  <c r="AI13" i="9"/>
  <c r="AL13" i="9" s="1"/>
  <c r="AM13" i="9" s="1"/>
  <c r="AE13" i="9"/>
  <c r="T13" i="9"/>
  <c r="U13" i="9" s="1"/>
  <c r="S13" i="9"/>
  <c r="R13" i="9"/>
  <c r="Q13" i="9"/>
  <c r="O13" i="9"/>
  <c r="N13" i="9"/>
  <c r="L13" i="9"/>
  <c r="BD12" i="9"/>
  <c r="AK12" i="9"/>
  <c r="AJ12" i="9"/>
  <c r="AI12" i="9"/>
  <c r="AL12" i="9" s="1"/>
  <c r="AM12" i="9" s="1"/>
  <c r="AE12" i="9"/>
  <c r="T12" i="9"/>
  <c r="U12" i="9" s="1"/>
  <c r="S12" i="9"/>
  <c r="R12" i="9"/>
  <c r="Q12" i="9"/>
  <c r="O12" i="9"/>
  <c r="N12" i="9"/>
  <c r="L12" i="9"/>
  <c r="BD11" i="9"/>
  <c r="AK11" i="9"/>
  <c r="AJ11" i="9"/>
  <c r="AI11" i="9"/>
  <c r="AL11" i="9" s="1"/>
  <c r="AM11" i="9" s="1"/>
  <c r="AE11" i="9"/>
  <c r="AF11" i="9"/>
  <c r="AG11" i="9" s="1"/>
  <c r="T11" i="9"/>
  <c r="S11" i="9"/>
  <c r="R11" i="9"/>
  <c r="AQ11" i="9" s="1"/>
  <c r="AU11" i="9" s="1"/>
  <c r="Q11" i="9"/>
  <c r="O11" i="9"/>
  <c r="N11" i="9"/>
  <c r="L11" i="9"/>
  <c r="BD10" i="9"/>
  <c r="AK10" i="9"/>
  <c r="AJ10" i="9"/>
  <c r="AI10" i="9"/>
  <c r="AL10" i="9" s="1"/>
  <c r="AM10" i="9" s="1"/>
  <c r="AE10" i="9"/>
  <c r="AF10" i="9"/>
  <c r="AG10" i="9" s="1"/>
  <c r="AR10" i="9"/>
  <c r="AV10" i="9" s="1"/>
  <c r="T10" i="9"/>
  <c r="S10" i="9"/>
  <c r="R10" i="9"/>
  <c r="AQ10" i="9" s="1"/>
  <c r="AU10" i="9" s="1"/>
  <c r="Q10" i="9"/>
  <c r="AP10" i="9" s="1"/>
  <c r="AT10" i="9" s="1"/>
  <c r="O10" i="9"/>
  <c r="N10" i="9"/>
  <c r="L10" i="9"/>
  <c r="BD9" i="9"/>
  <c r="AK9" i="9"/>
  <c r="AJ9" i="9"/>
  <c r="AI9" i="9"/>
  <c r="AL9" i="9" s="1"/>
  <c r="AM9" i="9" s="1"/>
  <c r="AE9" i="9"/>
  <c r="AF9" i="9"/>
  <c r="AG9" i="9" s="1"/>
  <c r="AR9" i="9"/>
  <c r="AV9" i="9" s="1"/>
  <c r="T9" i="9"/>
  <c r="U9" i="9" s="1"/>
  <c r="S9" i="9"/>
  <c r="R9" i="9"/>
  <c r="AQ9" i="9" s="1"/>
  <c r="AU9" i="9" s="1"/>
  <c r="Q9" i="9"/>
  <c r="AP9" i="9" s="1"/>
  <c r="AT9" i="9" s="1"/>
  <c r="O9" i="9"/>
  <c r="N9" i="9"/>
  <c r="L9" i="9"/>
  <c r="AX100" i="8"/>
  <c r="BD39" i="8"/>
  <c r="AK39" i="8"/>
  <c r="AJ39" i="8"/>
  <c r="AI39" i="8"/>
  <c r="AE39" i="8"/>
  <c r="AD39" i="8"/>
  <c r="AC39" i="8"/>
  <c r="AF39" i="8" s="1"/>
  <c r="AG39" i="8" s="1"/>
  <c r="Y39" i="8"/>
  <c r="X39" i="8"/>
  <c r="W39" i="8"/>
  <c r="Z39" i="8" s="1"/>
  <c r="AA39" i="8" s="1"/>
  <c r="S39" i="8"/>
  <c r="AR39" i="8" s="1"/>
  <c r="AV39" i="8" s="1"/>
  <c r="R39" i="8"/>
  <c r="Q39" i="8"/>
  <c r="O39" i="8"/>
  <c r="N39" i="8"/>
  <c r="L39" i="8"/>
  <c r="BD38" i="8"/>
  <c r="AK38" i="8"/>
  <c r="AJ38" i="8"/>
  <c r="AI38" i="8"/>
  <c r="AL38" i="8" s="1"/>
  <c r="AM38" i="8" s="1"/>
  <c r="AE38" i="8"/>
  <c r="AD38" i="8"/>
  <c r="AC38" i="8"/>
  <c r="Y38" i="8"/>
  <c r="X38" i="8"/>
  <c r="W38" i="8"/>
  <c r="S38" i="8"/>
  <c r="T38" i="8" s="1"/>
  <c r="R38" i="8"/>
  <c r="Q38" i="8"/>
  <c r="N38" i="8"/>
  <c r="O38" i="8" s="1"/>
  <c r="L38" i="8"/>
  <c r="BD37" i="8"/>
  <c r="AK37" i="8"/>
  <c r="AJ37" i="8"/>
  <c r="AI37" i="8"/>
  <c r="AE37" i="8"/>
  <c r="AD37" i="8"/>
  <c r="AC37" i="8"/>
  <c r="Y37" i="8"/>
  <c r="AR37" i="8" s="1"/>
  <c r="AV37" i="8" s="1"/>
  <c r="X37" i="8"/>
  <c r="W37" i="8"/>
  <c r="Z37" i="8" s="1"/>
  <c r="AA37" i="8" s="1"/>
  <c r="S37" i="8"/>
  <c r="R37" i="8"/>
  <c r="Q37" i="8"/>
  <c r="AP37" i="8" s="1"/>
  <c r="AT37" i="8" s="1"/>
  <c r="N37" i="8"/>
  <c r="L37" i="8"/>
  <c r="O37" i="8" s="1"/>
  <c r="BD36" i="8"/>
  <c r="AK36" i="8"/>
  <c r="AJ36" i="8"/>
  <c r="AI36" i="8"/>
  <c r="AE36" i="8"/>
  <c r="AD36" i="8"/>
  <c r="AC36" i="8"/>
  <c r="Y36" i="8"/>
  <c r="X36" i="8"/>
  <c r="W36" i="8"/>
  <c r="T36" i="8"/>
  <c r="S36" i="8"/>
  <c r="R36" i="8"/>
  <c r="Q36" i="8"/>
  <c r="O36" i="8"/>
  <c r="N36" i="8"/>
  <c r="L36" i="8"/>
  <c r="BD35" i="8"/>
  <c r="AK35" i="8"/>
  <c r="AJ35" i="8"/>
  <c r="AI35" i="8"/>
  <c r="AL35" i="8" s="1"/>
  <c r="AM35" i="8" s="1"/>
  <c r="AE35" i="8"/>
  <c r="AD35" i="8"/>
  <c r="AC35" i="8"/>
  <c r="Y35" i="8"/>
  <c r="Z35" i="8" s="1"/>
  <c r="AA35" i="8" s="1"/>
  <c r="X35" i="8"/>
  <c r="W35" i="8"/>
  <c r="S35" i="8"/>
  <c r="R35" i="8"/>
  <c r="Q35" i="8"/>
  <c r="N35" i="8"/>
  <c r="L35" i="8"/>
  <c r="O35" i="8" s="1"/>
  <c r="BD34" i="8"/>
  <c r="AK34" i="8"/>
  <c r="AJ34" i="8"/>
  <c r="AI34" i="8"/>
  <c r="AE34" i="8"/>
  <c r="AD34" i="8"/>
  <c r="AC34" i="8"/>
  <c r="Y34" i="8"/>
  <c r="X34" i="8"/>
  <c r="W34" i="8"/>
  <c r="S34" i="8"/>
  <c r="R34" i="8"/>
  <c r="Q34" i="8"/>
  <c r="AP34" i="8" s="1"/>
  <c r="AT34" i="8" s="1"/>
  <c r="N34" i="8"/>
  <c r="L34" i="8"/>
  <c r="O34" i="8" s="1"/>
  <c r="BD33" i="8"/>
  <c r="AK33" i="8"/>
  <c r="AJ33" i="8"/>
  <c r="AI33" i="8"/>
  <c r="AL33" i="8" s="1"/>
  <c r="AM33" i="8" s="1"/>
  <c r="AE33" i="8"/>
  <c r="AD33" i="8"/>
  <c r="AC33" i="8"/>
  <c r="AF33" i="8" s="1"/>
  <c r="AG33" i="8" s="1"/>
  <c r="Z33" i="8"/>
  <c r="AA33" i="8" s="1"/>
  <c r="Y33" i="8"/>
  <c r="X33" i="8"/>
  <c r="W33" i="8"/>
  <c r="S33" i="8"/>
  <c r="AR33" i="8" s="1"/>
  <c r="AV33" i="8" s="1"/>
  <c r="R33" i="8"/>
  <c r="Q33" i="8"/>
  <c r="N33" i="8"/>
  <c r="O33" i="8" s="1"/>
  <c r="L33" i="8"/>
  <c r="BD32" i="8"/>
  <c r="AM32" i="8"/>
  <c r="AK32" i="8"/>
  <c r="AJ32" i="8"/>
  <c r="AI32" i="8"/>
  <c r="AL32" i="8" s="1"/>
  <c r="AE32" i="8"/>
  <c r="AD32" i="8"/>
  <c r="AC32" i="8"/>
  <c r="Y32" i="8"/>
  <c r="X32" i="8"/>
  <c r="W32" i="8"/>
  <c r="S32" i="8"/>
  <c r="R32" i="8"/>
  <c r="Q32" i="8"/>
  <c r="T32" i="8" s="1"/>
  <c r="N32" i="8"/>
  <c r="L32" i="8"/>
  <c r="O32" i="8" s="1"/>
  <c r="BD31" i="8"/>
  <c r="AK31" i="8"/>
  <c r="AJ31" i="8"/>
  <c r="AI31" i="8"/>
  <c r="AE31" i="8"/>
  <c r="AD31" i="8"/>
  <c r="AC31" i="8"/>
  <c r="AF31" i="8" s="1"/>
  <c r="AG31" i="8" s="1"/>
  <c r="Y31" i="8"/>
  <c r="X31" i="8"/>
  <c r="W31" i="8"/>
  <c r="Z31" i="8" s="1"/>
  <c r="AA31" i="8" s="1"/>
  <c r="S31" i="8"/>
  <c r="AR31" i="8" s="1"/>
  <c r="AV31" i="8" s="1"/>
  <c r="R31" i="8"/>
  <c r="Q31" i="8"/>
  <c r="O31" i="8"/>
  <c r="N31" i="8"/>
  <c r="L31" i="8"/>
  <c r="BD30" i="8"/>
  <c r="AK30" i="8"/>
  <c r="AJ30" i="8"/>
  <c r="AI30" i="8"/>
  <c r="AL30" i="8" s="1"/>
  <c r="AM30" i="8" s="1"/>
  <c r="AE30" i="8"/>
  <c r="AD30" i="8"/>
  <c r="AC30" i="8"/>
  <c r="Y30" i="8"/>
  <c r="X30" i="8"/>
  <c r="W30" i="8"/>
  <c r="S30" i="8"/>
  <c r="T30" i="8" s="1"/>
  <c r="R30" i="8"/>
  <c r="Q30" i="8"/>
  <c r="N30" i="8"/>
  <c r="O30" i="8" s="1"/>
  <c r="L30" i="8"/>
  <c r="BD29" i="8"/>
  <c r="AK29" i="8"/>
  <c r="AJ29" i="8"/>
  <c r="AI29" i="8"/>
  <c r="AE29" i="8"/>
  <c r="AD29" i="8"/>
  <c r="AC29" i="8"/>
  <c r="Y29" i="8"/>
  <c r="AR29" i="8" s="1"/>
  <c r="AV29" i="8" s="1"/>
  <c r="X29" i="8"/>
  <c r="W29" i="8"/>
  <c r="Z29" i="8" s="1"/>
  <c r="AA29" i="8" s="1"/>
  <c r="S29" i="8"/>
  <c r="R29" i="8"/>
  <c r="Q29" i="8"/>
  <c r="AP29" i="8" s="1"/>
  <c r="AT29" i="8" s="1"/>
  <c r="N29" i="8"/>
  <c r="L29" i="8"/>
  <c r="O29" i="8" s="1"/>
  <c r="BD28" i="8"/>
  <c r="AK28" i="8"/>
  <c r="AJ28" i="8"/>
  <c r="AI28" i="8"/>
  <c r="AE28" i="8"/>
  <c r="AD28" i="8"/>
  <c r="AC28" i="8"/>
  <c r="Y28" i="8"/>
  <c r="X28" i="8"/>
  <c r="W28" i="8"/>
  <c r="T28" i="8"/>
  <c r="S28" i="8"/>
  <c r="R28" i="8"/>
  <c r="Q28" i="8"/>
  <c r="O28" i="8"/>
  <c r="N28" i="8"/>
  <c r="L28" i="8"/>
  <c r="BD27" i="8"/>
  <c r="AK27" i="8"/>
  <c r="AJ27" i="8"/>
  <c r="AI27" i="8"/>
  <c r="AL27" i="8" s="1"/>
  <c r="AM27" i="8" s="1"/>
  <c r="AE27" i="8"/>
  <c r="AD27" i="8"/>
  <c r="AC27" i="8"/>
  <c r="Y27" i="8"/>
  <c r="Z27" i="8" s="1"/>
  <c r="AA27" i="8" s="1"/>
  <c r="X27" i="8"/>
  <c r="W27" i="8"/>
  <c r="S27" i="8"/>
  <c r="R27" i="8"/>
  <c r="Q27" i="8"/>
  <c r="N27" i="8"/>
  <c r="L27" i="8"/>
  <c r="O27" i="8" s="1"/>
  <c r="BD26" i="8"/>
  <c r="AK26" i="8"/>
  <c r="AJ26" i="8"/>
  <c r="AI26" i="8"/>
  <c r="AE26" i="8"/>
  <c r="AD26" i="8"/>
  <c r="AC26" i="8"/>
  <c r="Y26" i="8"/>
  <c r="X26" i="8"/>
  <c r="W26" i="8"/>
  <c r="S26" i="8"/>
  <c r="R26" i="8"/>
  <c r="Q26" i="8"/>
  <c r="AP26" i="8" s="1"/>
  <c r="AT26" i="8" s="1"/>
  <c r="N26" i="8"/>
  <c r="L26" i="8"/>
  <c r="O26" i="8" s="1"/>
  <c r="BD25" i="8"/>
  <c r="AK25" i="8"/>
  <c r="AJ25" i="8"/>
  <c r="AI25" i="8"/>
  <c r="AL25" i="8" s="1"/>
  <c r="AM25" i="8" s="1"/>
  <c r="AE25" i="8"/>
  <c r="AD25" i="8"/>
  <c r="AC25" i="8"/>
  <c r="AF25" i="8" s="1"/>
  <c r="AG25" i="8" s="1"/>
  <c r="Z25" i="8"/>
  <c r="AA25" i="8" s="1"/>
  <c r="Y25" i="8"/>
  <c r="X25" i="8"/>
  <c r="W25" i="8"/>
  <c r="S25" i="8"/>
  <c r="AR25" i="8" s="1"/>
  <c r="AV25" i="8" s="1"/>
  <c r="R25" i="8"/>
  <c r="Q25" i="8"/>
  <c r="N25" i="8"/>
  <c r="O25" i="8" s="1"/>
  <c r="L25" i="8"/>
  <c r="BD24" i="8"/>
  <c r="AM24" i="8"/>
  <c r="AK24" i="8"/>
  <c r="AJ24" i="8"/>
  <c r="AI24" i="8"/>
  <c r="AL24" i="8" s="1"/>
  <c r="AE24" i="8"/>
  <c r="AD24" i="8"/>
  <c r="AC24" i="8"/>
  <c r="Y24" i="8"/>
  <c r="X24" i="8"/>
  <c r="W24" i="8"/>
  <c r="S24" i="8"/>
  <c r="R24" i="8"/>
  <c r="Q24" i="8"/>
  <c r="T24" i="8" s="1"/>
  <c r="N24" i="8"/>
  <c r="L24" i="8"/>
  <c r="O24" i="8" s="1"/>
  <c r="BD23" i="8"/>
  <c r="AK23" i="8"/>
  <c r="AJ23" i="8"/>
  <c r="AI23" i="8"/>
  <c r="AE23" i="8"/>
  <c r="AD23" i="8"/>
  <c r="AC23" i="8"/>
  <c r="AF23" i="8" s="1"/>
  <c r="AG23" i="8" s="1"/>
  <c r="Y23" i="8"/>
  <c r="X23" i="8"/>
  <c r="W23" i="8"/>
  <c r="Z23" i="8" s="1"/>
  <c r="AA23" i="8" s="1"/>
  <c r="S23" i="8"/>
  <c r="AR23" i="8" s="1"/>
  <c r="AV23" i="8" s="1"/>
  <c r="R23" i="8"/>
  <c r="Q23" i="8"/>
  <c r="O23" i="8"/>
  <c r="N23" i="8"/>
  <c r="L23" i="8"/>
  <c r="BD22" i="8"/>
  <c r="AK22" i="8"/>
  <c r="AJ22" i="8"/>
  <c r="AI22" i="8"/>
  <c r="AL22" i="8" s="1"/>
  <c r="AM22" i="8" s="1"/>
  <c r="AE22" i="8"/>
  <c r="AD22" i="8"/>
  <c r="AC22" i="8"/>
  <c r="Y22" i="8"/>
  <c r="X22" i="8"/>
  <c r="W22" i="8"/>
  <c r="S22" i="8"/>
  <c r="T22" i="8" s="1"/>
  <c r="U22" i="8" s="1"/>
  <c r="R22" i="8"/>
  <c r="Q22" i="8"/>
  <c r="N22" i="8"/>
  <c r="O22" i="8" s="1"/>
  <c r="L22" i="8"/>
  <c r="BD21" i="8"/>
  <c r="AK21" i="8"/>
  <c r="AJ21" i="8"/>
  <c r="AI21" i="8"/>
  <c r="AE21" i="8"/>
  <c r="AD21" i="8"/>
  <c r="AC21" i="8"/>
  <c r="Y21" i="8"/>
  <c r="AR21" i="8" s="1"/>
  <c r="AV21" i="8" s="1"/>
  <c r="X21" i="8"/>
  <c r="W21" i="8"/>
  <c r="Z21" i="8" s="1"/>
  <c r="AA21" i="8" s="1"/>
  <c r="S21" i="8"/>
  <c r="R21" i="8"/>
  <c r="Q21" i="8"/>
  <c r="AP21" i="8" s="1"/>
  <c r="AT21" i="8" s="1"/>
  <c r="N21" i="8"/>
  <c r="L21" i="8"/>
  <c r="O21" i="8" s="1"/>
  <c r="BD20" i="8"/>
  <c r="AK20" i="8"/>
  <c r="AJ20" i="8"/>
  <c r="AI20" i="8"/>
  <c r="AE20" i="8"/>
  <c r="AD20" i="8"/>
  <c r="AC20" i="8"/>
  <c r="Y20" i="8"/>
  <c r="X20" i="8"/>
  <c r="W20" i="8"/>
  <c r="T20" i="8"/>
  <c r="S20" i="8"/>
  <c r="R20" i="8"/>
  <c r="Q20" i="8"/>
  <c r="O20" i="8"/>
  <c r="N20" i="8"/>
  <c r="L20" i="8"/>
  <c r="BD19" i="8"/>
  <c r="AK19" i="8"/>
  <c r="AJ19" i="8"/>
  <c r="AI19" i="8"/>
  <c r="AL19" i="8" s="1"/>
  <c r="AM19" i="8" s="1"/>
  <c r="AE19" i="8"/>
  <c r="AD19" i="8"/>
  <c r="AC19" i="8"/>
  <c r="Y19" i="8"/>
  <c r="Z19" i="8" s="1"/>
  <c r="AA19" i="8" s="1"/>
  <c r="X19" i="8"/>
  <c r="W19" i="8"/>
  <c r="S19" i="8"/>
  <c r="R19" i="8"/>
  <c r="Q19" i="8"/>
  <c r="N19" i="8"/>
  <c r="L19" i="8"/>
  <c r="O19" i="8" s="1"/>
  <c r="BD18" i="8"/>
  <c r="AK18" i="8"/>
  <c r="AJ18" i="8"/>
  <c r="AI18" i="8"/>
  <c r="AE18" i="8"/>
  <c r="AD18" i="8"/>
  <c r="AC18" i="8"/>
  <c r="Y18" i="8"/>
  <c r="X18" i="8"/>
  <c r="W18" i="8"/>
  <c r="S18" i="8"/>
  <c r="R18" i="8"/>
  <c r="Q18" i="8"/>
  <c r="AP18" i="8" s="1"/>
  <c r="AT18" i="8" s="1"/>
  <c r="N18" i="8"/>
  <c r="L18" i="8"/>
  <c r="O18" i="8" s="1"/>
  <c r="BD17" i="8"/>
  <c r="AK17" i="8"/>
  <c r="AJ17" i="8"/>
  <c r="AI17" i="8"/>
  <c r="AL17" i="8" s="1"/>
  <c r="AM17" i="8" s="1"/>
  <c r="AE17" i="8"/>
  <c r="AD17" i="8"/>
  <c r="AC17" i="8"/>
  <c r="AF17" i="8" s="1"/>
  <c r="AG17" i="8" s="1"/>
  <c r="Z17" i="8"/>
  <c r="AA17" i="8" s="1"/>
  <c r="Y17" i="8"/>
  <c r="X17" i="8"/>
  <c r="W17" i="8"/>
  <c r="S17" i="8"/>
  <c r="AR17" i="8" s="1"/>
  <c r="AV17" i="8" s="1"/>
  <c r="R17" i="8"/>
  <c r="Q17" i="8"/>
  <c r="N17" i="8"/>
  <c r="O17" i="8" s="1"/>
  <c r="L17" i="8"/>
  <c r="BD16" i="8"/>
  <c r="AM16" i="8"/>
  <c r="AK16" i="8"/>
  <c r="AJ16" i="8"/>
  <c r="AI16" i="8"/>
  <c r="AL16" i="8" s="1"/>
  <c r="AE16" i="8"/>
  <c r="AD16" i="8"/>
  <c r="AC16" i="8"/>
  <c r="Y16" i="8"/>
  <c r="X16" i="8"/>
  <c r="W16" i="8"/>
  <c r="S16" i="8"/>
  <c r="R16" i="8"/>
  <c r="Q16" i="8"/>
  <c r="T16" i="8" s="1"/>
  <c r="N16" i="8"/>
  <c r="L16" i="8"/>
  <c r="O16" i="8" s="1"/>
  <c r="BD15" i="8"/>
  <c r="AK15" i="8"/>
  <c r="AJ15" i="8"/>
  <c r="AI15" i="8"/>
  <c r="AE15" i="8"/>
  <c r="AD15" i="8"/>
  <c r="AC15" i="8"/>
  <c r="AF15" i="8" s="1"/>
  <c r="AG15" i="8" s="1"/>
  <c r="Y15" i="8"/>
  <c r="X15" i="8"/>
  <c r="W15" i="8"/>
  <c r="Z15" i="8" s="1"/>
  <c r="AA15" i="8" s="1"/>
  <c r="S15" i="8"/>
  <c r="AR15" i="8" s="1"/>
  <c r="AV15" i="8" s="1"/>
  <c r="R15" i="8"/>
  <c r="Q15" i="8"/>
  <c r="O15" i="8"/>
  <c r="N15" i="8"/>
  <c r="L15" i="8"/>
  <c r="BD14" i="8"/>
  <c r="AK14" i="8"/>
  <c r="AJ14" i="8"/>
  <c r="AI14" i="8"/>
  <c r="AL14" i="8" s="1"/>
  <c r="AM14" i="8" s="1"/>
  <c r="AE14" i="8"/>
  <c r="AD14" i="8"/>
  <c r="AC14" i="8"/>
  <c r="Y14" i="8"/>
  <c r="X14" i="8"/>
  <c r="W14" i="8"/>
  <c r="S14" i="8"/>
  <c r="T14" i="8" s="1"/>
  <c r="R14" i="8"/>
  <c r="Q14" i="8"/>
  <c r="N14" i="8"/>
  <c r="O14" i="8" s="1"/>
  <c r="L14" i="8"/>
  <c r="BD13" i="8"/>
  <c r="AK13" i="8"/>
  <c r="AJ13" i="8"/>
  <c r="AI13" i="8"/>
  <c r="AE13" i="8"/>
  <c r="AD13" i="8"/>
  <c r="AC13" i="8"/>
  <c r="Y13" i="8"/>
  <c r="AR13" i="8" s="1"/>
  <c r="AV13" i="8" s="1"/>
  <c r="X13" i="8"/>
  <c r="W13" i="8"/>
  <c r="Z13" i="8" s="1"/>
  <c r="AA13" i="8" s="1"/>
  <c r="S13" i="8"/>
  <c r="R13" i="8"/>
  <c r="Q13" i="8"/>
  <c r="AP13" i="8" s="1"/>
  <c r="AT13" i="8" s="1"/>
  <c r="N13" i="8"/>
  <c r="L13" i="8"/>
  <c r="O13" i="8" s="1"/>
  <c r="BD12" i="8"/>
  <c r="AK12" i="8"/>
  <c r="AJ12" i="8"/>
  <c r="AI12" i="8"/>
  <c r="AE12" i="8"/>
  <c r="AD12" i="8"/>
  <c r="AC12" i="8"/>
  <c r="Y12" i="8"/>
  <c r="X12" i="8"/>
  <c r="W12" i="8"/>
  <c r="T12" i="8"/>
  <c r="S12" i="8"/>
  <c r="R12" i="8"/>
  <c r="Q12" i="8"/>
  <c r="O12" i="8"/>
  <c r="N12" i="8"/>
  <c r="L12" i="8"/>
  <c r="BD11" i="8"/>
  <c r="AK11" i="8"/>
  <c r="AJ11" i="8"/>
  <c r="AI11" i="8"/>
  <c r="AL11" i="8" s="1"/>
  <c r="AM11" i="8" s="1"/>
  <c r="AE11" i="8"/>
  <c r="AD11" i="8"/>
  <c r="AC11" i="8"/>
  <c r="Y11" i="8"/>
  <c r="Z11" i="8" s="1"/>
  <c r="AA11" i="8" s="1"/>
  <c r="X11" i="8"/>
  <c r="W11" i="8"/>
  <c r="S11" i="8"/>
  <c r="R11" i="8"/>
  <c r="Q11" i="8"/>
  <c r="N11" i="8"/>
  <c r="L11" i="8"/>
  <c r="O11" i="8" s="1"/>
  <c r="BD10" i="8"/>
  <c r="AK10" i="8"/>
  <c r="AJ10" i="8"/>
  <c r="AI10" i="8"/>
  <c r="AE10" i="8"/>
  <c r="AD10" i="8"/>
  <c r="AC10" i="8"/>
  <c r="Y10" i="8"/>
  <c r="X10" i="8"/>
  <c r="W10" i="8"/>
  <c r="S10" i="8"/>
  <c r="R10" i="8"/>
  <c r="Q10" i="8"/>
  <c r="AP10" i="8" s="1"/>
  <c r="AT10" i="8" s="1"/>
  <c r="N10" i="8"/>
  <c r="L10" i="8"/>
  <c r="O10" i="8" s="1"/>
  <c r="BD9" i="8"/>
  <c r="AK9" i="8"/>
  <c r="AJ9" i="8"/>
  <c r="AI9" i="8"/>
  <c r="AL9" i="8" s="1"/>
  <c r="AM9" i="8" s="1"/>
  <c r="AE9" i="8"/>
  <c r="AD9" i="8"/>
  <c r="AC9" i="8"/>
  <c r="AF9" i="8" s="1"/>
  <c r="AG9" i="8" s="1"/>
  <c r="Z9" i="8"/>
  <c r="AA9" i="8" s="1"/>
  <c r="Y9" i="8"/>
  <c r="X9" i="8"/>
  <c r="W9" i="8"/>
  <c r="S9" i="8"/>
  <c r="AR9" i="8" s="1"/>
  <c r="AV9" i="8" s="1"/>
  <c r="R9" i="8"/>
  <c r="Q9" i="8"/>
  <c r="N9" i="8"/>
  <c r="O9" i="8" s="1"/>
  <c r="L9" i="8"/>
  <c r="AN54" i="11" l="1"/>
  <c r="Z72" i="11"/>
  <c r="AK72" i="11" s="1"/>
  <c r="AN57" i="11"/>
  <c r="AN62" i="11"/>
  <c r="Z82" i="11"/>
  <c r="AK82" i="11" s="1"/>
  <c r="Z80" i="11"/>
  <c r="AK80" i="11" s="1"/>
  <c r="AN68" i="11"/>
  <c r="Z81" i="11"/>
  <c r="AK81" i="11" s="1"/>
  <c r="Z74" i="11"/>
  <c r="AI74" i="11" s="1"/>
  <c r="AN64" i="11"/>
  <c r="Z55" i="11"/>
  <c r="AJ55" i="11" s="1"/>
  <c r="Z52" i="11"/>
  <c r="AK52" i="11" s="1"/>
  <c r="AN76" i="11"/>
  <c r="F65" i="11"/>
  <c r="Z65" i="11"/>
  <c r="AJ65" i="11" s="1"/>
  <c r="Z78" i="11"/>
  <c r="AK78" i="11" s="1"/>
  <c r="F78" i="11"/>
  <c r="AN63" i="11"/>
  <c r="AN56" i="11"/>
  <c r="AN75" i="11"/>
  <c r="AN74" i="11"/>
  <c r="Z64" i="11"/>
  <c r="AJ64" i="11" s="1"/>
  <c r="F64" i="11"/>
  <c r="Z58" i="11"/>
  <c r="AJ58" i="11" s="1"/>
  <c r="F58" i="11"/>
  <c r="Z54" i="11"/>
  <c r="F54" i="11"/>
  <c r="AN55" i="11"/>
  <c r="F63" i="11"/>
  <c r="Z63" i="11"/>
  <c r="AJ63" i="11" s="1"/>
  <c r="AN52" i="11"/>
  <c r="Z77" i="11"/>
  <c r="AK77" i="11" s="1"/>
  <c r="F77" i="11"/>
  <c r="Z69" i="11"/>
  <c r="AK69" i="11" s="1"/>
  <c r="AN59" i="11"/>
  <c r="Z56" i="11"/>
  <c r="AK56" i="11" s="1"/>
  <c r="Z60" i="11"/>
  <c r="AJ60" i="11" s="1"/>
  <c r="AN77" i="11"/>
  <c r="Z70" i="11"/>
  <c r="AK70" i="11" s="1"/>
  <c r="F70" i="11"/>
  <c r="Z73" i="11"/>
  <c r="AI73" i="11" s="1"/>
  <c r="AN70" i="11"/>
  <c r="AN66" i="11"/>
  <c r="AN80" i="11"/>
  <c r="Z76" i="11"/>
  <c r="AK76" i="11" s="1"/>
  <c r="F76" i="11"/>
  <c r="AN72" i="11"/>
  <c r="Z59" i="11"/>
  <c r="AJ59" i="11" s="1"/>
  <c r="AN53" i="11"/>
  <c r="Z71" i="11"/>
  <c r="AN81" i="11"/>
  <c r="AN73" i="11"/>
  <c r="AN69" i="11"/>
  <c r="Z53" i="11"/>
  <c r="AJ53" i="11" s="1"/>
  <c r="F53" i="11"/>
  <c r="AN78" i="11"/>
  <c r="Z75" i="11"/>
  <c r="AK75" i="11" s="1"/>
  <c r="F75" i="11"/>
  <c r="F61" i="11"/>
  <c r="Z61" i="11"/>
  <c r="AJ61" i="11" s="1"/>
  <c r="AN79" i="11"/>
  <c r="AN71" i="11"/>
  <c r="AN82" i="11"/>
  <c r="Z66" i="11"/>
  <c r="AK66" i="11" s="1"/>
  <c r="F66" i="11"/>
  <c r="F62" i="11"/>
  <c r="Z62" i="11"/>
  <c r="AJ62" i="11" s="1"/>
  <c r="Z79" i="11"/>
  <c r="AN65" i="11"/>
  <c r="Z68" i="11"/>
  <c r="AK68" i="11" s="1"/>
  <c r="F68" i="11"/>
  <c r="Z67" i="11"/>
  <c r="AJ67" i="11" s="1"/>
  <c r="AN60" i="11"/>
  <c r="F57" i="11"/>
  <c r="Z57" i="11"/>
  <c r="AJ57" i="11" s="1"/>
  <c r="AN67" i="11"/>
  <c r="AN61" i="11"/>
  <c r="AN58" i="11"/>
  <c r="AF20" i="9"/>
  <c r="AG20" i="9" s="1"/>
  <c r="AF36" i="9"/>
  <c r="AG36" i="9" s="1"/>
  <c r="AF32" i="9"/>
  <c r="AG32" i="9" s="1"/>
  <c r="AF19" i="9"/>
  <c r="AG19" i="9" s="1"/>
  <c r="AQ20" i="9"/>
  <c r="AU20" i="9" s="1"/>
  <c r="AF28" i="9"/>
  <c r="AG28" i="9" s="1"/>
  <c r="AF17" i="9"/>
  <c r="AG17" i="9" s="1"/>
  <c r="AF25" i="9"/>
  <c r="AG25" i="9" s="1"/>
  <c r="AF33" i="9"/>
  <c r="AG33" i="9" s="1"/>
  <c r="AF37" i="9"/>
  <c r="AG37" i="9" s="1"/>
  <c r="AF12" i="9"/>
  <c r="AG12" i="9" s="1"/>
  <c r="AF21" i="9"/>
  <c r="AG21" i="9" s="1"/>
  <c r="AF13" i="9"/>
  <c r="AG13" i="9" s="1"/>
  <c r="AF24" i="9"/>
  <c r="AG24" i="9" s="1"/>
  <c r="AF27" i="9"/>
  <c r="AG27" i="9" s="1"/>
  <c r="AF29" i="9"/>
  <c r="AG29" i="9" s="1"/>
  <c r="AR33" i="9"/>
  <c r="AV33" i="9" s="1"/>
  <c r="AR29" i="9"/>
  <c r="AV29" i="9" s="1"/>
  <c r="AR37" i="9"/>
  <c r="AV37" i="9" s="1"/>
  <c r="Z29" i="9"/>
  <c r="AA29" i="9" s="1"/>
  <c r="AP25" i="9"/>
  <c r="AT25" i="9" s="1"/>
  <c r="Z24" i="9"/>
  <c r="AA24" i="9" s="1"/>
  <c r="AP23" i="9"/>
  <c r="AT23" i="9" s="1"/>
  <c r="Z37" i="9"/>
  <c r="AA37" i="9" s="1"/>
  <c r="Z32" i="9"/>
  <c r="AA32" i="9" s="1"/>
  <c r="AQ24" i="9"/>
  <c r="AU24" i="9" s="1"/>
  <c r="Z19" i="9"/>
  <c r="AA19" i="9" s="1"/>
  <c r="Z13" i="9"/>
  <c r="AA13" i="9" s="1"/>
  <c r="Z17" i="9"/>
  <c r="AA17" i="9" s="1"/>
  <c r="Z33" i="9"/>
  <c r="AA33" i="9" s="1"/>
  <c r="Z12" i="9"/>
  <c r="AA12" i="9" s="1"/>
  <c r="Z20" i="9"/>
  <c r="AA20" i="9" s="1"/>
  <c r="AP11" i="9"/>
  <c r="AT11" i="9" s="1"/>
  <c r="Z11" i="9"/>
  <c r="AA11" i="9" s="1"/>
  <c r="AP15" i="9"/>
  <c r="AT15" i="9" s="1"/>
  <c r="BC15" i="9" s="1"/>
  <c r="Z15" i="9"/>
  <c r="AA15" i="9" s="1"/>
  <c r="AP19" i="9"/>
  <c r="AT19" i="9" s="1"/>
  <c r="AQ13" i="9"/>
  <c r="AU13" i="9" s="1"/>
  <c r="AQ12" i="9"/>
  <c r="AU12" i="9" s="1"/>
  <c r="AQ16" i="9"/>
  <c r="AU16" i="9" s="1"/>
  <c r="AQ17" i="9"/>
  <c r="AU17" i="9" s="1"/>
  <c r="AP29" i="9"/>
  <c r="AT29" i="9" s="1"/>
  <c r="AP37" i="9"/>
  <c r="AT37" i="9" s="1"/>
  <c r="AP12" i="9"/>
  <c r="AT12" i="9" s="1"/>
  <c r="AP13" i="9"/>
  <c r="AT13" i="9" s="1"/>
  <c r="AP16" i="9"/>
  <c r="AT16" i="9" s="1"/>
  <c r="AP17" i="9"/>
  <c r="AT17" i="9" s="1"/>
  <c r="AP24" i="9"/>
  <c r="AT24" i="9" s="1"/>
  <c r="BC9" i="9"/>
  <c r="BC10" i="9"/>
  <c r="BC14" i="9"/>
  <c r="AO15" i="9"/>
  <c r="BC22" i="9"/>
  <c r="AR15" i="9"/>
  <c r="AV15" i="9" s="1"/>
  <c r="AR17" i="9"/>
  <c r="AV17" i="9" s="1"/>
  <c r="AR19" i="9"/>
  <c r="AV19" i="9" s="1"/>
  <c r="T28" i="9"/>
  <c r="AP28" i="9"/>
  <c r="AT28" i="9" s="1"/>
  <c r="AL31" i="9"/>
  <c r="AM31" i="9" s="1"/>
  <c r="AQ31" i="9"/>
  <c r="AU31" i="9" s="1"/>
  <c r="BC31" i="9" s="1"/>
  <c r="T36" i="9"/>
  <c r="AP36" i="9"/>
  <c r="AT36" i="9" s="1"/>
  <c r="AL39" i="9"/>
  <c r="AM39" i="9" s="1"/>
  <c r="AQ39" i="9"/>
  <c r="AU39" i="9" s="1"/>
  <c r="BC39" i="9" s="1"/>
  <c r="AR11" i="9"/>
  <c r="AV11" i="9" s="1"/>
  <c r="AR12" i="9"/>
  <c r="AV12" i="9" s="1"/>
  <c r="AR13" i="9"/>
  <c r="AV13" i="9" s="1"/>
  <c r="Z9" i="9"/>
  <c r="AA9" i="9" s="1"/>
  <c r="Z10" i="9"/>
  <c r="AA10" i="9" s="1"/>
  <c r="Z14" i="9"/>
  <c r="AA14" i="9" s="1"/>
  <c r="U15" i="9"/>
  <c r="U16" i="9"/>
  <c r="Z16" i="9"/>
  <c r="AA16" i="9" s="1"/>
  <c r="U17" i="9"/>
  <c r="U18" i="9"/>
  <c r="Z18" i="9"/>
  <c r="AA18" i="9" s="1"/>
  <c r="AP21" i="9"/>
  <c r="AT21" i="9" s="1"/>
  <c r="T30" i="9"/>
  <c r="AP30" i="9"/>
  <c r="AT30" i="9" s="1"/>
  <c r="AL33" i="9"/>
  <c r="AM33" i="9" s="1"/>
  <c r="AQ33" i="9"/>
  <c r="AU33" i="9" s="1"/>
  <c r="T38" i="9"/>
  <c r="AP38" i="9"/>
  <c r="AT38" i="9" s="1"/>
  <c r="U10" i="9"/>
  <c r="U11" i="9"/>
  <c r="AQ18" i="9"/>
  <c r="AU18" i="9" s="1"/>
  <c r="BC18" i="9" s="1"/>
  <c r="AL19" i="9"/>
  <c r="AM19" i="9" s="1"/>
  <c r="T20" i="9"/>
  <c r="AP20" i="9"/>
  <c r="AT20" i="9" s="1"/>
  <c r="Z21" i="9"/>
  <c r="U23" i="9"/>
  <c r="Z23" i="9"/>
  <c r="AA23" i="9" s="1"/>
  <c r="U25" i="9"/>
  <c r="Z25" i="9"/>
  <c r="AA25" i="9" s="1"/>
  <c r="AL27" i="9"/>
  <c r="AM27" i="9" s="1"/>
  <c r="AQ27" i="9"/>
  <c r="AU27" i="9" s="1"/>
  <c r="T32" i="9"/>
  <c r="AP32" i="9"/>
  <c r="AT32" i="9" s="1"/>
  <c r="AL35" i="9"/>
  <c r="AM35" i="9" s="1"/>
  <c r="AQ35" i="9"/>
  <c r="AU35" i="9" s="1"/>
  <c r="U14" i="9"/>
  <c r="AL18" i="9"/>
  <c r="AM18" i="9" s="1"/>
  <c r="T19" i="9"/>
  <c r="AQ21" i="9"/>
  <c r="AU21" i="9" s="1"/>
  <c r="T22" i="9"/>
  <c r="AQ23" i="9"/>
  <c r="AU23" i="9" s="1"/>
  <c r="T24" i="9"/>
  <c r="AQ25" i="9"/>
  <c r="AU25" i="9" s="1"/>
  <c r="T26" i="9"/>
  <c r="AP26" i="9"/>
  <c r="AT26" i="9" s="1"/>
  <c r="Z28" i="9"/>
  <c r="AA28" i="9" s="1"/>
  <c r="AL29" i="9"/>
  <c r="AM29" i="9" s="1"/>
  <c r="AQ29" i="9"/>
  <c r="AU29" i="9" s="1"/>
  <c r="O33" i="9"/>
  <c r="T34" i="9"/>
  <c r="AP34" i="9"/>
  <c r="AT34" i="9" s="1"/>
  <c r="Z36" i="9"/>
  <c r="AA36" i="9" s="1"/>
  <c r="AL37" i="9"/>
  <c r="AM37" i="9" s="1"/>
  <c r="AQ37" i="9"/>
  <c r="AU37" i="9" s="1"/>
  <c r="AR26" i="9"/>
  <c r="AV26" i="9" s="1"/>
  <c r="T27" i="9"/>
  <c r="AR28" i="9"/>
  <c r="AV28" i="9" s="1"/>
  <c r="T29" i="9"/>
  <c r="AR30" i="9"/>
  <c r="AV30" i="9" s="1"/>
  <c r="T31" i="9"/>
  <c r="AR32" i="9"/>
  <c r="AV32" i="9" s="1"/>
  <c r="T33" i="9"/>
  <c r="AR34" i="9"/>
  <c r="AV34" i="9" s="1"/>
  <c r="T35" i="9"/>
  <c r="AR36" i="9"/>
  <c r="AV36" i="9" s="1"/>
  <c r="T37" i="9"/>
  <c r="AR38" i="9"/>
  <c r="AV38" i="9" s="1"/>
  <c r="T39" i="9"/>
  <c r="AR14" i="8"/>
  <c r="AV14" i="8" s="1"/>
  <c r="AR19" i="8"/>
  <c r="AV19" i="8" s="1"/>
  <c r="AR27" i="8"/>
  <c r="AV27" i="8" s="1"/>
  <c r="AR35" i="8"/>
  <c r="AV35" i="8" s="1"/>
  <c r="AR38" i="8"/>
  <c r="AV38" i="8" s="1"/>
  <c r="AR32" i="8"/>
  <c r="AV32" i="8" s="1"/>
  <c r="AQ34" i="8"/>
  <c r="AU34" i="8" s="1"/>
  <c r="BC34" i="8" s="1"/>
  <c r="AP36" i="8"/>
  <c r="AT36" i="8" s="1"/>
  <c r="BC36" i="8" s="1"/>
  <c r="AP9" i="8"/>
  <c r="AT9" i="8" s="1"/>
  <c r="AR10" i="8"/>
  <c r="AV10" i="8" s="1"/>
  <c r="AL10" i="8"/>
  <c r="AM10" i="8" s="1"/>
  <c r="AF11" i="8"/>
  <c r="AG11" i="8" s="1"/>
  <c r="AL13" i="8"/>
  <c r="AM13" i="8" s="1"/>
  <c r="AP14" i="8"/>
  <c r="AT14" i="8" s="1"/>
  <c r="AP17" i="8"/>
  <c r="AT17" i="8" s="1"/>
  <c r="BC17" i="8" s="1"/>
  <c r="AR18" i="8"/>
  <c r="AV18" i="8" s="1"/>
  <c r="AL18" i="8"/>
  <c r="AM18" i="8" s="1"/>
  <c r="AF19" i="8"/>
  <c r="AG19" i="8" s="1"/>
  <c r="AQ20" i="8"/>
  <c r="AU20" i="8" s="1"/>
  <c r="AL21" i="8"/>
  <c r="AM21" i="8" s="1"/>
  <c r="AP22" i="8"/>
  <c r="AT22" i="8" s="1"/>
  <c r="AP25" i="8"/>
  <c r="AT25" i="8" s="1"/>
  <c r="AR26" i="8"/>
  <c r="AV26" i="8" s="1"/>
  <c r="AL26" i="8"/>
  <c r="AM26" i="8" s="1"/>
  <c r="AF27" i="8"/>
  <c r="AG27" i="8" s="1"/>
  <c r="AL29" i="8"/>
  <c r="AM29" i="8" s="1"/>
  <c r="AP30" i="8"/>
  <c r="AT30" i="8" s="1"/>
  <c r="BC30" i="8" s="1"/>
  <c r="AP33" i="8"/>
  <c r="AT33" i="8" s="1"/>
  <c r="AR34" i="8"/>
  <c r="AV34" i="8" s="1"/>
  <c r="AL34" i="8"/>
  <c r="AM34" i="8" s="1"/>
  <c r="AF35" i="8"/>
  <c r="AG35" i="8" s="1"/>
  <c r="AL37" i="8"/>
  <c r="AM37" i="8" s="1"/>
  <c r="AP38" i="8"/>
  <c r="AT38" i="8" s="1"/>
  <c r="AR11" i="8"/>
  <c r="AV11" i="8" s="1"/>
  <c r="AR22" i="8"/>
  <c r="AV22" i="8" s="1"/>
  <c r="BC22" i="8" s="1"/>
  <c r="AR30" i="8"/>
  <c r="AV30" i="8" s="1"/>
  <c r="AQ32" i="8"/>
  <c r="AU32" i="8" s="1"/>
  <c r="AP12" i="8"/>
  <c r="AT12" i="8" s="1"/>
  <c r="AP15" i="8"/>
  <c r="AT15" i="8" s="1"/>
  <c r="AR16" i="8"/>
  <c r="AV16" i="8" s="1"/>
  <c r="AP20" i="8"/>
  <c r="AT20" i="8" s="1"/>
  <c r="AP23" i="8"/>
  <c r="AT23" i="8" s="1"/>
  <c r="BC23" i="8" s="1"/>
  <c r="AR24" i="8"/>
  <c r="AV24" i="8" s="1"/>
  <c r="AQ26" i="8"/>
  <c r="AU26" i="8" s="1"/>
  <c r="AP28" i="8"/>
  <c r="AT28" i="8" s="1"/>
  <c r="AP31" i="8"/>
  <c r="AT31" i="8" s="1"/>
  <c r="AP39" i="8"/>
  <c r="AT39" i="8" s="1"/>
  <c r="T10" i="8"/>
  <c r="U10" i="8" s="1"/>
  <c r="AP11" i="8"/>
  <c r="AT11" i="8" s="1"/>
  <c r="AR12" i="8"/>
  <c r="AV12" i="8" s="1"/>
  <c r="AL12" i="8"/>
  <c r="AM12" i="8" s="1"/>
  <c r="AF13" i="8"/>
  <c r="AG13" i="8" s="1"/>
  <c r="AQ14" i="8"/>
  <c r="AU14" i="8" s="1"/>
  <c r="AL15" i="8"/>
  <c r="AM15" i="8" s="1"/>
  <c r="AP16" i="8"/>
  <c r="AT16" i="8" s="1"/>
  <c r="T18" i="8"/>
  <c r="U18" i="8" s="1"/>
  <c r="AP19" i="8"/>
  <c r="AT19" i="8" s="1"/>
  <c r="AR20" i="8"/>
  <c r="AV20" i="8" s="1"/>
  <c r="AL20" i="8"/>
  <c r="AM20" i="8" s="1"/>
  <c r="AF21" i="8"/>
  <c r="AG21" i="8" s="1"/>
  <c r="AQ22" i="8"/>
  <c r="AU22" i="8" s="1"/>
  <c r="AL23" i="8"/>
  <c r="AM23" i="8" s="1"/>
  <c r="AP24" i="8"/>
  <c r="AT24" i="8" s="1"/>
  <c r="BC24" i="8" s="1"/>
  <c r="T26" i="8"/>
  <c r="U26" i="8" s="1"/>
  <c r="AP27" i="8"/>
  <c r="AT27" i="8" s="1"/>
  <c r="AR28" i="8"/>
  <c r="AV28" i="8" s="1"/>
  <c r="AL28" i="8"/>
  <c r="AM28" i="8" s="1"/>
  <c r="AF29" i="8"/>
  <c r="AG29" i="8" s="1"/>
  <c r="AQ30" i="8"/>
  <c r="AU30" i="8" s="1"/>
  <c r="AL31" i="8"/>
  <c r="AM31" i="8" s="1"/>
  <c r="AP32" i="8"/>
  <c r="AT32" i="8" s="1"/>
  <c r="T34" i="8"/>
  <c r="U34" i="8" s="1"/>
  <c r="AP35" i="8"/>
  <c r="AT35" i="8" s="1"/>
  <c r="AR36" i="8"/>
  <c r="AV36" i="8" s="1"/>
  <c r="AL36" i="8"/>
  <c r="AM36" i="8" s="1"/>
  <c r="AF37" i="8"/>
  <c r="AG37" i="8" s="1"/>
  <c r="AQ38" i="8"/>
  <c r="AU38" i="8" s="1"/>
  <c r="AL39" i="8"/>
  <c r="AM39" i="8" s="1"/>
  <c r="BC13" i="8"/>
  <c r="BC14" i="8"/>
  <c r="BC15" i="8"/>
  <c r="BC32" i="8"/>
  <c r="BC10" i="8"/>
  <c r="BC26" i="8"/>
  <c r="AO36" i="8"/>
  <c r="AZ36" i="8" s="1"/>
  <c r="BC38" i="8"/>
  <c r="BC39" i="8"/>
  <c r="BC20" i="8"/>
  <c r="AQ10" i="8"/>
  <c r="AU10" i="8" s="1"/>
  <c r="AQ12" i="8"/>
  <c r="AU12" i="8" s="1"/>
  <c r="AQ28" i="8"/>
  <c r="AU28" i="8" s="1"/>
  <c r="AQ36" i="8"/>
  <c r="AU36" i="8" s="1"/>
  <c r="Z10" i="8"/>
  <c r="AA10" i="8" s="1"/>
  <c r="AQ13" i="8"/>
  <c r="AU13" i="8" s="1"/>
  <c r="U14" i="8"/>
  <c r="Z14" i="8"/>
  <c r="AA14" i="8" s="1"/>
  <c r="Z16" i="8"/>
  <c r="AA16" i="8" s="1"/>
  <c r="Z18" i="8"/>
  <c r="AA18" i="8" s="1"/>
  <c r="AQ19" i="8"/>
  <c r="AU19" i="8" s="1"/>
  <c r="U20" i="8"/>
  <c r="Z20" i="8"/>
  <c r="AA20" i="8" s="1"/>
  <c r="U32" i="8"/>
  <c r="AQ16" i="8"/>
  <c r="AU16" i="8" s="1"/>
  <c r="AQ18" i="8"/>
  <c r="AU18" i="8" s="1"/>
  <c r="AQ24" i="8"/>
  <c r="AU24" i="8" s="1"/>
  <c r="AQ9" i="8"/>
  <c r="AU9" i="8" s="1"/>
  <c r="BC9" i="8" s="1"/>
  <c r="AQ11" i="8"/>
  <c r="AU11" i="8" s="1"/>
  <c r="BC11" i="8" s="1"/>
  <c r="U12" i="8"/>
  <c r="Z12" i="8"/>
  <c r="AA12" i="8" s="1"/>
  <c r="AQ15" i="8"/>
  <c r="AU15" i="8" s="1"/>
  <c r="U16" i="8"/>
  <c r="AQ17" i="8"/>
  <c r="AU17" i="8" s="1"/>
  <c r="AQ21" i="8"/>
  <c r="AU21" i="8" s="1"/>
  <c r="BC21" i="8" s="1"/>
  <c r="Z22" i="8"/>
  <c r="AA22" i="8" s="1"/>
  <c r="AQ23" i="8"/>
  <c r="AU23" i="8" s="1"/>
  <c r="U24" i="8"/>
  <c r="Z24" i="8"/>
  <c r="AA24" i="8" s="1"/>
  <c r="AQ25" i="8"/>
  <c r="AU25" i="8" s="1"/>
  <c r="BC25" i="8" s="1"/>
  <c r="Z26" i="8"/>
  <c r="AA26" i="8" s="1"/>
  <c r="AQ27" i="8"/>
  <c r="AU27" i="8" s="1"/>
  <c r="U28" i="8"/>
  <c r="Z28" i="8"/>
  <c r="AA28" i="8" s="1"/>
  <c r="AQ29" i="8"/>
  <c r="AU29" i="8" s="1"/>
  <c r="U30" i="8"/>
  <c r="Z30" i="8"/>
  <c r="AA30" i="8" s="1"/>
  <c r="AQ31" i="8"/>
  <c r="AU31" i="8" s="1"/>
  <c r="BC31" i="8" s="1"/>
  <c r="Z32" i="8"/>
  <c r="AA32" i="8" s="1"/>
  <c r="AQ33" i="8"/>
  <c r="AU33" i="8" s="1"/>
  <c r="Z34" i="8"/>
  <c r="AA34" i="8" s="1"/>
  <c r="AQ35" i="8"/>
  <c r="AU35" i="8" s="1"/>
  <c r="U36" i="8"/>
  <c r="Z36" i="8"/>
  <c r="AA36" i="8" s="1"/>
  <c r="AQ37" i="8"/>
  <c r="AU37" i="8" s="1"/>
  <c r="U38" i="8"/>
  <c r="Z38" i="8"/>
  <c r="AA38" i="8" s="1"/>
  <c r="AQ39" i="8"/>
  <c r="AU39" i="8" s="1"/>
  <c r="T9" i="8"/>
  <c r="AF10" i="8"/>
  <c r="AG10" i="8" s="1"/>
  <c r="T11" i="8"/>
  <c r="AF12" i="8"/>
  <c r="AG12" i="8" s="1"/>
  <c r="T13" i="8"/>
  <c r="AF14" i="8"/>
  <c r="AG14" i="8" s="1"/>
  <c r="T15" i="8"/>
  <c r="AF16" i="8"/>
  <c r="AG16" i="8" s="1"/>
  <c r="T17" i="8"/>
  <c r="AF18" i="8"/>
  <c r="AG18" i="8" s="1"/>
  <c r="T19" i="8"/>
  <c r="AF20" i="8"/>
  <c r="AG20" i="8" s="1"/>
  <c r="T21" i="8"/>
  <c r="AF22" i="8"/>
  <c r="AG22" i="8" s="1"/>
  <c r="T23" i="8"/>
  <c r="AF24" i="8"/>
  <c r="AG24" i="8" s="1"/>
  <c r="T25" i="8"/>
  <c r="AF26" i="8"/>
  <c r="AG26" i="8" s="1"/>
  <c r="T27" i="8"/>
  <c r="AF28" i="8"/>
  <c r="AG28" i="8" s="1"/>
  <c r="T29" i="8"/>
  <c r="AF30" i="8"/>
  <c r="AG30" i="8" s="1"/>
  <c r="T31" i="8"/>
  <c r="AF32" i="8"/>
  <c r="AG32" i="8" s="1"/>
  <c r="T33" i="8"/>
  <c r="AF34" i="8"/>
  <c r="AG34" i="8" s="1"/>
  <c r="T35" i="8"/>
  <c r="AF36" i="8"/>
  <c r="AG36" i="8" s="1"/>
  <c r="T37" i="8"/>
  <c r="AF38" i="8"/>
  <c r="AG38" i="8" s="1"/>
  <c r="T39" i="8"/>
  <c r="L9" i="6"/>
  <c r="O9" i="6" s="1"/>
  <c r="BD31" i="6"/>
  <c r="AK31" i="6"/>
  <c r="AJ31" i="6"/>
  <c r="AI31" i="6"/>
  <c r="AE31" i="6"/>
  <c r="AD31" i="6"/>
  <c r="AC31" i="6"/>
  <c r="Y31" i="6"/>
  <c r="X31" i="6"/>
  <c r="W31" i="6"/>
  <c r="AP31" i="6" s="1"/>
  <c r="AT31" i="6" s="1"/>
  <c r="S31" i="6"/>
  <c r="R31" i="6"/>
  <c r="Q31" i="6"/>
  <c r="N31" i="6"/>
  <c r="L31" i="6"/>
  <c r="BD30" i="6"/>
  <c r="AL30" i="6"/>
  <c r="AM30" i="6" s="1"/>
  <c r="AK30" i="6"/>
  <c r="AJ30" i="6"/>
  <c r="AI30" i="6"/>
  <c r="AE30" i="6"/>
  <c r="AD30" i="6"/>
  <c r="AC30" i="6"/>
  <c r="Y30" i="6"/>
  <c r="X30" i="6"/>
  <c r="W30" i="6"/>
  <c r="S30" i="6"/>
  <c r="AR30" i="6" s="1"/>
  <c r="AV30" i="6" s="1"/>
  <c r="R30" i="6"/>
  <c r="AQ30" i="6" s="1"/>
  <c r="AU30" i="6" s="1"/>
  <c r="Q30" i="6"/>
  <c r="N30" i="6"/>
  <c r="L30" i="6"/>
  <c r="O30" i="6" s="1"/>
  <c r="BD29" i="6"/>
  <c r="AK29" i="6"/>
  <c r="AJ29" i="6"/>
  <c r="AI29" i="6"/>
  <c r="AE29" i="6"/>
  <c r="AD29" i="6"/>
  <c r="AF29" i="6" s="1"/>
  <c r="AG29" i="6" s="1"/>
  <c r="AC29" i="6"/>
  <c r="Y29" i="6"/>
  <c r="X29" i="6"/>
  <c r="W29" i="6"/>
  <c r="S29" i="6"/>
  <c r="AR29" i="6" s="1"/>
  <c r="AV29" i="6" s="1"/>
  <c r="R29" i="6"/>
  <c r="AQ29" i="6" s="1"/>
  <c r="AU29" i="6" s="1"/>
  <c r="Q29" i="6"/>
  <c r="N29" i="6"/>
  <c r="L29" i="6"/>
  <c r="O29" i="6" s="1"/>
  <c r="BD28" i="6"/>
  <c r="AK28" i="6"/>
  <c r="AJ28" i="6"/>
  <c r="AI28" i="6"/>
  <c r="AE28" i="6"/>
  <c r="AD28" i="6"/>
  <c r="AC28" i="6"/>
  <c r="Y28" i="6"/>
  <c r="X28" i="6"/>
  <c r="W28" i="6"/>
  <c r="S28" i="6"/>
  <c r="AR28" i="6" s="1"/>
  <c r="AV28" i="6" s="1"/>
  <c r="R28" i="6"/>
  <c r="Q28" i="6"/>
  <c r="AP28" i="6" s="1"/>
  <c r="AT28" i="6" s="1"/>
  <c r="N28" i="6"/>
  <c r="L28" i="6"/>
  <c r="O28" i="6" s="1"/>
  <c r="BD27" i="6"/>
  <c r="AK27" i="6"/>
  <c r="AJ27" i="6"/>
  <c r="AI27" i="6"/>
  <c r="AE27" i="6"/>
  <c r="AD27" i="6"/>
  <c r="AC27" i="6"/>
  <c r="AF27" i="6" s="1"/>
  <c r="AG27" i="6" s="1"/>
  <c r="Y27" i="6"/>
  <c r="X27" i="6"/>
  <c r="W27" i="6"/>
  <c r="S27" i="6"/>
  <c r="AR27" i="6" s="1"/>
  <c r="AV27" i="6" s="1"/>
  <c r="R27" i="6"/>
  <c r="Q27" i="6"/>
  <c r="N27" i="6"/>
  <c r="L27" i="6"/>
  <c r="O27" i="6" s="1"/>
  <c r="BD26" i="6"/>
  <c r="AL26" i="6"/>
  <c r="AM26" i="6" s="1"/>
  <c r="AK26" i="6"/>
  <c r="AJ26" i="6"/>
  <c r="AI26" i="6"/>
  <c r="AE26" i="6"/>
  <c r="AD26" i="6"/>
  <c r="AC26" i="6"/>
  <c r="Y26" i="6"/>
  <c r="X26" i="6"/>
  <c r="W26" i="6"/>
  <c r="S26" i="6"/>
  <c r="AR26" i="6" s="1"/>
  <c r="AV26" i="6" s="1"/>
  <c r="R26" i="6"/>
  <c r="AQ26" i="6" s="1"/>
  <c r="AU26" i="6" s="1"/>
  <c r="Q26" i="6"/>
  <c r="T26" i="6" s="1"/>
  <c r="N26" i="6"/>
  <c r="L26" i="6"/>
  <c r="O26" i="6" s="1"/>
  <c r="BD25" i="6"/>
  <c r="AP25" i="6"/>
  <c r="AT25" i="6" s="1"/>
  <c r="AK25" i="6"/>
  <c r="AL25" i="6" s="1"/>
  <c r="AM25" i="6" s="1"/>
  <c r="AJ25" i="6"/>
  <c r="AI25" i="6"/>
  <c r="AE25" i="6"/>
  <c r="AF25" i="6" s="1"/>
  <c r="AG25" i="6" s="1"/>
  <c r="AD25" i="6"/>
  <c r="AC25" i="6"/>
  <c r="Y25" i="6"/>
  <c r="X25" i="6"/>
  <c r="W25" i="6"/>
  <c r="S25" i="6"/>
  <c r="R25" i="6"/>
  <c r="AQ25" i="6" s="1"/>
  <c r="AU25" i="6" s="1"/>
  <c r="Q25" i="6"/>
  <c r="T25" i="6" s="1"/>
  <c r="N25" i="6"/>
  <c r="L25" i="6"/>
  <c r="O25" i="6" s="1"/>
  <c r="BD24" i="6"/>
  <c r="AK24" i="6"/>
  <c r="AJ24" i="6"/>
  <c r="AI24" i="6"/>
  <c r="AE24" i="6"/>
  <c r="AD24" i="6"/>
  <c r="AC24" i="6"/>
  <c r="Y24" i="6"/>
  <c r="X24" i="6"/>
  <c r="W24" i="6"/>
  <c r="S24" i="6"/>
  <c r="AR24" i="6" s="1"/>
  <c r="AV24" i="6" s="1"/>
  <c r="R24" i="6"/>
  <c r="Q24" i="6"/>
  <c r="AP24" i="6" s="1"/>
  <c r="AT24" i="6" s="1"/>
  <c r="N24" i="6"/>
  <c r="L24" i="6"/>
  <c r="O24" i="6" s="1"/>
  <c r="BD23" i="6"/>
  <c r="AK23" i="6"/>
  <c r="AJ23" i="6"/>
  <c r="AI23" i="6"/>
  <c r="AE23" i="6"/>
  <c r="AD23" i="6"/>
  <c r="AC23" i="6"/>
  <c r="AF23" i="6" s="1"/>
  <c r="AG23" i="6" s="1"/>
  <c r="Y23" i="6"/>
  <c r="X23" i="6"/>
  <c r="W23" i="6"/>
  <c r="S23" i="6"/>
  <c r="AR23" i="6" s="1"/>
  <c r="AV23" i="6" s="1"/>
  <c r="R23" i="6"/>
  <c r="Q23" i="6"/>
  <c r="N23" i="6"/>
  <c r="L23" i="6"/>
  <c r="O23" i="6" s="1"/>
  <c r="BD22" i="6"/>
  <c r="AL22" i="6"/>
  <c r="AM22" i="6" s="1"/>
  <c r="AK22" i="6"/>
  <c r="AJ22" i="6"/>
  <c r="AI22" i="6"/>
  <c r="AE22" i="6"/>
  <c r="AD22" i="6"/>
  <c r="AC22" i="6"/>
  <c r="Y22" i="6"/>
  <c r="X22" i="6"/>
  <c r="W22" i="6"/>
  <c r="S22" i="6"/>
  <c r="AR22" i="6" s="1"/>
  <c r="AV22" i="6" s="1"/>
  <c r="R22" i="6"/>
  <c r="AQ22" i="6" s="1"/>
  <c r="AU22" i="6" s="1"/>
  <c r="Q22" i="6"/>
  <c r="T22" i="6" s="1"/>
  <c r="N22" i="6"/>
  <c r="L22" i="6"/>
  <c r="O22" i="6" s="1"/>
  <c r="BD21" i="6"/>
  <c r="AP21" i="6"/>
  <c r="AT21" i="6" s="1"/>
  <c r="AK21" i="6"/>
  <c r="AL21" i="6" s="1"/>
  <c r="AM21" i="6" s="1"/>
  <c r="AJ21" i="6"/>
  <c r="AI21" i="6"/>
  <c r="AE21" i="6"/>
  <c r="AF21" i="6" s="1"/>
  <c r="AG21" i="6" s="1"/>
  <c r="AD21" i="6"/>
  <c r="AC21" i="6"/>
  <c r="Y21" i="6"/>
  <c r="X21" i="6"/>
  <c r="W21" i="6"/>
  <c r="S21" i="6"/>
  <c r="R21" i="6"/>
  <c r="AQ21" i="6" s="1"/>
  <c r="AU21" i="6" s="1"/>
  <c r="Q21" i="6"/>
  <c r="T21" i="6" s="1"/>
  <c r="N21" i="6"/>
  <c r="L21" i="6"/>
  <c r="O21" i="6" s="1"/>
  <c r="BD20" i="6"/>
  <c r="AK20" i="6"/>
  <c r="AJ20" i="6"/>
  <c r="AI20" i="6"/>
  <c r="AE20" i="6"/>
  <c r="AD20" i="6"/>
  <c r="AC20" i="6"/>
  <c r="Y20" i="6"/>
  <c r="X20" i="6"/>
  <c r="W20" i="6"/>
  <c r="S20" i="6"/>
  <c r="AR20" i="6" s="1"/>
  <c r="AV20" i="6" s="1"/>
  <c r="R20" i="6"/>
  <c r="Q20" i="6"/>
  <c r="AP20" i="6" s="1"/>
  <c r="AT20" i="6" s="1"/>
  <c r="N20" i="6"/>
  <c r="L20" i="6"/>
  <c r="O20" i="6" s="1"/>
  <c r="BD19" i="6"/>
  <c r="AK19" i="6"/>
  <c r="AJ19" i="6"/>
  <c r="AI19" i="6"/>
  <c r="AE19" i="6"/>
  <c r="AD19" i="6"/>
  <c r="AC19" i="6"/>
  <c r="AF19" i="6" s="1"/>
  <c r="AG19" i="6" s="1"/>
  <c r="Y19" i="6"/>
  <c r="X19" i="6"/>
  <c r="W19" i="6"/>
  <c r="S19" i="6"/>
  <c r="AR19" i="6" s="1"/>
  <c r="AV19" i="6" s="1"/>
  <c r="R19" i="6"/>
  <c r="Q19" i="6"/>
  <c r="N19" i="6"/>
  <c r="L19" i="6"/>
  <c r="O19" i="6" s="1"/>
  <c r="BD18" i="6"/>
  <c r="AL18" i="6"/>
  <c r="AM18" i="6" s="1"/>
  <c r="AK18" i="6"/>
  <c r="AJ18" i="6"/>
  <c r="AI18" i="6"/>
  <c r="AE18" i="6"/>
  <c r="AD18" i="6"/>
  <c r="AC18" i="6"/>
  <c r="Y18" i="6"/>
  <c r="X18" i="6"/>
  <c r="W18" i="6"/>
  <c r="S18" i="6"/>
  <c r="AR18" i="6" s="1"/>
  <c r="AV18" i="6" s="1"/>
  <c r="R18" i="6"/>
  <c r="AQ18" i="6" s="1"/>
  <c r="AU18" i="6" s="1"/>
  <c r="Q18" i="6"/>
  <c r="T18" i="6" s="1"/>
  <c r="N18" i="6"/>
  <c r="L18" i="6"/>
  <c r="O18" i="6" s="1"/>
  <c r="BD17" i="6"/>
  <c r="AP17" i="6"/>
  <c r="AT17" i="6" s="1"/>
  <c r="AK17" i="6"/>
  <c r="AL17" i="6" s="1"/>
  <c r="AM17" i="6" s="1"/>
  <c r="AJ17" i="6"/>
  <c r="AI17" i="6"/>
  <c r="AE17" i="6"/>
  <c r="AF17" i="6" s="1"/>
  <c r="AG17" i="6" s="1"/>
  <c r="AD17" i="6"/>
  <c r="AC17" i="6"/>
  <c r="Y17" i="6"/>
  <c r="X17" i="6"/>
  <c r="W17" i="6"/>
  <c r="S17" i="6"/>
  <c r="R17" i="6"/>
  <c r="AQ17" i="6" s="1"/>
  <c r="AU17" i="6" s="1"/>
  <c r="Q17" i="6"/>
  <c r="T17" i="6" s="1"/>
  <c r="N17" i="6"/>
  <c r="L17" i="6"/>
  <c r="O17" i="6" s="1"/>
  <c r="BD16" i="6"/>
  <c r="AK16" i="6"/>
  <c r="AJ16" i="6"/>
  <c r="AI16" i="6"/>
  <c r="AE16" i="6"/>
  <c r="AD16" i="6"/>
  <c r="AC16" i="6"/>
  <c r="Y16" i="6"/>
  <c r="X16" i="6"/>
  <c r="W16" i="6"/>
  <c r="S16" i="6"/>
  <c r="R16" i="6"/>
  <c r="Q16" i="6"/>
  <c r="AP16" i="6" s="1"/>
  <c r="AT16" i="6" s="1"/>
  <c r="N16" i="6"/>
  <c r="L16" i="6"/>
  <c r="BD15" i="6"/>
  <c r="AK15" i="6"/>
  <c r="AJ15" i="6"/>
  <c r="AI15" i="6"/>
  <c r="AL15" i="6" s="1"/>
  <c r="AM15" i="6" s="1"/>
  <c r="AE15" i="6"/>
  <c r="AD15" i="6"/>
  <c r="AC15" i="6"/>
  <c r="AF15" i="6" s="1"/>
  <c r="AG15" i="6" s="1"/>
  <c r="Y15" i="6"/>
  <c r="X15" i="6"/>
  <c r="W15" i="6"/>
  <c r="S15" i="6"/>
  <c r="R15" i="6"/>
  <c r="Q15" i="6"/>
  <c r="N15" i="6"/>
  <c r="L15" i="6"/>
  <c r="O15" i="6" s="1"/>
  <c r="BD14" i="6"/>
  <c r="AK14" i="6"/>
  <c r="AJ14" i="6"/>
  <c r="AI14" i="6"/>
  <c r="AL14" i="6" s="1"/>
  <c r="AM14" i="6" s="1"/>
  <c r="AE14" i="6"/>
  <c r="AD14" i="6"/>
  <c r="AC14" i="6"/>
  <c r="AF14" i="6" s="1"/>
  <c r="AG14" i="6" s="1"/>
  <c r="Y14" i="6"/>
  <c r="X14" i="6"/>
  <c r="W14" i="6"/>
  <c r="Z14" i="6" s="1"/>
  <c r="AA14" i="6" s="1"/>
  <c r="S14" i="6"/>
  <c r="AR14" i="6" s="1"/>
  <c r="AV14" i="6" s="1"/>
  <c r="R14" i="6"/>
  <c r="Q14" i="6"/>
  <c r="N14" i="6"/>
  <c r="L14" i="6"/>
  <c r="BD13" i="6"/>
  <c r="AL13" i="6"/>
  <c r="AM13" i="6" s="1"/>
  <c r="AK13" i="6"/>
  <c r="AJ13" i="6"/>
  <c r="AI13" i="6"/>
  <c r="AE13" i="6"/>
  <c r="AD13" i="6"/>
  <c r="AC13" i="6"/>
  <c r="Y13" i="6"/>
  <c r="X13" i="6"/>
  <c r="W13" i="6"/>
  <c r="S13" i="6"/>
  <c r="R13" i="6"/>
  <c r="Q13" i="6"/>
  <c r="AP13" i="6" s="1"/>
  <c r="AT13" i="6" s="1"/>
  <c r="N13" i="6"/>
  <c r="L13" i="6"/>
  <c r="BD12" i="6"/>
  <c r="AK12" i="6"/>
  <c r="AJ12" i="6"/>
  <c r="AI12" i="6"/>
  <c r="AE12" i="6"/>
  <c r="AD12" i="6"/>
  <c r="AC12" i="6"/>
  <c r="Y12" i="6"/>
  <c r="X12" i="6"/>
  <c r="AQ12" i="6" s="1"/>
  <c r="AU12" i="6" s="1"/>
  <c r="W12" i="6"/>
  <c r="S12" i="6"/>
  <c r="R12" i="6"/>
  <c r="Q12" i="6"/>
  <c r="N12" i="6"/>
  <c r="L12" i="6"/>
  <c r="O12" i="6" s="1"/>
  <c r="BD11" i="6"/>
  <c r="AK11" i="6"/>
  <c r="AJ11" i="6"/>
  <c r="AI11" i="6"/>
  <c r="AL11" i="6" s="1"/>
  <c r="AM11" i="6" s="1"/>
  <c r="AE11" i="6"/>
  <c r="AR11" i="6" s="1"/>
  <c r="AV11" i="6" s="1"/>
  <c r="AD11" i="6"/>
  <c r="AC11" i="6"/>
  <c r="Y11" i="6"/>
  <c r="X11" i="6"/>
  <c r="W11" i="6"/>
  <c r="S11" i="6"/>
  <c r="R11" i="6"/>
  <c r="Q11" i="6"/>
  <c r="N11" i="6"/>
  <c r="L11" i="6"/>
  <c r="O11" i="6" s="1"/>
  <c r="BD10" i="6"/>
  <c r="AR10" i="6"/>
  <c r="AV10" i="6" s="1"/>
  <c r="AK10" i="6"/>
  <c r="AJ10" i="6"/>
  <c r="AL10" i="6" s="1"/>
  <c r="AM10" i="6" s="1"/>
  <c r="AI10" i="6"/>
  <c r="AE10" i="6"/>
  <c r="AD10" i="6"/>
  <c r="AC10" i="6"/>
  <c r="AF10" i="6" s="1"/>
  <c r="AG10" i="6" s="1"/>
  <c r="Y10" i="6"/>
  <c r="X10" i="6"/>
  <c r="W10" i="6"/>
  <c r="Z10" i="6" s="1"/>
  <c r="AA10" i="6" s="1"/>
  <c r="T10" i="6"/>
  <c r="S10" i="6"/>
  <c r="R10" i="6"/>
  <c r="AQ10" i="6" s="1"/>
  <c r="AU10" i="6" s="1"/>
  <c r="Q10" i="6"/>
  <c r="O10" i="6"/>
  <c r="N10" i="6"/>
  <c r="L10" i="6"/>
  <c r="BD9" i="6"/>
  <c r="BD33" i="6" s="1"/>
  <c r="BD34" i="6" s="1"/>
  <c r="BD35" i="6" s="1"/>
  <c r="AK9" i="6"/>
  <c r="AJ9" i="6"/>
  <c r="AI9" i="6"/>
  <c r="AE9" i="6"/>
  <c r="AD9" i="6"/>
  <c r="AQ9" i="6" s="1"/>
  <c r="AU9" i="6" s="1"/>
  <c r="AC9" i="6"/>
  <c r="Y9" i="6"/>
  <c r="X9" i="6"/>
  <c r="W9" i="6"/>
  <c r="S9" i="6"/>
  <c r="R9" i="6"/>
  <c r="Q9" i="6"/>
  <c r="N9" i="6"/>
  <c r="L10" i="4"/>
  <c r="N10" i="4"/>
  <c r="Q10" i="4"/>
  <c r="T10" i="4" s="1"/>
  <c r="R10" i="4"/>
  <c r="S10" i="4"/>
  <c r="W10" i="4"/>
  <c r="Z10" i="4" s="1"/>
  <c r="AA10" i="4" s="1"/>
  <c r="X10" i="4"/>
  <c r="Y10" i="4"/>
  <c r="AC10" i="4"/>
  <c r="AD10" i="4"/>
  <c r="AQ10" i="4" s="1"/>
  <c r="AU10" i="4" s="1"/>
  <c r="AE10" i="4"/>
  <c r="AI10" i="4"/>
  <c r="AJ10" i="4"/>
  <c r="AK10" i="4"/>
  <c r="BD10" i="4"/>
  <c r="L11" i="4"/>
  <c r="N11" i="4"/>
  <c r="O11" i="4" s="1"/>
  <c r="Q11" i="4"/>
  <c r="T11" i="4" s="1"/>
  <c r="R11" i="4"/>
  <c r="S11" i="4"/>
  <c r="W11" i="4"/>
  <c r="X11" i="4"/>
  <c r="Y11" i="4"/>
  <c r="AR11" i="4" s="1"/>
  <c r="AV11" i="4" s="1"/>
  <c r="AC11" i="4"/>
  <c r="AD11" i="4"/>
  <c r="AQ11" i="4" s="1"/>
  <c r="AU11" i="4" s="1"/>
  <c r="AE11" i="4"/>
  <c r="AI11" i="4"/>
  <c r="AL11" i="4" s="1"/>
  <c r="AM11" i="4" s="1"/>
  <c r="AJ11" i="4"/>
  <c r="AK11" i="4"/>
  <c r="BD11" i="4"/>
  <c r="L12" i="4"/>
  <c r="N12" i="4"/>
  <c r="O12" i="4"/>
  <c r="Q12" i="4"/>
  <c r="R12" i="4"/>
  <c r="S12" i="4"/>
  <c r="T12" i="4"/>
  <c r="W12" i="4"/>
  <c r="X12" i="4"/>
  <c r="Y12" i="4"/>
  <c r="AC12" i="4"/>
  <c r="AD12" i="4"/>
  <c r="AE12" i="4"/>
  <c r="AI12" i="4"/>
  <c r="AJ12" i="4"/>
  <c r="AK12" i="4"/>
  <c r="AR12" i="4"/>
  <c r="AV12" i="4" s="1"/>
  <c r="BD12" i="4"/>
  <c r="L13" i="4"/>
  <c r="O13" i="4" s="1"/>
  <c r="N13" i="4"/>
  <c r="Q13" i="4"/>
  <c r="R13" i="4"/>
  <c r="T13" i="4" s="1"/>
  <c r="S13" i="4"/>
  <c r="W13" i="4"/>
  <c r="X13" i="4"/>
  <c r="AQ13" i="4" s="1"/>
  <c r="AU13" i="4" s="1"/>
  <c r="Y13" i="4"/>
  <c r="AC13" i="4"/>
  <c r="AD13" i="4"/>
  <c r="AE13" i="4"/>
  <c r="AR13" i="4" s="1"/>
  <c r="AV13" i="4" s="1"/>
  <c r="AI13" i="4"/>
  <c r="AJ13" i="4"/>
  <c r="AK13" i="4"/>
  <c r="BD13" i="4"/>
  <c r="L14" i="4"/>
  <c r="N14" i="4"/>
  <c r="O14" i="4" s="1"/>
  <c r="Q14" i="4"/>
  <c r="T14" i="4" s="1"/>
  <c r="R14" i="4"/>
  <c r="S14" i="4"/>
  <c r="W14" i="4"/>
  <c r="X14" i="4"/>
  <c r="Y14" i="4"/>
  <c r="AC14" i="4"/>
  <c r="AD14" i="4"/>
  <c r="AE14" i="4"/>
  <c r="AI14" i="4"/>
  <c r="AL14" i="4" s="1"/>
  <c r="AM14" i="4" s="1"/>
  <c r="AJ14" i="4"/>
  <c r="AK14" i="4"/>
  <c r="AR14" i="4"/>
  <c r="AV14" i="4" s="1"/>
  <c r="BD14" i="4"/>
  <c r="L15" i="4"/>
  <c r="N15" i="4"/>
  <c r="Q15" i="4"/>
  <c r="R15" i="4"/>
  <c r="S15" i="4"/>
  <c r="W15" i="4"/>
  <c r="X15" i="4"/>
  <c r="AQ15" i="4" s="1"/>
  <c r="AU15" i="4" s="1"/>
  <c r="Y15" i="4"/>
  <c r="AC15" i="4"/>
  <c r="AD15" i="4"/>
  <c r="AE15" i="4"/>
  <c r="AI15" i="4"/>
  <c r="AJ15" i="4"/>
  <c r="AK15" i="4"/>
  <c r="AL15" i="4"/>
  <c r="AM15" i="4" s="1"/>
  <c r="BD15" i="4"/>
  <c r="L16" i="4"/>
  <c r="N16" i="4"/>
  <c r="O16" i="4" s="1"/>
  <c r="Q16" i="4"/>
  <c r="T16" i="4" s="1"/>
  <c r="R16" i="4"/>
  <c r="S16" i="4"/>
  <c r="W16" i="4"/>
  <c r="X16" i="4"/>
  <c r="Y16" i="4"/>
  <c r="AC16" i="4"/>
  <c r="AD16" i="4"/>
  <c r="AE16" i="4"/>
  <c r="AI16" i="4"/>
  <c r="AL16" i="4" s="1"/>
  <c r="AM16" i="4" s="1"/>
  <c r="AJ16" i="4"/>
  <c r="AK16" i="4"/>
  <c r="AR16" i="4"/>
  <c r="AV16" i="4" s="1"/>
  <c r="BD16" i="4"/>
  <c r="L17" i="4"/>
  <c r="O17" i="4" s="1"/>
  <c r="N17" i="4"/>
  <c r="Q17" i="4"/>
  <c r="R17" i="4"/>
  <c r="S17" i="4"/>
  <c r="W17" i="4"/>
  <c r="X17" i="4"/>
  <c r="Y17" i="4"/>
  <c r="AC17" i="4"/>
  <c r="AD17" i="4"/>
  <c r="AE17" i="4"/>
  <c r="AI17" i="4"/>
  <c r="AL17" i="4" s="1"/>
  <c r="AM17" i="4" s="1"/>
  <c r="AJ17" i="4"/>
  <c r="AK17" i="4"/>
  <c r="BD17" i="4"/>
  <c r="L18" i="4"/>
  <c r="N18" i="4"/>
  <c r="O18" i="4" s="1"/>
  <c r="Q18" i="4"/>
  <c r="R18" i="4"/>
  <c r="S18" i="4"/>
  <c r="W18" i="4"/>
  <c r="X18" i="4"/>
  <c r="Y18" i="4"/>
  <c r="AC18" i="4"/>
  <c r="AD18" i="4"/>
  <c r="AE18" i="4"/>
  <c r="AF18" i="4"/>
  <c r="AG18" i="4" s="1"/>
  <c r="AI18" i="4"/>
  <c r="AJ18" i="4"/>
  <c r="AK18" i="4"/>
  <c r="AQ18" i="4"/>
  <c r="AU18" i="4" s="1"/>
  <c r="BD18" i="4"/>
  <c r="L19" i="4"/>
  <c r="N19" i="4"/>
  <c r="Q19" i="4"/>
  <c r="R19" i="4"/>
  <c r="S19" i="4"/>
  <c r="W19" i="4"/>
  <c r="X19" i="4"/>
  <c r="Y19" i="4"/>
  <c r="AC19" i="4"/>
  <c r="AD19" i="4"/>
  <c r="AE19" i="4"/>
  <c r="AI19" i="4"/>
  <c r="AJ19" i="4"/>
  <c r="AK19" i="4"/>
  <c r="AQ19" i="4"/>
  <c r="AU19" i="4" s="1"/>
  <c r="BD19" i="4"/>
  <c r="L20" i="4"/>
  <c r="O20" i="4" s="1"/>
  <c r="N20" i="4"/>
  <c r="Q20" i="4"/>
  <c r="R20" i="4"/>
  <c r="S20" i="4"/>
  <c r="W20" i="4"/>
  <c r="X20" i="4"/>
  <c r="Y20" i="4"/>
  <c r="AC20" i="4"/>
  <c r="AD20" i="4"/>
  <c r="AE20" i="4"/>
  <c r="AI20" i="4"/>
  <c r="AJ20" i="4"/>
  <c r="AK20" i="4"/>
  <c r="AL20" i="4"/>
  <c r="AM20" i="4" s="1"/>
  <c r="BD20" i="4"/>
  <c r="L21" i="4"/>
  <c r="N21" i="4"/>
  <c r="Q21" i="4"/>
  <c r="R21" i="4"/>
  <c r="S21" i="4"/>
  <c r="W21" i="4"/>
  <c r="X21" i="4"/>
  <c r="Y21" i="4"/>
  <c r="AC21" i="4"/>
  <c r="AD21" i="4"/>
  <c r="AE21" i="4"/>
  <c r="AI21" i="4"/>
  <c r="AJ21" i="4"/>
  <c r="AL21" i="4" s="1"/>
  <c r="AM21" i="4" s="1"/>
  <c r="AK21" i="4"/>
  <c r="BD21" i="4"/>
  <c r="L22" i="4"/>
  <c r="O22" i="4" s="1"/>
  <c r="N22" i="4"/>
  <c r="Q22" i="4"/>
  <c r="R22" i="4"/>
  <c r="S22" i="4"/>
  <c r="W22" i="4"/>
  <c r="X22" i="4"/>
  <c r="Y22" i="4"/>
  <c r="AC22" i="4"/>
  <c r="AD22" i="4"/>
  <c r="AE22" i="4"/>
  <c r="AI22" i="4"/>
  <c r="AL22" i="4" s="1"/>
  <c r="AM22" i="4" s="1"/>
  <c r="AJ22" i="4"/>
  <c r="AK22" i="4"/>
  <c r="AP22" i="4"/>
  <c r="AT22" i="4" s="1"/>
  <c r="BD22" i="4"/>
  <c r="L23" i="4"/>
  <c r="N23" i="4"/>
  <c r="O23" i="4" s="1"/>
  <c r="Q23" i="4"/>
  <c r="R23" i="4"/>
  <c r="AQ23" i="4" s="1"/>
  <c r="AU23" i="4" s="1"/>
  <c r="S23" i="4"/>
  <c r="W23" i="4"/>
  <c r="X23" i="4"/>
  <c r="Y23" i="4"/>
  <c r="AC23" i="4"/>
  <c r="AD23" i="4"/>
  <c r="AE23" i="4"/>
  <c r="AI23" i="4"/>
  <c r="AJ23" i="4"/>
  <c r="AK23" i="4"/>
  <c r="AL23" i="4"/>
  <c r="AM23" i="4" s="1"/>
  <c r="BD23" i="4"/>
  <c r="L24" i="4"/>
  <c r="N24" i="4"/>
  <c r="Q24" i="4"/>
  <c r="R24" i="4"/>
  <c r="S24" i="4"/>
  <c r="W24" i="4"/>
  <c r="X24" i="4"/>
  <c r="Y24" i="4"/>
  <c r="AC24" i="4"/>
  <c r="AD24" i="4"/>
  <c r="AE24" i="4"/>
  <c r="AI24" i="4"/>
  <c r="AJ24" i="4"/>
  <c r="AK24" i="4"/>
  <c r="AR24" i="4" s="1"/>
  <c r="AV24" i="4" s="1"/>
  <c r="BD24" i="4"/>
  <c r="L25" i="4"/>
  <c r="O25" i="4" s="1"/>
  <c r="N25" i="4"/>
  <c r="Q25" i="4"/>
  <c r="R25" i="4"/>
  <c r="S25" i="4"/>
  <c r="W25" i="4"/>
  <c r="X25" i="4"/>
  <c r="Y25" i="4"/>
  <c r="AC25" i="4"/>
  <c r="AD25" i="4"/>
  <c r="AE25" i="4"/>
  <c r="AI25" i="4"/>
  <c r="AJ25" i="4"/>
  <c r="AK25" i="4"/>
  <c r="BD25" i="4"/>
  <c r="L26" i="4"/>
  <c r="N26" i="4"/>
  <c r="Q26" i="4"/>
  <c r="R26" i="4"/>
  <c r="S26" i="4"/>
  <c r="W26" i="4"/>
  <c r="X26" i="4"/>
  <c r="Y26" i="4"/>
  <c r="AC26" i="4"/>
  <c r="AD26" i="4"/>
  <c r="AQ26" i="4" s="1"/>
  <c r="AU26" i="4" s="1"/>
  <c r="AE26" i="4"/>
  <c r="AF26" i="4"/>
  <c r="AG26" i="4" s="1"/>
  <c r="AI26" i="4"/>
  <c r="AJ26" i="4"/>
  <c r="AK26" i="4"/>
  <c r="BD26" i="4"/>
  <c r="L27" i="4"/>
  <c r="N27" i="4"/>
  <c r="Q27" i="4"/>
  <c r="R27" i="4"/>
  <c r="S27" i="4"/>
  <c r="AR27" i="4" s="1"/>
  <c r="AV27" i="4" s="1"/>
  <c r="W27" i="4"/>
  <c r="X27" i="4"/>
  <c r="Y27" i="4"/>
  <c r="Z27" i="4"/>
  <c r="AA27" i="4" s="1"/>
  <c r="AC27" i="4"/>
  <c r="AD27" i="4"/>
  <c r="AE27" i="4"/>
  <c r="AI27" i="4"/>
  <c r="AL27" i="4" s="1"/>
  <c r="AM27" i="4" s="1"/>
  <c r="AJ27" i="4"/>
  <c r="AK27" i="4"/>
  <c r="BD27" i="4"/>
  <c r="L28" i="4"/>
  <c r="N28" i="4"/>
  <c r="Q28" i="4"/>
  <c r="R28" i="4"/>
  <c r="S28" i="4"/>
  <c r="W28" i="4"/>
  <c r="X28" i="4"/>
  <c r="Y28" i="4"/>
  <c r="AC28" i="4"/>
  <c r="AD28" i="4"/>
  <c r="AE28" i="4"/>
  <c r="AI28" i="4"/>
  <c r="AJ28" i="4"/>
  <c r="AK28" i="4"/>
  <c r="BD28" i="4"/>
  <c r="L29" i="4"/>
  <c r="N29" i="4"/>
  <c r="Q29" i="4"/>
  <c r="R29" i="4"/>
  <c r="S29" i="4"/>
  <c r="W29" i="4"/>
  <c r="X29" i="4"/>
  <c r="Y29" i="4"/>
  <c r="AC29" i="4"/>
  <c r="AD29" i="4"/>
  <c r="AQ29" i="4" s="1"/>
  <c r="AU29" i="4" s="1"/>
  <c r="AE29" i="4"/>
  <c r="AI29" i="4"/>
  <c r="AJ29" i="4"/>
  <c r="AK29" i="4"/>
  <c r="AR29" i="4"/>
  <c r="AV29" i="4" s="1"/>
  <c r="BD29" i="4"/>
  <c r="L30" i="4"/>
  <c r="N30" i="4"/>
  <c r="O30" i="4"/>
  <c r="Q30" i="4"/>
  <c r="R30" i="4"/>
  <c r="S30" i="4"/>
  <c r="T30" i="4"/>
  <c r="U30" i="4" s="1"/>
  <c r="W30" i="4"/>
  <c r="X30" i="4"/>
  <c r="Y30" i="4"/>
  <c r="AC30" i="4"/>
  <c r="AF30" i="4" s="1"/>
  <c r="AG30" i="4" s="1"/>
  <c r="AD30" i="4"/>
  <c r="AE30" i="4"/>
  <c r="AI30" i="4"/>
  <c r="AJ30" i="4"/>
  <c r="AK30" i="4"/>
  <c r="AR30" i="4"/>
  <c r="AV30" i="4" s="1"/>
  <c r="BD30" i="4"/>
  <c r="L31" i="4"/>
  <c r="N31" i="4"/>
  <c r="Q31" i="4"/>
  <c r="R31" i="4"/>
  <c r="S31" i="4"/>
  <c r="W31" i="4"/>
  <c r="X31" i="4"/>
  <c r="Z31" i="4" s="1"/>
  <c r="AA31" i="4" s="1"/>
  <c r="Y31" i="4"/>
  <c r="AC31" i="4"/>
  <c r="AD31" i="4"/>
  <c r="AE31" i="4"/>
  <c r="AI31" i="4"/>
  <c r="AJ31" i="4"/>
  <c r="AK31" i="4"/>
  <c r="BD31" i="4"/>
  <c r="L32" i="4"/>
  <c r="N32" i="4"/>
  <c r="Q32" i="4"/>
  <c r="R32" i="4"/>
  <c r="S32" i="4"/>
  <c r="W32" i="4"/>
  <c r="Z32" i="4" s="1"/>
  <c r="AA32" i="4" s="1"/>
  <c r="X32" i="4"/>
  <c r="Y32" i="4"/>
  <c r="AC32" i="4"/>
  <c r="AD32" i="4"/>
  <c r="AE32" i="4"/>
  <c r="AI32" i="4"/>
  <c r="AJ32" i="4"/>
  <c r="AL32" i="4" s="1"/>
  <c r="AM32" i="4" s="1"/>
  <c r="AK32" i="4"/>
  <c r="AP32" i="4"/>
  <c r="AT32" i="4" s="1"/>
  <c r="BD32" i="4"/>
  <c r="L33" i="4"/>
  <c r="N33" i="4"/>
  <c r="Q33" i="4"/>
  <c r="R33" i="4"/>
  <c r="S33" i="4"/>
  <c r="W33" i="4"/>
  <c r="X33" i="4"/>
  <c r="Z33" i="4" s="1"/>
  <c r="AA33" i="4" s="1"/>
  <c r="Y33" i="4"/>
  <c r="AC33" i="4"/>
  <c r="AD33" i="4"/>
  <c r="AE33" i="4"/>
  <c r="AI33" i="4"/>
  <c r="AJ33" i="4"/>
  <c r="AK33" i="4"/>
  <c r="AL33" i="4"/>
  <c r="AM33" i="4" s="1"/>
  <c r="BD33" i="4"/>
  <c r="L34" i="4"/>
  <c r="N34" i="4"/>
  <c r="Q34" i="4"/>
  <c r="R34" i="4"/>
  <c r="S34" i="4"/>
  <c r="W34" i="4"/>
  <c r="X34" i="4"/>
  <c r="Z34" i="4" s="1"/>
  <c r="AA34" i="4" s="1"/>
  <c r="Y34" i="4"/>
  <c r="AC34" i="4"/>
  <c r="AD34" i="4"/>
  <c r="AE34" i="4"/>
  <c r="AI34" i="4"/>
  <c r="AJ34" i="4"/>
  <c r="AL34" i="4" s="1"/>
  <c r="AM34" i="4" s="1"/>
  <c r="AK34" i="4"/>
  <c r="AP34" i="4"/>
  <c r="AT34" i="4" s="1"/>
  <c r="BD34" i="4"/>
  <c r="L35" i="4"/>
  <c r="N35" i="4"/>
  <c r="Q35" i="4"/>
  <c r="R35" i="4"/>
  <c r="S35" i="4"/>
  <c r="W35" i="4"/>
  <c r="Z35" i="4" s="1"/>
  <c r="AA35" i="4" s="1"/>
  <c r="X35" i="4"/>
  <c r="Y35" i="4"/>
  <c r="AC35" i="4"/>
  <c r="AD35" i="4"/>
  <c r="AE35" i="4"/>
  <c r="AI35" i="4"/>
  <c r="AJ35" i="4"/>
  <c r="AK35" i="4"/>
  <c r="BD35" i="4"/>
  <c r="L36" i="4"/>
  <c r="N36" i="4"/>
  <c r="Q36" i="4"/>
  <c r="R36" i="4"/>
  <c r="S36" i="4"/>
  <c r="W36" i="4"/>
  <c r="Z36" i="4" s="1"/>
  <c r="AA36" i="4" s="1"/>
  <c r="X36" i="4"/>
  <c r="Y36" i="4"/>
  <c r="AC36" i="4"/>
  <c r="AF36" i="4" s="1"/>
  <c r="AG36" i="4" s="1"/>
  <c r="AD36" i="4"/>
  <c r="AE36" i="4"/>
  <c r="AI36" i="4"/>
  <c r="AL36" i="4" s="1"/>
  <c r="AM36" i="4" s="1"/>
  <c r="AJ36" i="4"/>
  <c r="AK36" i="4"/>
  <c r="AP36" i="4"/>
  <c r="AT36" i="4" s="1"/>
  <c r="BD36" i="4"/>
  <c r="L37" i="4"/>
  <c r="N37" i="4"/>
  <c r="Q37" i="4"/>
  <c r="R37" i="4"/>
  <c r="S37" i="4"/>
  <c r="W37" i="4"/>
  <c r="X37" i="4"/>
  <c r="Z37" i="4" s="1"/>
  <c r="AA37" i="4" s="1"/>
  <c r="Y37" i="4"/>
  <c r="AC37" i="4"/>
  <c r="AD37" i="4"/>
  <c r="AE37" i="4"/>
  <c r="AI37" i="4"/>
  <c r="AJ37" i="4"/>
  <c r="AK37" i="4"/>
  <c r="BD37" i="4"/>
  <c r="L38" i="4"/>
  <c r="N38" i="4"/>
  <c r="Q38" i="4"/>
  <c r="R38" i="4"/>
  <c r="S38" i="4"/>
  <c r="W38" i="4"/>
  <c r="X38" i="4"/>
  <c r="Y38" i="4"/>
  <c r="AC38" i="4"/>
  <c r="AD38" i="4"/>
  <c r="AE38" i="4"/>
  <c r="AI38" i="4"/>
  <c r="AP38" i="4" s="1"/>
  <c r="AT38" i="4" s="1"/>
  <c r="AJ38" i="4"/>
  <c r="AK38" i="4"/>
  <c r="BD38" i="4"/>
  <c r="L39" i="4"/>
  <c r="N39" i="4"/>
  <c r="Q39" i="4"/>
  <c r="AP39" i="4" s="1"/>
  <c r="AT39" i="4" s="1"/>
  <c r="R39" i="4"/>
  <c r="S39" i="4"/>
  <c r="W39" i="4"/>
  <c r="X39" i="4"/>
  <c r="Y39" i="4"/>
  <c r="AC39" i="4"/>
  <c r="AD39" i="4"/>
  <c r="AE39" i="4"/>
  <c r="AI39" i="4"/>
  <c r="AJ39" i="4"/>
  <c r="AK39" i="4"/>
  <c r="BD39" i="4"/>
  <c r="L40" i="4"/>
  <c r="N40" i="4"/>
  <c r="Q40" i="4"/>
  <c r="AP40" i="4" s="1"/>
  <c r="AT40" i="4" s="1"/>
  <c r="R40" i="4"/>
  <c r="S40" i="4"/>
  <c r="W40" i="4"/>
  <c r="X40" i="4"/>
  <c r="Y40" i="4"/>
  <c r="Z40" i="4"/>
  <c r="AA40" i="4" s="1"/>
  <c r="AC40" i="4"/>
  <c r="AD40" i="4"/>
  <c r="AE40" i="4"/>
  <c r="AI40" i="4"/>
  <c r="AJ40" i="4"/>
  <c r="AK40" i="4"/>
  <c r="AL40" i="4"/>
  <c r="AM40" i="4" s="1"/>
  <c r="BD40" i="4"/>
  <c r="L41" i="4"/>
  <c r="N41" i="4"/>
  <c r="Q41" i="4"/>
  <c r="R41" i="4"/>
  <c r="S41" i="4"/>
  <c r="W41" i="4"/>
  <c r="X41" i="4"/>
  <c r="Y41" i="4"/>
  <c r="AC41" i="4"/>
  <c r="AD41" i="4"/>
  <c r="AE41" i="4"/>
  <c r="AI41" i="4"/>
  <c r="AJ41" i="4"/>
  <c r="AK41" i="4"/>
  <c r="BD41" i="4"/>
  <c r="L42" i="4"/>
  <c r="N42" i="4"/>
  <c r="Q42" i="4"/>
  <c r="R42" i="4"/>
  <c r="AQ42" i="4" s="1"/>
  <c r="AU42" i="4" s="1"/>
  <c r="S42" i="4"/>
  <c r="W42" i="4"/>
  <c r="X42" i="4"/>
  <c r="Y42" i="4"/>
  <c r="AC42" i="4"/>
  <c r="AD42" i="4"/>
  <c r="AE42" i="4"/>
  <c r="AI42" i="4"/>
  <c r="AJ42" i="4"/>
  <c r="AK42" i="4"/>
  <c r="BD42" i="4"/>
  <c r="L43" i="4"/>
  <c r="N43" i="4"/>
  <c r="Q43" i="4"/>
  <c r="R43" i="4"/>
  <c r="S43" i="4"/>
  <c r="W43" i="4"/>
  <c r="X43" i="4"/>
  <c r="Y43" i="4"/>
  <c r="AC43" i="4"/>
  <c r="AD43" i="4"/>
  <c r="AE43" i="4"/>
  <c r="AI43" i="4"/>
  <c r="AP43" i="4" s="1"/>
  <c r="AT43" i="4" s="1"/>
  <c r="AJ43" i="4"/>
  <c r="AK43" i="4"/>
  <c r="BD43" i="4"/>
  <c r="L44" i="4"/>
  <c r="N44" i="4"/>
  <c r="Q44" i="4"/>
  <c r="R44" i="4"/>
  <c r="AQ44" i="4" s="1"/>
  <c r="AU44" i="4" s="1"/>
  <c r="S44" i="4"/>
  <c r="W44" i="4"/>
  <c r="X44" i="4"/>
  <c r="Y44" i="4"/>
  <c r="AC44" i="4"/>
  <c r="AD44" i="4"/>
  <c r="AE44" i="4"/>
  <c r="AI44" i="4"/>
  <c r="AJ44" i="4"/>
  <c r="AK44" i="4"/>
  <c r="BD44" i="4"/>
  <c r="L45" i="4"/>
  <c r="O45" i="4" s="1"/>
  <c r="N45" i="4"/>
  <c r="Q45" i="4"/>
  <c r="R45" i="4"/>
  <c r="S45" i="4"/>
  <c r="W45" i="4"/>
  <c r="X45" i="4"/>
  <c r="Y45" i="4"/>
  <c r="AC45" i="4"/>
  <c r="AD45" i="4"/>
  <c r="AE45" i="4"/>
  <c r="AI45" i="4"/>
  <c r="AJ45" i="4"/>
  <c r="AL45" i="4" s="1"/>
  <c r="AM45" i="4" s="1"/>
  <c r="AK45" i="4"/>
  <c r="BD45" i="4"/>
  <c r="L46" i="4"/>
  <c r="N46" i="4"/>
  <c r="Q46" i="4"/>
  <c r="R46" i="4"/>
  <c r="S46" i="4"/>
  <c r="W46" i="4"/>
  <c r="X46" i="4"/>
  <c r="Y46" i="4"/>
  <c r="Z46" i="4"/>
  <c r="AA46" i="4" s="1"/>
  <c r="AC46" i="4"/>
  <c r="AD46" i="4"/>
  <c r="AE46" i="4"/>
  <c r="AI46" i="4"/>
  <c r="AJ46" i="4"/>
  <c r="AK46" i="4"/>
  <c r="AQ46" i="4"/>
  <c r="AU46" i="4" s="1"/>
  <c r="BD46" i="4"/>
  <c r="L47" i="4"/>
  <c r="N47" i="4"/>
  <c r="Q47" i="4"/>
  <c r="R47" i="4"/>
  <c r="S47" i="4"/>
  <c r="W47" i="4"/>
  <c r="X47" i="4"/>
  <c r="Y47" i="4"/>
  <c r="AC47" i="4"/>
  <c r="AD47" i="4"/>
  <c r="AE47" i="4"/>
  <c r="AI47" i="4"/>
  <c r="AL47" i="4" s="1"/>
  <c r="AM47" i="4" s="1"/>
  <c r="AJ47" i="4"/>
  <c r="AK47" i="4"/>
  <c r="BD47" i="4"/>
  <c r="L48" i="4"/>
  <c r="N48" i="4"/>
  <c r="Q48" i="4"/>
  <c r="R48" i="4"/>
  <c r="S48" i="4"/>
  <c r="W48" i="4"/>
  <c r="X48" i="4"/>
  <c r="Y48" i="4"/>
  <c r="AC48" i="4"/>
  <c r="AF48" i="4" s="1"/>
  <c r="AG48" i="4" s="1"/>
  <c r="AD48" i="4"/>
  <c r="AE48" i="4"/>
  <c r="AI48" i="4"/>
  <c r="AJ48" i="4"/>
  <c r="AK48" i="4"/>
  <c r="BD48" i="4"/>
  <c r="L49" i="4"/>
  <c r="O49" i="4" s="1"/>
  <c r="N49" i="4"/>
  <c r="Q49" i="4"/>
  <c r="R49" i="4"/>
  <c r="S49" i="4"/>
  <c r="W49" i="4"/>
  <c r="X49" i="4"/>
  <c r="Y49" i="4"/>
  <c r="AC49" i="4"/>
  <c r="AD49" i="4"/>
  <c r="AF49" i="4" s="1"/>
  <c r="AG49" i="4" s="1"/>
  <c r="AE49" i="4"/>
  <c r="AI49" i="4"/>
  <c r="AJ49" i="4"/>
  <c r="AK49" i="4"/>
  <c r="BD49" i="4"/>
  <c r="L50" i="4"/>
  <c r="N50" i="4"/>
  <c r="O50" i="4"/>
  <c r="Q50" i="4"/>
  <c r="R50" i="4"/>
  <c r="S50" i="4"/>
  <c r="T50" i="4"/>
  <c r="W50" i="4"/>
  <c r="X50" i="4"/>
  <c r="Y50" i="4"/>
  <c r="AC50" i="4"/>
  <c r="AD50" i="4"/>
  <c r="AE50" i="4"/>
  <c r="AI50" i="4"/>
  <c r="AJ50" i="4"/>
  <c r="AK50" i="4"/>
  <c r="BD50" i="4"/>
  <c r="L51" i="4"/>
  <c r="N51" i="4"/>
  <c r="Q51" i="4"/>
  <c r="R51" i="4"/>
  <c r="S51" i="4"/>
  <c r="AR51" i="4" s="1"/>
  <c r="AV51" i="4" s="1"/>
  <c r="W51" i="4"/>
  <c r="Z51" i="4" s="1"/>
  <c r="AA51" i="4" s="1"/>
  <c r="X51" i="4"/>
  <c r="Y51" i="4"/>
  <c r="AC51" i="4"/>
  <c r="AD51" i="4"/>
  <c r="AE51" i="4"/>
  <c r="AI51" i="4"/>
  <c r="AJ51" i="4"/>
  <c r="AK51" i="4"/>
  <c r="BD51" i="4"/>
  <c r="L52" i="4"/>
  <c r="O52" i="4" s="1"/>
  <c r="N52" i="4"/>
  <c r="Q52" i="4"/>
  <c r="R52" i="4"/>
  <c r="S52" i="4"/>
  <c r="W52" i="4"/>
  <c r="X52" i="4"/>
  <c r="Y52" i="4"/>
  <c r="AC52" i="4"/>
  <c r="AF52" i="4" s="1"/>
  <c r="AG52" i="4" s="1"/>
  <c r="AD52" i="4"/>
  <c r="AE52" i="4"/>
  <c r="AI52" i="4"/>
  <c r="AL52" i="4" s="1"/>
  <c r="AM52" i="4" s="1"/>
  <c r="AJ52" i="4"/>
  <c r="AK52" i="4"/>
  <c r="BD52" i="4"/>
  <c r="L53" i="4"/>
  <c r="O53" i="4" s="1"/>
  <c r="N53" i="4"/>
  <c r="Q53" i="4"/>
  <c r="R53" i="4"/>
  <c r="S53" i="4"/>
  <c r="W53" i="4"/>
  <c r="AP53" i="4" s="1"/>
  <c r="AT53" i="4" s="1"/>
  <c r="X53" i="4"/>
  <c r="Y53" i="4"/>
  <c r="AC53" i="4"/>
  <c r="AD53" i="4"/>
  <c r="AF53" i="4" s="1"/>
  <c r="AG53" i="4" s="1"/>
  <c r="AE53" i="4"/>
  <c r="AI53" i="4"/>
  <c r="AJ53" i="4"/>
  <c r="AK53" i="4"/>
  <c r="BD53" i="4"/>
  <c r="L54" i="4"/>
  <c r="N54" i="4"/>
  <c r="O54" i="4" s="1"/>
  <c r="Q54" i="4"/>
  <c r="R54" i="4"/>
  <c r="S54" i="4"/>
  <c r="T54" i="4" s="1"/>
  <c r="W54" i="4"/>
  <c r="X54" i="4"/>
  <c r="Y54" i="4"/>
  <c r="AC54" i="4"/>
  <c r="AD54" i="4"/>
  <c r="AE54" i="4"/>
  <c r="AI54" i="4"/>
  <c r="AJ54" i="4"/>
  <c r="AK54" i="4"/>
  <c r="BD54" i="4"/>
  <c r="L55" i="4"/>
  <c r="O55" i="4" s="1"/>
  <c r="N55" i="4"/>
  <c r="Q55" i="4"/>
  <c r="R55" i="4"/>
  <c r="AQ55" i="4" s="1"/>
  <c r="AU55" i="4" s="1"/>
  <c r="S55" i="4"/>
  <c r="W55" i="4"/>
  <c r="X55" i="4"/>
  <c r="Y55" i="4"/>
  <c r="Z55" i="4"/>
  <c r="AA55" i="4" s="1"/>
  <c r="AC55" i="4"/>
  <c r="AD55" i="4"/>
  <c r="AE55" i="4"/>
  <c r="AF55" i="4" s="1"/>
  <c r="AG55" i="4" s="1"/>
  <c r="AI55" i="4"/>
  <c r="AP55" i="4" s="1"/>
  <c r="AT55" i="4" s="1"/>
  <c r="AJ55" i="4"/>
  <c r="AK55" i="4"/>
  <c r="BD55" i="4"/>
  <c r="L56" i="4"/>
  <c r="N56" i="4"/>
  <c r="Q56" i="4"/>
  <c r="R56" i="4"/>
  <c r="S56" i="4"/>
  <c r="W56" i="4"/>
  <c r="X56" i="4"/>
  <c r="Y56" i="4"/>
  <c r="AC56" i="4"/>
  <c r="AD56" i="4"/>
  <c r="AE56" i="4"/>
  <c r="AI56" i="4"/>
  <c r="AL56" i="4" s="1"/>
  <c r="AM56" i="4" s="1"/>
  <c r="AJ56" i="4"/>
  <c r="AK56" i="4"/>
  <c r="BD56" i="4"/>
  <c r="L57" i="4"/>
  <c r="N57" i="4"/>
  <c r="Q57" i="4"/>
  <c r="R57" i="4"/>
  <c r="S57" i="4"/>
  <c r="W57" i="4"/>
  <c r="X57" i="4"/>
  <c r="Y57" i="4"/>
  <c r="Z57" i="4"/>
  <c r="AA57" i="4" s="1"/>
  <c r="AC57" i="4"/>
  <c r="AD57" i="4"/>
  <c r="AE57" i="4"/>
  <c r="AI57" i="4"/>
  <c r="AP57" i="4" s="1"/>
  <c r="AT57" i="4" s="1"/>
  <c r="AJ57" i="4"/>
  <c r="AK57" i="4"/>
  <c r="BD57" i="4"/>
  <c r="L58" i="4"/>
  <c r="N58" i="4"/>
  <c r="Q58" i="4"/>
  <c r="R58" i="4"/>
  <c r="AQ58" i="4" s="1"/>
  <c r="AU58" i="4" s="1"/>
  <c r="S58" i="4"/>
  <c r="W58" i="4"/>
  <c r="X58" i="4"/>
  <c r="Y58" i="4"/>
  <c r="AC58" i="4"/>
  <c r="AD58" i="4"/>
  <c r="AE58" i="4"/>
  <c r="AI58" i="4"/>
  <c r="AL58" i="4" s="1"/>
  <c r="AM58" i="4" s="1"/>
  <c r="AJ58" i="4"/>
  <c r="AK58" i="4"/>
  <c r="BD58" i="4"/>
  <c r="L59" i="4"/>
  <c r="N59" i="4"/>
  <c r="Q59" i="4"/>
  <c r="R59" i="4"/>
  <c r="S59" i="4"/>
  <c r="W59" i="4"/>
  <c r="X59" i="4"/>
  <c r="Y59" i="4"/>
  <c r="AC59" i="4"/>
  <c r="AD59" i="4"/>
  <c r="AE59" i="4"/>
  <c r="AI59" i="4"/>
  <c r="AJ59" i="4"/>
  <c r="AK59" i="4"/>
  <c r="AP59" i="4"/>
  <c r="AT59" i="4" s="1"/>
  <c r="BD59" i="4"/>
  <c r="L60" i="4"/>
  <c r="N60" i="4"/>
  <c r="Q60" i="4"/>
  <c r="R60" i="4"/>
  <c r="S60" i="4"/>
  <c r="W60" i="4"/>
  <c r="X60" i="4"/>
  <c r="Z60" i="4" s="1"/>
  <c r="AA60" i="4" s="1"/>
  <c r="Y60" i="4"/>
  <c r="AC60" i="4"/>
  <c r="AD60" i="4"/>
  <c r="AE60" i="4"/>
  <c r="AI60" i="4"/>
  <c r="AJ60" i="4"/>
  <c r="AK60" i="4"/>
  <c r="AL60" i="4"/>
  <c r="AM60" i="4" s="1"/>
  <c r="BD60" i="4"/>
  <c r="L61" i="4"/>
  <c r="N61" i="4"/>
  <c r="Q61" i="4"/>
  <c r="AP61" i="4" s="1"/>
  <c r="AT61" i="4" s="1"/>
  <c r="R61" i="4"/>
  <c r="S61" i="4"/>
  <c r="W61" i="4"/>
  <c r="X61" i="4"/>
  <c r="Y61" i="4"/>
  <c r="AC61" i="4"/>
  <c r="AD61" i="4"/>
  <c r="AE61" i="4"/>
  <c r="AI61" i="4"/>
  <c r="AJ61" i="4"/>
  <c r="AK61" i="4"/>
  <c r="BD61" i="4"/>
  <c r="L62" i="4"/>
  <c r="N62" i="4"/>
  <c r="Q62" i="4"/>
  <c r="R62" i="4"/>
  <c r="S62" i="4"/>
  <c r="W62" i="4"/>
  <c r="X62" i="4"/>
  <c r="Y62" i="4"/>
  <c r="AC62" i="4"/>
  <c r="AD62" i="4"/>
  <c r="AE62" i="4"/>
  <c r="AI62" i="4"/>
  <c r="AJ62" i="4"/>
  <c r="AK62" i="4"/>
  <c r="BD62" i="4"/>
  <c r="L63" i="4"/>
  <c r="N63" i="4"/>
  <c r="Q63" i="4"/>
  <c r="R63" i="4"/>
  <c r="S63" i="4"/>
  <c r="W63" i="4"/>
  <c r="X63" i="4"/>
  <c r="Y63" i="4"/>
  <c r="AC63" i="4"/>
  <c r="AD63" i="4"/>
  <c r="AE63" i="4"/>
  <c r="AI63" i="4"/>
  <c r="AJ63" i="4"/>
  <c r="AL63" i="4" s="1"/>
  <c r="AM63" i="4" s="1"/>
  <c r="AK63" i="4"/>
  <c r="BD63" i="4"/>
  <c r="L64" i="4"/>
  <c r="N64" i="4"/>
  <c r="Q64" i="4"/>
  <c r="R64" i="4"/>
  <c r="S64" i="4"/>
  <c r="W64" i="4"/>
  <c r="X64" i="4"/>
  <c r="Y64" i="4"/>
  <c r="AC64" i="4"/>
  <c r="AD64" i="4"/>
  <c r="AE64" i="4"/>
  <c r="AI64" i="4"/>
  <c r="AJ64" i="4"/>
  <c r="AK64" i="4"/>
  <c r="BD64" i="4"/>
  <c r="L65" i="4"/>
  <c r="N65" i="4"/>
  <c r="Q65" i="4"/>
  <c r="R65" i="4"/>
  <c r="S65" i="4"/>
  <c r="W65" i="4"/>
  <c r="X65" i="4"/>
  <c r="Y65" i="4"/>
  <c r="Z65" i="4"/>
  <c r="AA65" i="4" s="1"/>
  <c r="AC65" i="4"/>
  <c r="AD65" i="4"/>
  <c r="AE65" i="4"/>
  <c r="AI65" i="4"/>
  <c r="AP65" i="4" s="1"/>
  <c r="AT65" i="4" s="1"/>
  <c r="AJ65" i="4"/>
  <c r="AK65" i="4"/>
  <c r="BD65" i="4"/>
  <c r="L66" i="4"/>
  <c r="N66" i="4"/>
  <c r="Q66" i="4"/>
  <c r="R66" i="4"/>
  <c r="AQ66" i="4" s="1"/>
  <c r="AU66" i="4" s="1"/>
  <c r="S66" i="4"/>
  <c r="W66" i="4"/>
  <c r="X66" i="4"/>
  <c r="Y66" i="4"/>
  <c r="AC66" i="4"/>
  <c r="AD66" i="4"/>
  <c r="AE66" i="4"/>
  <c r="AI66" i="4"/>
  <c r="AL66" i="4" s="1"/>
  <c r="AM66" i="4" s="1"/>
  <c r="AJ66" i="4"/>
  <c r="AK66" i="4"/>
  <c r="BD66" i="4"/>
  <c r="L67" i="4"/>
  <c r="N67" i="4"/>
  <c r="Q67" i="4"/>
  <c r="R67" i="4"/>
  <c r="S67" i="4"/>
  <c r="W67" i="4"/>
  <c r="Z67" i="4" s="1"/>
  <c r="AA67" i="4" s="1"/>
  <c r="X67" i="4"/>
  <c r="Y67" i="4"/>
  <c r="AC67" i="4"/>
  <c r="AD67" i="4"/>
  <c r="AE67" i="4"/>
  <c r="AI67" i="4"/>
  <c r="AJ67" i="4"/>
  <c r="AK67" i="4"/>
  <c r="AP67" i="4"/>
  <c r="AT67" i="4" s="1"/>
  <c r="BD67" i="4"/>
  <c r="L68" i="4"/>
  <c r="N68" i="4"/>
  <c r="Q68" i="4"/>
  <c r="R68" i="4"/>
  <c r="S68" i="4"/>
  <c r="W68" i="4"/>
  <c r="X68" i="4"/>
  <c r="Y68" i="4"/>
  <c r="AC68" i="4"/>
  <c r="AD68" i="4"/>
  <c r="AE68" i="4"/>
  <c r="AI68" i="4"/>
  <c r="AJ68" i="4"/>
  <c r="AK68" i="4"/>
  <c r="AL68" i="4" s="1"/>
  <c r="AM68" i="4" s="1"/>
  <c r="BD68" i="4"/>
  <c r="L69" i="4"/>
  <c r="N69" i="4"/>
  <c r="Q69" i="4"/>
  <c r="R69" i="4"/>
  <c r="S69" i="4"/>
  <c r="W69" i="4"/>
  <c r="Z69" i="4" s="1"/>
  <c r="AA69" i="4" s="1"/>
  <c r="X69" i="4"/>
  <c r="Y69" i="4"/>
  <c r="AC69" i="4"/>
  <c r="AD69" i="4"/>
  <c r="AE69" i="4"/>
  <c r="AI69" i="4"/>
  <c r="AJ69" i="4"/>
  <c r="AK69" i="4"/>
  <c r="BD69" i="4"/>
  <c r="L70" i="4"/>
  <c r="N70" i="4"/>
  <c r="Q70" i="4"/>
  <c r="R70" i="4"/>
  <c r="S70" i="4"/>
  <c r="W70" i="4"/>
  <c r="X70" i="4"/>
  <c r="Y70" i="4"/>
  <c r="AC70" i="4"/>
  <c r="AD70" i="4"/>
  <c r="AE70" i="4"/>
  <c r="AI70" i="4"/>
  <c r="AJ70" i="4"/>
  <c r="AK70" i="4"/>
  <c r="BD70" i="4"/>
  <c r="L71" i="4"/>
  <c r="N71" i="4"/>
  <c r="Q71" i="4"/>
  <c r="R71" i="4"/>
  <c r="S71" i="4"/>
  <c r="W71" i="4"/>
  <c r="X71" i="4"/>
  <c r="Y71" i="4"/>
  <c r="AC71" i="4"/>
  <c r="AD71" i="4"/>
  <c r="AE71" i="4"/>
  <c r="AI71" i="4"/>
  <c r="AJ71" i="4"/>
  <c r="AL71" i="4" s="1"/>
  <c r="AM71" i="4" s="1"/>
  <c r="AK71" i="4"/>
  <c r="BD71" i="4"/>
  <c r="L72" i="4"/>
  <c r="N72" i="4"/>
  <c r="Q72" i="4"/>
  <c r="R72" i="4"/>
  <c r="S72" i="4"/>
  <c r="W72" i="4"/>
  <c r="X72" i="4"/>
  <c r="Y72" i="4"/>
  <c r="AC72" i="4"/>
  <c r="AF72" i="4" s="1"/>
  <c r="AD72" i="4"/>
  <c r="AE72" i="4"/>
  <c r="AG72" i="4"/>
  <c r="AI72" i="4"/>
  <c r="AJ72" i="4"/>
  <c r="AK72" i="4"/>
  <c r="AL72" i="4"/>
  <c r="AM72" i="4" s="1"/>
  <c r="AP72" i="4"/>
  <c r="AT72" i="4" s="1"/>
  <c r="BD72" i="4"/>
  <c r="L73" i="4"/>
  <c r="N73" i="4"/>
  <c r="Q73" i="4"/>
  <c r="R73" i="4"/>
  <c r="S73" i="4"/>
  <c r="W73" i="4"/>
  <c r="AP73" i="4" s="1"/>
  <c r="AT73" i="4" s="1"/>
  <c r="X73" i="4"/>
  <c r="Y73" i="4"/>
  <c r="AC73" i="4"/>
  <c r="AD73" i="4"/>
  <c r="AE73" i="4"/>
  <c r="AI73" i="4"/>
  <c r="AJ73" i="4"/>
  <c r="AK73" i="4"/>
  <c r="BD73" i="4"/>
  <c r="L74" i="4"/>
  <c r="N74" i="4"/>
  <c r="Q74" i="4"/>
  <c r="AP74" i="4" s="1"/>
  <c r="AT74" i="4" s="1"/>
  <c r="R74" i="4"/>
  <c r="S74" i="4"/>
  <c r="W74" i="4"/>
  <c r="X74" i="4"/>
  <c r="Y74" i="4"/>
  <c r="AC74" i="4"/>
  <c r="AD74" i="4"/>
  <c r="AE74" i="4"/>
  <c r="AI74" i="4"/>
  <c r="AJ74" i="4"/>
  <c r="AK74" i="4"/>
  <c r="BD74" i="4"/>
  <c r="L75" i="4"/>
  <c r="O75" i="4" s="1"/>
  <c r="N75" i="4"/>
  <c r="Q75" i="4"/>
  <c r="R75" i="4"/>
  <c r="S75" i="4"/>
  <c r="W75" i="4"/>
  <c r="X75" i="4"/>
  <c r="Y75" i="4"/>
  <c r="AC75" i="4"/>
  <c r="AD75" i="4"/>
  <c r="AE75" i="4"/>
  <c r="AI75" i="4"/>
  <c r="AJ75" i="4"/>
  <c r="AL75" i="4" s="1"/>
  <c r="AM75" i="4" s="1"/>
  <c r="AK75" i="4"/>
  <c r="BD75" i="4"/>
  <c r="L76" i="4"/>
  <c r="N76" i="4"/>
  <c r="Q76" i="4"/>
  <c r="R76" i="4"/>
  <c r="S76" i="4"/>
  <c r="W76" i="4"/>
  <c r="X76" i="4"/>
  <c r="Y76" i="4"/>
  <c r="Z76" i="4"/>
  <c r="AA76" i="4" s="1"/>
  <c r="AC76" i="4"/>
  <c r="AD76" i="4"/>
  <c r="AE76" i="4"/>
  <c r="AF76" i="4" s="1"/>
  <c r="AG76" i="4" s="1"/>
  <c r="AI76" i="4"/>
  <c r="AP76" i="4" s="1"/>
  <c r="AT76" i="4" s="1"/>
  <c r="AJ76" i="4"/>
  <c r="AK76" i="4"/>
  <c r="AQ76" i="4"/>
  <c r="AU76" i="4" s="1"/>
  <c r="BD76" i="4"/>
  <c r="L77" i="4"/>
  <c r="N77" i="4"/>
  <c r="Q77" i="4"/>
  <c r="R77" i="4"/>
  <c r="S77" i="4"/>
  <c r="W77" i="4"/>
  <c r="X77" i="4"/>
  <c r="Y77" i="4"/>
  <c r="AC77" i="4"/>
  <c r="AD77" i="4"/>
  <c r="AE77" i="4"/>
  <c r="AI77" i="4"/>
  <c r="AL77" i="4" s="1"/>
  <c r="AM77" i="4" s="1"/>
  <c r="AJ77" i="4"/>
  <c r="AK77" i="4"/>
  <c r="AR77" i="4" s="1"/>
  <c r="AV77" i="4" s="1"/>
  <c r="BD77" i="4"/>
  <c r="L78" i="4"/>
  <c r="N78" i="4"/>
  <c r="Q78" i="4"/>
  <c r="R78" i="4"/>
  <c r="S78" i="4"/>
  <c r="T78" i="4" s="1"/>
  <c r="W78" i="4"/>
  <c r="X78" i="4"/>
  <c r="Y78" i="4"/>
  <c r="AC78" i="4"/>
  <c r="AF78" i="4" s="1"/>
  <c r="AG78" i="4" s="1"/>
  <c r="AD78" i="4"/>
  <c r="AE78" i="4"/>
  <c r="AI78" i="4"/>
  <c r="AJ78" i="4"/>
  <c r="AK78" i="4"/>
  <c r="BD78" i="4"/>
  <c r="L79" i="4"/>
  <c r="N79" i="4"/>
  <c r="Q79" i="4"/>
  <c r="R79" i="4"/>
  <c r="S79" i="4"/>
  <c r="W79" i="4"/>
  <c r="X79" i="4"/>
  <c r="Y79" i="4"/>
  <c r="AC79" i="4"/>
  <c r="AD79" i="4"/>
  <c r="AE79" i="4"/>
  <c r="AI79" i="4"/>
  <c r="AJ79" i="4"/>
  <c r="AL79" i="4" s="1"/>
  <c r="AM79" i="4" s="1"/>
  <c r="AK79" i="4"/>
  <c r="BD79" i="4"/>
  <c r="L80" i="4"/>
  <c r="N80" i="4"/>
  <c r="Q80" i="4"/>
  <c r="R80" i="4"/>
  <c r="S80" i="4"/>
  <c r="W80" i="4"/>
  <c r="X80" i="4"/>
  <c r="AQ80" i="4" s="1"/>
  <c r="AU80" i="4" s="1"/>
  <c r="Y80" i="4"/>
  <c r="AC80" i="4"/>
  <c r="AD80" i="4"/>
  <c r="AE80" i="4"/>
  <c r="AI80" i="4"/>
  <c r="AJ80" i="4"/>
  <c r="AK80" i="4"/>
  <c r="AL80" i="4"/>
  <c r="AM80" i="4" s="1"/>
  <c r="BD80" i="4"/>
  <c r="L81" i="4"/>
  <c r="N81" i="4"/>
  <c r="O81" i="4" s="1"/>
  <c r="Q81" i="4"/>
  <c r="R81" i="4"/>
  <c r="S81" i="4"/>
  <c r="W81" i="4"/>
  <c r="Z81" i="4" s="1"/>
  <c r="AA81" i="4" s="1"/>
  <c r="X81" i="4"/>
  <c r="Y81" i="4"/>
  <c r="AC81" i="4"/>
  <c r="AD81" i="4"/>
  <c r="AE81" i="4"/>
  <c r="AI81" i="4"/>
  <c r="AJ81" i="4"/>
  <c r="AK81" i="4"/>
  <c r="AR81" i="4"/>
  <c r="AV81" i="4" s="1"/>
  <c r="BD81" i="4"/>
  <c r="L82" i="4"/>
  <c r="N82" i="4"/>
  <c r="O82" i="4" s="1"/>
  <c r="Q82" i="4"/>
  <c r="R82" i="4"/>
  <c r="S82" i="4"/>
  <c r="W82" i="4"/>
  <c r="X82" i="4"/>
  <c r="Y82" i="4"/>
  <c r="AC82" i="4"/>
  <c r="AD82" i="4"/>
  <c r="AE82" i="4"/>
  <c r="AI82" i="4"/>
  <c r="AL82" i="4" s="1"/>
  <c r="AM82" i="4" s="1"/>
  <c r="AJ82" i="4"/>
  <c r="AK82" i="4"/>
  <c r="BD82" i="4"/>
  <c r="L83" i="4"/>
  <c r="N83" i="4"/>
  <c r="Q83" i="4"/>
  <c r="R83" i="4"/>
  <c r="S83" i="4"/>
  <c r="W83" i="4"/>
  <c r="X83" i="4"/>
  <c r="Y83" i="4"/>
  <c r="AC83" i="4"/>
  <c r="AD83" i="4"/>
  <c r="AE83" i="4"/>
  <c r="AI83" i="4"/>
  <c r="AJ83" i="4"/>
  <c r="AL83" i="4" s="1"/>
  <c r="AM83" i="4" s="1"/>
  <c r="AK83" i="4"/>
  <c r="BD83" i="4"/>
  <c r="L84" i="4"/>
  <c r="N84" i="4"/>
  <c r="Q84" i="4"/>
  <c r="R84" i="4"/>
  <c r="S84" i="4"/>
  <c r="W84" i="4"/>
  <c r="X84" i="4"/>
  <c r="Y84" i="4"/>
  <c r="AC84" i="4"/>
  <c r="AD84" i="4"/>
  <c r="AE84" i="4"/>
  <c r="AI84" i="4"/>
  <c r="AL84" i="4" s="1"/>
  <c r="AM84" i="4" s="1"/>
  <c r="AJ84" i="4"/>
  <c r="AK84" i="4"/>
  <c r="AQ84" i="4"/>
  <c r="AU84" i="4" s="1"/>
  <c r="BD84" i="4"/>
  <c r="L85" i="4"/>
  <c r="N85" i="4"/>
  <c r="O85" i="4" s="1"/>
  <c r="Q85" i="4"/>
  <c r="R85" i="4"/>
  <c r="S85" i="4"/>
  <c r="W85" i="4"/>
  <c r="X85" i="4"/>
  <c r="AQ85" i="4" s="1"/>
  <c r="AU85" i="4" s="1"/>
  <c r="Y85" i="4"/>
  <c r="AC85" i="4"/>
  <c r="AD85" i="4"/>
  <c r="AE85" i="4"/>
  <c r="AI85" i="4"/>
  <c r="AJ85" i="4"/>
  <c r="AK85" i="4"/>
  <c r="AR85" i="4"/>
  <c r="AV85" i="4" s="1"/>
  <c r="BD85" i="4"/>
  <c r="L86" i="4"/>
  <c r="N86" i="4"/>
  <c r="O86" i="4"/>
  <c r="Q86" i="4"/>
  <c r="R86" i="4"/>
  <c r="S86" i="4"/>
  <c r="T86" i="4"/>
  <c r="W86" i="4"/>
  <c r="X86" i="4"/>
  <c r="Y86" i="4"/>
  <c r="AC86" i="4"/>
  <c r="AD86" i="4"/>
  <c r="AE86" i="4"/>
  <c r="AI86" i="4"/>
  <c r="AJ86" i="4"/>
  <c r="AK86" i="4"/>
  <c r="AR86" i="4" s="1"/>
  <c r="AV86" i="4" s="1"/>
  <c r="BD86" i="4"/>
  <c r="L87" i="4"/>
  <c r="N87" i="4"/>
  <c r="Q87" i="4"/>
  <c r="R87" i="4"/>
  <c r="AQ87" i="4" s="1"/>
  <c r="AU87" i="4" s="1"/>
  <c r="S87" i="4"/>
  <c r="AR87" i="4" s="1"/>
  <c r="AV87" i="4" s="1"/>
  <c r="W87" i="4"/>
  <c r="X87" i="4"/>
  <c r="Y87" i="4"/>
  <c r="Z87" i="4" s="1"/>
  <c r="AA87" i="4" s="1"/>
  <c r="AC87" i="4"/>
  <c r="AD87" i="4"/>
  <c r="AE87" i="4"/>
  <c r="AI87" i="4"/>
  <c r="AL87" i="4" s="1"/>
  <c r="AM87" i="4" s="1"/>
  <c r="AJ87" i="4"/>
  <c r="AK87" i="4"/>
  <c r="BD87" i="4"/>
  <c r="L88" i="4"/>
  <c r="N88" i="4"/>
  <c r="O88" i="4"/>
  <c r="Q88" i="4"/>
  <c r="R88" i="4"/>
  <c r="S88" i="4"/>
  <c r="W88" i="4"/>
  <c r="X88" i="4"/>
  <c r="Y88" i="4"/>
  <c r="AC88" i="4"/>
  <c r="AD88" i="4"/>
  <c r="AF88" i="4" s="1"/>
  <c r="AG88" i="4" s="1"/>
  <c r="AE88" i="4"/>
  <c r="AI88" i="4"/>
  <c r="AJ88" i="4"/>
  <c r="AK88" i="4"/>
  <c r="AR88" i="4" s="1"/>
  <c r="AV88" i="4" s="1"/>
  <c r="BD88" i="4"/>
  <c r="L89" i="4"/>
  <c r="O89" i="4" s="1"/>
  <c r="N89" i="4"/>
  <c r="Q89" i="4"/>
  <c r="R89" i="4"/>
  <c r="S89" i="4"/>
  <c r="W89" i="4"/>
  <c r="X89" i="4"/>
  <c r="Y89" i="4"/>
  <c r="AC89" i="4"/>
  <c r="AD89" i="4"/>
  <c r="AE89" i="4"/>
  <c r="AR89" i="4" s="1"/>
  <c r="AV89" i="4" s="1"/>
  <c r="AI89" i="4"/>
  <c r="AJ89" i="4"/>
  <c r="AK89" i="4"/>
  <c r="BD89" i="4"/>
  <c r="L90" i="4"/>
  <c r="O90" i="4" s="1"/>
  <c r="N90" i="4"/>
  <c r="Q90" i="4"/>
  <c r="R90" i="4"/>
  <c r="S90" i="4"/>
  <c r="AR90" i="4" s="1"/>
  <c r="AV90" i="4" s="1"/>
  <c r="W90" i="4"/>
  <c r="X90" i="4"/>
  <c r="Y90" i="4"/>
  <c r="Z90" i="4" s="1"/>
  <c r="AA90" i="4" s="1"/>
  <c r="AC90" i="4"/>
  <c r="AD90" i="4"/>
  <c r="AE90" i="4"/>
  <c r="AI90" i="4"/>
  <c r="AL90" i="4" s="1"/>
  <c r="AM90" i="4" s="1"/>
  <c r="AJ90" i="4"/>
  <c r="AK90" i="4"/>
  <c r="BD90" i="4"/>
  <c r="L91" i="4"/>
  <c r="N91" i="4"/>
  <c r="O91" i="4"/>
  <c r="Q91" i="4"/>
  <c r="T91" i="4" s="1"/>
  <c r="R91" i="4"/>
  <c r="S91" i="4"/>
  <c r="W91" i="4"/>
  <c r="X91" i="4"/>
  <c r="Y91" i="4"/>
  <c r="AC91" i="4"/>
  <c r="AD91" i="4"/>
  <c r="AF91" i="4" s="1"/>
  <c r="AG91" i="4" s="1"/>
  <c r="AE91" i="4"/>
  <c r="AI91" i="4"/>
  <c r="AJ91" i="4"/>
  <c r="AK91" i="4"/>
  <c r="AR91" i="4" s="1"/>
  <c r="AV91" i="4" s="1"/>
  <c r="BD91" i="4"/>
  <c r="L92" i="4"/>
  <c r="N92" i="4"/>
  <c r="Q92" i="4"/>
  <c r="R92" i="4"/>
  <c r="S92" i="4"/>
  <c r="W92" i="4"/>
  <c r="X92" i="4"/>
  <c r="Y92" i="4"/>
  <c r="AC92" i="4"/>
  <c r="AD92" i="4"/>
  <c r="AE92" i="4"/>
  <c r="AR92" i="4" s="1"/>
  <c r="AV92" i="4" s="1"/>
  <c r="AI92" i="4"/>
  <c r="AJ92" i="4"/>
  <c r="AK92" i="4"/>
  <c r="BD92" i="4"/>
  <c r="L93" i="4"/>
  <c r="O93" i="4" s="1"/>
  <c r="N93" i="4"/>
  <c r="Q93" i="4"/>
  <c r="R93" i="4"/>
  <c r="S93" i="4"/>
  <c r="W93" i="4"/>
  <c r="X93" i="4"/>
  <c r="Y93" i="4"/>
  <c r="Z93" i="4" s="1"/>
  <c r="AA93" i="4" s="1"/>
  <c r="AC93" i="4"/>
  <c r="AD93" i="4"/>
  <c r="AE93" i="4"/>
  <c r="AI93" i="4"/>
  <c r="AL93" i="4" s="1"/>
  <c r="AM93" i="4" s="1"/>
  <c r="AJ93" i="4"/>
  <c r="AK93" i="4"/>
  <c r="AR93" i="4"/>
  <c r="AV93" i="4" s="1"/>
  <c r="BD93" i="4"/>
  <c r="L94" i="4"/>
  <c r="N94" i="4"/>
  <c r="O94" i="4"/>
  <c r="Q94" i="4"/>
  <c r="R94" i="4"/>
  <c r="S94" i="4"/>
  <c r="AR94" i="4" s="1"/>
  <c r="AV94" i="4" s="1"/>
  <c r="T94" i="4"/>
  <c r="W94" i="4"/>
  <c r="X94" i="4"/>
  <c r="Y94" i="4"/>
  <c r="Z94" i="4" s="1"/>
  <c r="AA94" i="4" s="1"/>
  <c r="AC94" i="4"/>
  <c r="AD94" i="4"/>
  <c r="AE94" i="4"/>
  <c r="AI94" i="4"/>
  <c r="AJ94" i="4"/>
  <c r="AK94" i="4"/>
  <c r="BD94" i="4"/>
  <c r="L95" i="4"/>
  <c r="O95" i="4" s="1"/>
  <c r="N95" i="4"/>
  <c r="Q95" i="4"/>
  <c r="T95" i="4" s="1"/>
  <c r="R95" i="4"/>
  <c r="S95" i="4"/>
  <c r="W95" i="4"/>
  <c r="X95" i="4"/>
  <c r="Y95" i="4"/>
  <c r="AC95" i="4"/>
  <c r="AD95" i="4"/>
  <c r="AE95" i="4"/>
  <c r="AI95" i="4"/>
  <c r="AJ95" i="4"/>
  <c r="AK95" i="4"/>
  <c r="AR95" i="4"/>
  <c r="AV95" i="4" s="1"/>
  <c r="BD95" i="4"/>
  <c r="L96" i="4"/>
  <c r="N96" i="4"/>
  <c r="O96" i="4"/>
  <c r="Q96" i="4"/>
  <c r="R96" i="4"/>
  <c r="S96" i="4"/>
  <c r="T96" i="4"/>
  <c r="W96" i="4"/>
  <c r="X96" i="4"/>
  <c r="Y96" i="4"/>
  <c r="Z96" i="4" s="1"/>
  <c r="AA96" i="4" s="1"/>
  <c r="AC96" i="4"/>
  <c r="AD96" i="4"/>
  <c r="AE96" i="4"/>
  <c r="AI96" i="4"/>
  <c r="AJ96" i="4"/>
  <c r="AK96" i="4"/>
  <c r="AR96" i="4"/>
  <c r="AV96" i="4" s="1"/>
  <c r="BD96" i="4"/>
  <c r="L97" i="4"/>
  <c r="N97" i="4"/>
  <c r="O97" i="4"/>
  <c r="Q97" i="4"/>
  <c r="R97" i="4"/>
  <c r="S97" i="4"/>
  <c r="W97" i="4"/>
  <c r="X97" i="4"/>
  <c r="Y97" i="4"/>
  <c r="AC97" i="4"/>
  <c r="AD97" i="4"/>
  <c r="AF97" i="4" s="1"/>
  <c r="AG97" i="4" s="1"/>
  <c r="AE97" i="4"/>
  <c r="AI97" i="4"/>
  <c r="AJ97" i="4"/>
  <c r="AK97" i="4"/>
  <c r="AR97" i="4" s="1"/>
  <c r="AV97" i="4" s="1"/>
  <c r="BD97" i="4"/>
  <c r="L98" i="4"/>
  <c r="O98" i="4" s="1"/>
  <c r="N98" i="4"/>
  <c r="Q98" i="4"/>
  <c r="T98" i="4" s="1"/>
  <c r="R98" i="4"/>
  <c r="S98" i="4"/>
  <c r="W98" i="4"/>
  <c r="X98" i="4"/>
  <c r="Y98" i="4"/>
  <c r="AC98" i="4"/>
  <c r="AD98" i="4"/>
  <c r="AE98" i="4"/>
  <c r="AI98" i="4"/>
  <c r="AJ98" i="4"/>
  <c r="AK98" i="4"/>
  <c r="AR98" i="4"/>
  <c r="AV98" i="4" s="1"/>
  <c r="BD98" i="4"/>
  <c r="L99" i="4"/>
  <c r="N99" i="4"/>
  <c r="O99" i="4"/>
  <c r="Q99" i="4"/>
  <c r="R99" i="4"/>
  <c r="S99" i="4"/>
  <c r="AR99" i="4" s="1"/>
  <c r="AV99" i="4" s="1"/>
  <c r="T99" i="4"/>
  <c r="W99" i="4"/>
  <c r="X99" i="4"/>
  <c r="Y99" i="4"/>
  <c r="Z99" i="4" s="1"/>
  <c r="AA99" i="4" s="1"/>
  <c r="AC99" i="4"/>
  <c r="AD99" i="4"/>
  <c r="AE99" i="4"/>
  <c r="AI99" i="4"/>
  <c r="AJ99" i="4"/>
  <c r="AK99" i="4"/>
  <c r="BD99" i="4"/>
  <c r="AK63" i="11" l="1"/>
  <c r="AJ77" i="11"/>
  <c r="AI78" i="11"/>
  <c r="AI72" i="11"/>
  <c r="AJ72" i="11"/>
  <c r="AK55" i="11"/>
  <c r="AI81" i="11"/>
  <c r="AJ78" i="11"/>
  <c r="AJ81" i="11"/>
  <c r="AI82" i="11"/>
  <c r="AI55" i="11"/>
  <c r="AL55" i="11" s="1"/>
  <c r="AI80" i="11"/>
  <c r="AJ70" i="11"/>
  <c r="AJ80" i="11"/>
  <c r="AJ82" i="11"/>
  <c r="AL82" i="11" s="1"/>
  <c r="AI77" i="11"/>
  <c r="AI70" i="11"/>
  <c r="AI52" i="11"/>
  <c r="AJ69" i="11"/>
  <c r="AJ76" i="11"/>
  <c r="AJ52" i="11"/>
  <c r="AK74" i="11"/>
  <c r="AJ74" i="11"/>
  <c r="AI66" i="11"/>
  <c r="AI59" i="11"/>
  <c r="AI63" i="11"/>
  <c r="AI65" i="11"/>
  <c r="AJ66" i="11"/>
  <c r="AJ56" i="11"/>
  <c r="AI56" i="11"/>
  <c r="AK65" i="11"/>
  <c r="AI61" i="11"/>
  <c r="AI60" i="11"/>
  <c r="AI68" i="11"/>
  <c r="AJ68" i="11"/>
  <c r="AJ79" i="11"/>
  <c r="AK79" i="11"/>
  <c r="AI79" i="11"/>
  <c r="AJ75" i="11"/>
  <c r="AK62" i="11"/>
  <c r="AI62" i="11"/>
  <c r="AK53" i="11"/>
  <c r="AI53" i="11"/>
  <c r="AI69" i="11"/>
  <c r="AK60" i="11"/>
  <c r="AK54" i="11"/>
  <c r="AI54" i="11"/>
  <c r="AJ54" i="11"/>
  <c r="AI75" i="11"/>
  <c r="AI76" i="11"/>
  <c r="AK71" i="11"/>
  <c r="AJ71" i="11"/>
  <c r="AK58" i="11"/>
  <c r="AI58" i="11"/>
  <c r="AK57" i="11"/>
  <c r="AI57" i="11"/>
  <c r="AK67" i="11"/>
  <c r="AI67" i="11"/>
  <c r="AI71" i="11"/>
  <c r="AK59" i="11"/>
  <c r="AJ73" i="11"/>
  <c r="AK73" i="11"/>
  <c r="AK61" i="11"/>
  <c r="AI64" i="11"/>
  <c r="AK64" i="11"/>
  <c r="BC25" i="9"/>
  <c r="AO13" i="9"/>
  <c r="AY13" i="9" s="1"/>
  <c r="AO12" i="9"/>
  <c r="AY12" i="9" s="1"/>
  <c r="AX15" i="9"/>
  <c r="BC24" i="9"/>
  <c r="AO11" i="9"/>
  <c r="AY11" i="9" s="1"/>
  <c r="AO17" i="9"/>
  <c r="AX17" i="9" s="1"/>
  <c r="BC16" i="9"/>
  <c r="AO14" i="9"/>
  <c r="AY14" i="9" s="1"/>
  <c r="AO23" i="9"/>
  <c r="AZ23" i="9" s="1"/>
  <c r="AX12" i="9"/>
  <c r="AO25" i="9"/>
  <c r="BC34" i="9"/>
  <c r="U32" i="9"/>
  <c r="AO32" i="9"/>
  <c r="AY32" i="9" s="1"/>
  <c r="BC30" i="9"/>
  <c r="BC21" i="9"/>
  <c r="U31" i="9"/>
  <c r="AO31" i="9"/>
  <c r="AY31" i="9" s="1"/>
  <c r="AA21" i="9"/>
  <c r="AO21" i="9"/>
  <c r="AZ21" i="9" s="1"/>
  <c r="U30" i="9"/>
  <c r="AO30" i="9"/>
  <c r="AY30" i="9" s="1"/>
  <c r="AZ13" i="9"/>
  <c r="AY15" i="9"/>
  <c r="BC17" i="9"/>
  <c r="AZ32" i="9"/>
  <c r="BC26" i="9"/>
  <c r="U39" i="9"/>
  <c r="AO39" i="9"/>
  <c r="AY39" i="9" s="1"/>
  <c r="U27" i="9"/>
  <c r="AO27" i="9"/>
  <c r="AY27" i="9" s="1"/>
  <c r="U34" i="9"/>
  <c r="AO34" i="9"/>
  <c r="AY34" i="9" s="1"/>
  <c r="AO22" i="9"/>
  <c r="U22" i="9"/>
  <c r="BC38" i="9"/>
  <c r="AZ34" i="9"/>
  <c r="BC29" i="9"/>
  <c r="BC20" i="9"/>
  <c r="U38" i="9"/>
  <c r="AO38" i="9"/>
  <c r="AY38" i="9" s="1"/>
  <c r="AZ12" i="9"/>
  <c r="BC33" i="9"/>
  <c r="BC28" i="9"/>
  <c r="AZ15" i="9"/>
  <c r="BC23" i="9"/>
  <c r="AO10" i="9"/>
  <c r="BC35" i="9"/>
  <c r="U36" i="9"/>
  <c r="AO36" i="9"/>
  <c r="AY36" i="9" s="1"/>
  <c r="AX13" i="9"/>
  <c r="U35" i="9"/>
  <c r="AO35" i="9"/>
  <c r="AY35" i="9" s="1"/>
  <c r="U26" i="9"/>
  <c r="AO26" i="9"/>
  <c r="AY26" i="9" s="1"/>
  <c r="U37" i="9"/>
  <c r="AO37" i="9"/>
  <c r="AY37" i="9" s="1"/>
  <c r="AO33" i="9"/>
  <c r="U33" i="9"/>
  <c r="U29" i="9"/>
  <c r="AO29" i="9"/>
  <c r="AO24" i="9"/>
  <c r="U24" i="9"/>
  <c r="AO19" i="9"/>
  <c r="AZ19" i="9" s="1"/>
  <c r="U19" i="9"/>
  <c r="BC37" i="9"/>
  <c r="BC32" i="9"/>
  <c r="U20" i="9"/>
  <c r="AO20" i="9"/>
  <c r="BC27" i="9"/>
  <c r="AO9" i="9"/>
  <c r="BC36" i="9"/>
  <c r="U28" i="9"/>
  <c r="AO28" i="9"/>
  <c r="AY28" i="9" s="1"/>
  <c r="BC19" i="9"/>
  <c r="AO16" i="9"/>
  <c r="BC11" i="9"/>
  <c r="BC13" i="9"/>
  <c r="BC12" i="9"/>
  <c r="AO18" i="9"/>
  <c r="AY18" i="9" s="1"/>
  <c r="AO16" i="8"/>
  <c r="AZ16" i="8" s="1"/>
  <c r="BC33" i="8"/>
  <c r="AO32" i="8"/>
  <c r="AY32" i="8" s="1"/>
  <c r="AO35" i="8"/>
  <c r="U35" i="8"/>
  <c r="AO23" i="8"/>
  <c r="U23" i="8"/>
  <c r="U11" i="8"/>
  <c r="AO11" i="8"/>
  <c r="AY11" i="8" s="1"/>
  <c r="AY35" i="8"/>
  <c r="AX36" i="8"/>
  <c r="BA36" i="8" s="1"/>
  <c r="AO22" i="8"/>
  <c r="AY28" i="8"/>
  <c r="AO34" i="8"/>
  <c r="BC27" i="8"/>
  <c r="AO18" i="8"/>
  <c r="BC29" i="8"/>
  <c r="AO31" i="8"/>
  <c r="AY31" i="8" s="1"/>
  <c r="U31" i="8"/>
  <c r="AO19" i="8"/>
  <c r="U19" i="8"/>
  <c r="AO37" i="8"/>
  <c r="U37" i="8"/>
  <c r="AO33" i="8"/>
  <c r="U33" i="8"/>
  <c r="AO29" i="8"/>
  <c r="AY29" i="8" s="1"/>
  <c r="U29" i="8"/>
  <c r="U25" i="8"/>
  <c r="AO25" i="8"/>
  <c r="AO21" i="8"/>
  <c r="AY21" i="8" s="1"/>
  <c r="U21" i="8"/>
  <c r="U17" i="8"/>
  <c r="AO17" i="8"/>
  <c r="AO13" i="8"/>
  <c r="AY13" i="8" s="1"/>
  <c r="U13" i="8"/>
  <c r="U9" i="8"/>
  <c r="AO9" i="8"/>
  <c r="AY23" i="8"/>
  <c r="AY36" i="8"/>
  <c r="AO24" i="8"/>
  <c r="BC37" i="8"/>
  <c r="AO30" i="8"/>
  <c r="AO14" i="8"/>
  <c r="AO39" i="8"/>
  <c r="U39" i="8"/>
  <c r="AO27" i="8"/>
  <c r="AY27" i="8" s="1"/>
  <c r="U27" i="8"/>
  <c r="U15" i="8"/>
  <c r="AO15" i="8"/>
  <c r="AY15" i="8" s="1"/>
  <c r="AY33" i="8"/>
  <c r="AY25" i="8"/>
  <c r="AY16" i="8"/>
  <c r="BC35" i="8"/>
  <c r="BC28" i="8"/>
  <c r="AO26" i="8"/>
  <c r="BC19" i="8"/>
  <c r="BC12" i="8"/>
  <c r="AO10" i="8"/>
  <c r="BC18" i="8"/>
  <c r="AO38" i="8"/>
  <c r="BC16" i="8"/>
  <c r="AO28" i="8"/>
  <c r="AO20" i="8"/>
  <c r="AO12" i="8"/>
  <c r="AP97" i="4"/>
  <c r="AT97" i="4" s="1"/>
  <c r="AQ95" i="4"/>
  <c r="AU95" i="4" s="1"/>
  <c r="AQ92" i="4"/>
  <c r="AU92" i="4" s="1"/>
  <c r="AP63" i="4"/>
  <c r="AT63" i="4" s="1"/>
  <c r="AP29" i="4"/>
  <c r="AT29" i="4" s="1"/>
  <c r="T29" i="4"/>
  <c r="U29" i="4" s="1"/>
  <c r="T26" i="4"/>
  <c r="U26" i="4" s="1"/>
  <c r="AP26" i="4"/>
  <c r="AT26" i="4" s="1"/>
  <c r="AL99" i="4"/>
  <c r="AM99" i="4" s="1"/>
  <c r="AF98" i="4"/>
  <c r="AG98" i="4" s="1"/>
  <c r="T97" i="4"/>
  <c r="AO97" i="4" s="1"/>
  <c r="AZ97" i="4" s="1"/>
  <c r="AL96" i="4"/>
  <c r="AM96" i="4" s="1"/>
  <c r="AF95" i="4"/>
  <c r="AG95" i="4" s="1"/>
  <c r="AL94" i="4"/>
  <c r="AM94" i="4" s="1"/>
  <c r="AF92" i="4"/>
  <c r="AG92" i="4" s="1"/>
  <c r="AP92" i="4"/>
  <c r="AT92" i="4" s="1"/>
  <c r="BC92" i="4" s="1"/>
  <c r="O87" i="4"/>
  <c r="Z85" i="4"/>
  <c r="AA85" i="4" s="1"/>
  <c r="AF81" i="4"/>
  <c r="AG81" i="4" s="1"/>
  <c r="AL78" i="4"/>
  <c r="AM78" i="4" s="1"/>
  <c r="AL74" i="4"/>
  <c r="AM74" i="4" s="1"/>
  <c r="AL73" i="4"/>
  <c r="AM73" i="4" s="1"/>
  <c r="Z73" i="4"/>
  <c r="AA73" i="4" s="1"/>
  <c r="AL69" i="4"/>
  <c r="AM69" i="4" s="1"/>
  <c r="AF69" i="4"/>
  <c r="AG69" i="4" s="1"/>
  <c r="Z63" i="4"/>
  <c r="AA63" i="4" s="1"/>
  <c r="AL62" i="4"/>
  <c r="AM62" i="4" s="1"/>
  <c r="Z58" i="4"/>
  <c r="AA58" i="4" s="1"/>
  <c r="O51" i="4"/>
  <c r="AL48" i="4"/>
  <c r="AM48" i="4" s="1"/>
  <c r="T44" i="4"/>
  <c r="U44" i="4" s="1"/>
  <c r="Z43" i="4"/>
  <c r="AA43" i="4" s="1"/>
  <c r="AL35" i="4"/>
  <c r="AM35" i="4" s="1"/>
  <c r="AP9" i="6"/>
  <c r="AT9" i="6" s="1"/>
  <c r="T9" i="6"/>
  <c r="AQ99" i="4"/>
  <c r="AU99" i="4" s="1"/>
  <c r="AL97" i="4"/>
  <c r="AM97" i="4" s="1"/>
  <c r="Z97" i="4"/>
  <c r="AA97" i="4" s="1"/>
  <c r="AQ96" i="4"/>
  <c r="AU96" i="4" s="1"/>
  <c r="AF93" i="4"/>
  <c r="AG93" i="4" s="1"/>
  <c r="AP93" i="4"/>
  <c r="AT93" i="4" s="1"/>
  <c r="T92" i="4"/>
  <c r="T90" i="4"/>
  <c r="AO90" i="4" s="1"/>
  <c r="AZ90" i="4" s="1"/>
  <c r="AP89" i="4"/>
  <c r="AT89" i="4" s="1"/>
  <c r="T89" i="4"/>
  <c r="AP88" i="4"/>
  <c r="AT88" i="4" s="1"/>
  <c r="AF85" i="4"/>
  <c r="AG85" i="4" s="1"/>
  <c r="AL81" i="4"/>
  <c r="AM81" i="4" s="1"/>
  <c r="O80" i="4"/>
  <c r="Z77" i="4"/>
  <c r="AA77" i="4" s="1"/>
  <c r="AP71" i="4"/>
  <c r="AT71" i="4" s="1"/>
  <c r="AL64" i="4"/>
  <c r="AM64" i="4" s="1"/>
  <c r="Z61" i="4"/>
  <c r="AA61" i="4" s="1"/>
  <c r="Z59" i="4"/>
  <c r="AA59" i="4" s="1"/>
  <c r="AR52" i="4"/>
  <c r="AV52" i="4" s="1"/>
  <c r="Z47" i="4"/>
  <c r="AA47" i="4" s="1"/>
  <c r="Z44" i="4"/>
  <c r="AA44" i="4" s="1"/>
  <c r="Z39" i="4"/>
  <c r="AA39" i="4" s="1"/>
  <c r="Z38" i="4"/>
  <c r="AA38" i="4" s="1"/>
  <c r="AF99" i="4"/>
  <c r="AL98" i="4"/>
  <c r="AM98" i="4" s="1"/>
  <c r="Z98" i="4"/>
  <c r="AA98" i="4" s="1"/>
  <c r="AF96" i="4"/>
  <c r="AP96" i="4"/>
  <c r="AT96" i="4" s="1"/>
  <c r="BC96" i="4" s="1"/>
  <c r="AL95" i="4"/>
  <c r="AM95" i="4" s="1"/>
  <c r="Z95" i="4"/>
  <c r="AA95" i="4" s="1"/>
  <c r="AF94" i="4"/>
  <c r="T93" i="4"/>
  <c r="AO93" i="4" s="1"/>
  <c r="AX93" i="4" s="1"/>
  <c r="AL92" i="4"/>
  <c r="AM92" i="4" s="1"/>
  <c r="Z92" i="4"/>
  <c r="AA92" i="4" s="1"/>
  <c r="O92" i="4"/>
  <c r="AF89" i="4"/>
  <c r="AG89" i="4" s="1"/>
  <c r="T88" i="4"/>
  <c r="T87" i="4"/>
  <c r="AF86" i="4"/>
  <c r="AL85" i="4"/>
  <c r="AM85" i="4" s="1"/>
  <c r="O84" i="4"/>
  <c r="AQ82" i="4"/>
  <c r="AU82" i="4" s="1"/>
  <c r="AQ81" i="4"/>
  <c r="AU81" i="4" s="1"/>
  <c r="Z74" i="4"/>
  <c r="AA74" i="4" s="1"/>
  <c r="Z71" i="4"/>
  <c r="AA71" i="4" s="1"/>
  <c r="AL70" i="4"/>
  <c r="AM70" i="4" s="1"/>
  <c r="AP69" i="4"/>
  <c r="AT69" i="4" s="1"/>
  <c r="BC69" i="4" s="1"/>
  <c r="Z68" i="4"/>
  <c r="AA68" i="4" s="1"/>
  <c r="Z66" i="4"/>
  <c r="AA66" i="4" s="1"/>
  <c r="AL61" i="4"/>
  <c r="AM61" i="4" s="1"/>
  <c r="AF61" i="4"/>
  <c r="AG61" i="4" s="1"/>
  <c r="AQ56" i="4"/>
  <c r="AU56" i="4" s="1"/>
  <c r="AF56" i="4"/>
  <c r="AG56" i="4" s="1"/>
  <c r="AP54" i="4"/>
  <c r="AT54" i="4" s="1"/>
  <c r="T53" i="4"/>
  <c r="U53" i="4" s="1"/>
  <c r="AF50" i="4"/>
  <c r="AG50" i="4" s="1"/>
  <c r="AP50" i="4"/>
  <c r="AT50" i="4" s="1"/>
  <c r="T49" i="4"/>
  <c r="U49" i="4" s="1"/>
  <c r="AL46" i="4"/>
  <c r="AM46" i="4" s="1"/>
  <c r="T46" i="4"/>
  <c r="U46" i="4" s="1"/>
  <c r="AP46" i="4"/>
  <c r="AT46" i="4" s="1"/>
  <c r="AL44" i="4"/>
  <c r="AM44" i="4" s="1"/>
  <c r="AL42" i="4"/>
  <c r="AM42" i="4" s="1"/>
  <c r="AP42" i="4"/>
  <c r="AT42" i="4" s="1"/>
  <c r="AQ22" i="4"/>
  <c r="AU22" i="4" s="1"/>
  <c r="T22" i="4"/>
  <c r="AL91" i="4"/>
  <c r="AM91" i="4" s="1"/>
  <c r="Z91" i="4"/>
  <c r="AA91" i="4" s="1"/>
  <c r="AF90" i="4"/>
  <c r="AG90" i="4" s="1"/>
  <c r="AL88" i="4"/>
  <c r="AM88" i="4" s="1"/>
  <c r="Z88" i="4"/>
  <c r="AF87" i="4"/>
  <c r="AG87" i="4" s="1"/>
  <c r="AL86" i="4"/>
  <c r="AM86" i="4" s="1"/>
  <c r="Z86" i="4"/>
  <c r="AA86" i="4" s="1"/>
  <c r="AP84" i="4"/>
  <c r="AT84" i="4" s="1"/>
  <c r="AP83" i="4"/>
  <c r="AT83" i="4" s="1"/>
  <c r="AP80" i="4"/>
  <c r="AT80" i="4" s="1"/>
  <c r="AP79" i="4"/>
  <c r="AT79" i="4" s="1"/>
  <c r="AQ78" i="4"/>
  <c r="AU78" i="4" s="1"/>
  <c r="Z75" i="4"/>
  <c r="AA75" i="4" s="1"/>
  <c r="AF74" i="4"/>
  <c r="AG74" i="4" s="1"/>
  <c r="Z72" i="4"/>
  <c r="AA72" i="4" s="1"/>
  <c r="AQ70" i="4"/>
  <c r="AU70" i="4" s="1"/>
  <c r="AL67" i="4"/>
  <c r="AM67" i="4" s="1"/>
  <c r="Z64" i="4"/>
  <c r="AA64" i="4" s="1"/>
  <c r="AQ62" i="4"/>
  <c r="AU62" i="4" s="1"/>
  <c r="AL59" i="4"/>
  <c r="AM59" i="4" s="1"/>
  <c r="Z56" i="4"/>
  <c r="AA56" i="4" s="1"/>
  <c r="AF51" i="4"/>
  <c r="AG51" i="4" s="1"/>
  <c r="AQ51" i="4"/>
  <c r="AU51" i="4" s="1"/>
  <c r="AR48" i="4"/>
  <c r="AV48" i="4" s="1"/>
  <c r="AF47" i="4"/>
  <c r="AG47" i="4" s="1"/>
  <c r="AF46" i="4"/>
  <c r="AG46" i="4" s="1"/>
  <c r="Z42" i="4"/>
  <c r="AA42" i="4" s="1"/>
  <c r="AP41" i="4"/>
  <c r="AT41" i="4" s="1"/>
  <c r="AL39" i="4"/>
  <c r="AM39" i="4" s="1"/>
  <c r="AL37" i="4"/>
  <c r="AM37" i="4" s="1"/>
  <c r="AF32" i="4"/>
  <c r="AG32" i="4" s="1"/>
  <c r="AQ30" i="4"/>
  <c r="AU30" i="4" s="1"/>
  <c r="O29" i="4"/>
  <c r="AF25" i="4"/>
  <c r="AG25" i="4" s="1"/>
  <c r="AF20" i="4"/>
  <c r="AG20" i="4" s="1"/>
  <c r="AR20" i="4"/>
  <c r="AV20" i="4" s="1"/>
  <c r="AF19" i="4"/>
  <c r="AG19" i="4" s="1"/>
  <c r="T19" i="4"/>
  <c r="T18" i="4"/>
  <c r="AP18" i="4"/>
  <c r="AT18" i="4" s="1"/>
  <c r="Z16" i="4"/>
  <c r="AA16" i="4" s="1"/>
  <c r="Z14" i="4"/>
  <c r="AA14" i="4" s="1"/>
  <c r="Z11" i="4"/>
  <c r="AA11" i="4" s="1"/>
  <c r="AR10" i="4"/>
  <c r="AV10" i="4" s="1"/>
  <c r="O10" i="4"/>
  <c r="AQ91" i="4"/>
  <c r="AU91" i="4" s="1"/>
  <c r="AL89" i="4"/>
  <c r="AM89" i="4" s="1"/>
  <c r="Z89" i="4"/>
  <c r="AA89" i="4" s="1"/>
  <c r="AQ88" i="4"/>
  <c r="AU88" i="4" s="1"/>
  <c r="T84" i="4"/>
  <c r="O83" i="4"/>
  <c r="AF82" i="4"/>
  <c r="AG82" i="4" s="1"/>
  <c r="T82" i="4"/>
  <c r="U82" i="4" s="1"/>
  <c r="T80" i="4"/>
  <c r="O79" i="4"/>
  <c r="O78" i="4"/>
  <c r="AQ77" i="4"/>
  <c r="AU77" i="4" s="1"/>
  <c r="AL76" i="4"/>
  <c r="AM76" i="4" s="1"/>
  <c r="T76" i="4"/>
  <c r="U76" i="4" s="1"/>
  <c r="Z70" i="4"/>
  <c r="AA70" i="4" s="1"/>
  <c r="AL65" i="4"/>
  <c r="AM65" i="4" s="1"/>
  <c r="AF65" i="4"/>
  <c r="AG65" i="4" s="1"/>
  <c r="Z62" i="4"/>
  <c r="AA62" i="4" s="1"/>
  <c r="AL57" i="4"/>
  <c r="AM57" i="4" s="1"/>
  <c r="AF57" i="4"/>
  <c r="AG57" i="4" s="1"/>
  <c r="AR56" i="4"/>
  <c r="AV56" i="4" s="1"/>
  <c r="O56" i="4"/>
  <c r="Z49" i="4"/>
  <c r="AA49" i="4" s="1"/>
  <c r="Z45" i="4"/>
  <c r="AA45" i="4" s="1"/>
  <c r="AF44" i="4"/>
  <c r="AG44" i="4" s="1"/>
  <c r="AL43" i="4"/>
  <c r="AM43" i="4" s="1"/>
  <c r="O43" i="4"/>
  <c r="AL41" i="4"/>
  <c r="AM41" i="4" s="1"/>
  <c r="AF41" i="4"/>
  <c r="AG41" i="4" s="1"/>
  <c r="AP35" i="4"/>
  <c r="AT35" i="4" s="1"/>
  <c r="AQ34" i="4"/>
  <c r="AU34" i="4" s="1"/>
  <c r="AL31" i="4"/>
  <c r="AM31" i="4" s="1"/>
  <c r="AR31" i="4"/>
  <c r="AV31" i="4" s="1"/>
  <c r="O26" i="4"/>
  <c r="AL25" i="4"/>
  <c r="AM25" i="4" s="1"/>
  <c r="AL24" i="4"/>
  <c r="AM24" i="4" s="1"/>
  <c r="AQ24" i="4"/>
  <c r="AU24" i="4" s="1"/>
  <c r="AF22" i="4"/>
  <c r="AG22" i="4" s="1"/>
  <c r="AL19" i="4"/>
  <c r="AM19" i="4" s="1"/>
  <c r="AF17" i="4"/>
  <c r="AG17" i="4" s="1"/>
  <c r="T15" i="4"/>
  <c r="AR15" i="4"/>
  <c r="AV15" i="4" s="1"/>
  <c r="AL10" i="4"/>
  <c r="AM10" i="4" s="1"/>
  <c r="AF9" i="6"/>
  <c r="AG9" i="6" s="1"/>
  <c r="AF31" i="4"/>
  <c r="AG31" i="4" s="1"/>
  <c r="O31" i="4"/>
  <c r="AL30" i="4"/>
  <c r="AM30" i="4" s="1"/>
  <c r="Z30" i="4"/>
  <c r="Z29" i="4"/>
  <c r="AA29" i="4" s="1"/>
  <c r="AL28" i="4"/>
  <c r="AM28" i="4" s="1"/>
  <c r="AF23" i="4"/>
  <c r="AG23" i="4" s="1"/>
  <c r="T23" i="4"/>
  <c r="U23" i="4" s="1"/>
  <c r="AQ20" i="4"/>
  <c r="AU20" i="4" s="1"/>
  <c r="O19" i="4"/>
  <c r="AL18" i="4"/>
  <c r="AM18" i="4" s="1"/>
  <c r="AL13" i="4"/>
  <c r="AM13" i="4" s="1"/>
  <c r="AQ12" i="4"/>
  <c r="AU12" i="4" s="1"/>
  <c r="AF11" i="4"/>
  <c r="AG11" i="4" s="1"/>
  <c r="AQ11" i="6"/>
  <c r="AU11" i="6" s="1"/>
  <c r="T12" i="6"/>
  <c r="U12" i="6" s="1"/>
  <c r="AP12" i="6"/>
  <c r="AT12" i="6" s="1"/>
  <c r="T13" i="6"/>
  <c r="U13" i="6" s="1"/>
  <c r="AR15" i="6"/>
  <c r="AV15" i="6" s="1"/>
  <c r="AF16" i="6"/>
  <c r="AG16" i="6" s="1"/>
  <c r="AR17" i="6"/>
  <c r="AV17" i="6" s="1"/>
  <c r="AF20" i="6"/>
  <c r="AG20" i="6" s="1"/>
  <c r="AR21" i="6"/>
  <c r="AV21" i="6" s="1"/>
  <c r="BC21" i="6" s="1"/>
  <c r="AF24" i="6"/>
  <c r="AG24" i="6" s="1"/>
  <c r="AR25" i="6"/>
  <c r="AV25" i="6" s="1"/>
  <c r="AF28" i="6"/>
  <c r="AG28" i="6" s="1"/>
  <c r="AL29" i="6"/>
  <c r="AM29" i="6" s="1"/>
  <c r="Z41" i="4"/>
  <c r="AA41" i="4" s="1"/>
  <c r="AF40" i="4"/>
  <c r="AG40" i="4" s="1"/>
  <c r="AL38" i="4"/>
  <c r="AM38" i="4" s="1"/>
  <c r="AL29" i="4"/>
  <c r="AM29" i="4" s="1"/>
  <c r="AQ28" i="4"/>
  <c r="AU28" i="4" s="1"/>
  <c r="O28" i="4"/>
  <c r="AF27" i="4"/>
  <c r="AG27" i="4" s="1"/>
  <c r="O27" i="4"/>
  <c r="AL26" i="4"/>
  <c r="AM26" i="4" s="1"/>
  <c r="AF24" i="4"/>
  <c r="AG24" i="4" s="1"/>
  <c r="O24" i="4"/>
  <c r="AF21" i="4"/>
  <c r="AG21" i="4" s="1"/>
  <c r="O21" i="4"/>
  <c r="AQ16" i="4"/>
  <c r="AU16" i="4" s="1"/>
  <c r="O15" i="4"/>
  <c r="AQ14" i="4"/>
  <c r="AU14" i="4" s="1"/>
  <c r="AL12" i="4"/>
  <c r="AM12" i="4" s="1"/>
  <c r="AL9" i="6"/>
  <c r="AM9" i="6" s="1"/>
  <c r="AF11" i="6"/>
  <c r="AG11" i="6" s="1"/>
  <c r="AR12" i="6"/>
  <c r="AV12" i="6" s="1"/>
  <c r="BC12" i="6" s="1"/>
  <c r="AR13" i="6"/>
  <c r="AV13" i="6" s="1"/>
  <c r="AF13" i="6"/>
  <c r="AG13" i="6" s="1"/>
  <c r="AF18" i="6"/>
  <c r="AG18" i="6" s="1"/>
  <c r="AF22" i="6"/>
  <c r="AF26" i="6"/>
  <c r="AG26" i="6" s="1"/>
  <c r="T29" i="6"/>
  <c r="T30" i="6"/>
  <c r="AF30" i="6"/>
  <c r="AG30" i="6" s="1"/>
  <c r="AL31" i="6"/>
  <c r="AM31" i="6" s="1"/>
  <c r="AR9" i="6"/>
  <c r="AV9" i="6" s="1"/>
  <c r="AP11" i="6"/>
  <c r="AT11" i="6" s="1"/>
  <c r="AF12" i="6"/>
  <c r="AG12" i="6" s="1"/>
  <c r="AL16" i="6"/>
  <c r="AM16" i="6" s="1"/>
  <c r="AQ19" i="6"/>
  <c r="AU19" i="6" s="1"/>
  <c r="AL19" i="6"/>
  <c r="AM19" i="6" s="1"/>
  <c r="AQ20" i="6"/>
  <c r="AU20" i="6" s="1"/>
  <c r="BC20" i="6" s="1"/>
  <c r="AL20" i="6"/>
  <c r="AM20" i="6" s="1"/>
  <c r="Z22" i="6"/>
  <c r="AA22" i="6" s="1"/>
  <c r="AQ23" i="6"/>
  <c r="AU23" i="6" s="1"/>
  <c r="AL23" i="6"/>
  <c r="AM23" i="6" s="1"/>
  <c r="AQ24" i="6"/>
  <c r="AU24" i="6" s="1"/>
  <c r="BC24" i="6" s="1"/>
  <c r="AL24" i="6"/>
  <c r="AM24" i="6" s="1"/>
  <c r="Z26" i="6"/>
  <c r="AA26" i="6" s="1"/>
  <c r="AQ27" i="6"/>
  <c r="AU27" i="6" s="1"/>
  <c r="AL27" i="6"/>
  <c r="AM27" i="6" s="1"/>
  <c r="AQ28" i="6"/>
  <c r="AU28" i="6" s="1"/>
  <c r="AL28" i="6"/>
  <c r="AM28" i="6" s="1"/>
  <c r="Z29" i="6"/>
  <c r="Z30" i="6"/>
  <c r="AA30" i="6" s="1"/>
  <c r="AR31" i="6"/>
  <c r="AV31" i="6" s="1"/>
  <c r="AF31" i="6"/>
  <c r="AG31" i="6" s="1"/>
  <c r="BC9" i="6"/>
  <c r="BC11" i="6"/>
  <c r="Z9" i="6"/>
  <c r="AA9" i="6" s="1"/>
  <c r="AP14" i="6"/>
  <c r="AT14" i="6" s="1"/>
  <c r="AQ16" i="6"/>
  <c r="AU16" i="6" s="1"/>
  <c r="T16" i="6"/>
  <c r="AP10" i="6"/>
  <c r="AT10" i="6" s="1"/>
  <c r="T11" i="6"/>
  <c r="Z12" i="6"/>
  <c r="AA12" i="6" s="1"/>
  <c r="AL12" i="6"/>
  <c r="AM12" i="6" s="1"/>
  <c r="O13" i="6"/>
  <c r="T14" i="6"/>
  <c r="AQ14" i="6"/>
  <c r="AU14" i="6" s="1"/>
  <c r="O16" i="6"/>
  <c r="AR16" i="6"/>
  <c r="AV16" i="6" s="1"/>
  <c r="U17" i="6"/>
  <c r="BC17" i="6"/>
  <c r="AO10" i="6"/>
  <c r="AY10" i="6" s="1"/>
  <c r="U10" i="6"/>
  <c r="Z11" i="6"/>
  <c r="AA11" i="6" s="1"/>
  <c r="Z13" i="6"/>
  <c r="AA13" i="6" s="1"/>
  <c r="O14" i="6"/>
  <c r="T15" i="6"/>
  <c r="AQ15" i="6"/>
  <c r="AU15" i="6" s="1"/>
  <c r="AQ13" i="6"/>
  <c r="AU13" i="6" s="1"/>
  <c r="Z15" i="6"/>
  <c r="AA15" i="6" s="1"/>
  <c r="AP15" i="6"/>
  <c r="AT15" i="6" s="1"/>
  <c r="Z18" i="6"/>
  <c r="AA18" i="6" s="1"/>
  <c r="AP18" i="6"/>
  <c r="AT18" i="6" s="1"/>
  <c r="BC25" i="6"/>
  <c r="Z16" i="6"/>
  <c r="AA16" i="6" s="1"/>
  <c r="T19" i="6"/>
  <c r="Z20" i="6"/>
  <c r="AA20" i="6" s="1"/>
  <c r="AP22" i="6"/>
  <c r="AT22" i="6" s="1"/>
  <c r="T23" i="6"/>
  <c r="Z24" i="6"/>
  <c r="AA24" i="6" s="1"/>
  <c r="AP26" i="6"/>
  <c r="AT26" i="6" s="1"/>
  <c r="T27" i="6"/>
  <c r="Z28" i="6"/>
  <c r="AA28" i="6" s="1"/>
  <c r="AP30" i="6"/>
  <c r="AT30" i="6" s="1"/>
  <c r="T31" i="6"/>
  <c r="AO18" i="6"/>
  <c r="AY18" i="6" s="1"/>
  <c r="U18" i="6"/>
  <c r="Z19" i="6"/>
  <c r="AA19" i="6" s="1"/>
  <c r="U22" i="6"/>
  <c r="Z23" i="6"/>
  <c r="AA23" i="6" s="1"/>
  <c r="U26" i="6"/>
  <c r="Z27" i="6"/>
  <c r="AA27" i="6" s="1"/>
  <c r="AP29" i="6"/>
  <c r="AT29" i="6" s="1"/>
  <c r="U30" i="6"/>
  <c r="O31" i="6"/>
  <c r="U21" i="6"/>
  <c r="AO25" i="6"/>
  <c r="U25" i="6"/>
  <c r="BC28" i="6"/>
  <c r="U29" i="6"/>
  <c r="Z17" i="6"/>
  <c r="AA17" i="6" s="1"/>
  <c r="AP19" i="6"/>
  <c r="AT19" i="6" s="1"/>
  <c r="T20" i="6"/>
  <c r="Z21" i="6"/>
  <c r="AA21" i="6" s="1"/>
  <c r="AP23" i="6"/>
  <c r="AT23" i="6" s="1"/>
  <c r="T24" i="6"/>
  <c r="Z25" i="6"/>
  <c r="AA25" i="6" s="1"/>
  <c r="AP27" i="6"/>
  <c r="AT27" i="6" s="1"/>
  <c r="T28" i="6"/>
  <c r="Z31" i="6"/>
  <c r="AA31" i="6" s="1"/>
  <c r="AQ31" i="6"/>
  <c r="AU31" i="6" s="1"/>
  <c r="AP99" i="4"/>
  <c r="AT99" i="4" s="1"/>
  <c r="AQ98" i="4"/>
  <c r="AU98" i="4" s="1"/>
  <c r="U96" i="4"/>
  <c r="AP95" i="4"/>
  <c r="AT95" i="4" s="1"/>
  <c r="AQ94" i="4"/>
  <c r="AU94" i="4" s="1"/>
  <c r="U92" i="4"/>
  <c r="AP91" i="4"/>
  <c r="AT91" i="4" s="1"/>
  <c r="AQ90" i="4"/>
  <c r="AU90" i="4" s="1"/>
  <c r="U88" i="4"/>
  <c r="AP87" i="4"/>
  <c r="AT87" i="4" s="1"/>
  <c r="AQ86" i="4"/>
  <c r="AU86" i="4" s="1"/>
  <c r="AP85" i="4"/>
  <c r="AT85" i="4" s="1"/>
  <c r="T85" i="4"/>
  <c r="U84" i="4"/>
  <c r="T83" i="4"/>
  <c r="AR83" i="4"/>
  <c r="AV83" i="4" s="1"/>
  <c r="U99" i="4"/>
  <c r="AP98" i="4"/>
  <c r="AT98" i="4" s="1"/>
  <c r="AQ97" i="4"/>
  <c r="AU97" i="4" s="1"/>
  <c r="U95" i="4"/>
  <c r="AO95" i="4"/>
  <c r="AY95" i="4" s="1"/>
  <c r="AP94" i="4"/>
  <c r="AT94" i="4" s="1"/>
  <c r="AQ93" i="4"/>
  <c r="AU93" i="4" s="1"/>
  <c r="U91" i="4"/>
  <c r="AP90" i="4"/>
  <c r="AT90" i="4" s="1"/>
  <c r="AQ89" i="4"/>
  <c r="AU89" i="4" s="1"/>
  <c r="U87" i="4"/>
  <c r="AP86" i="4"/>
  <c r="AT86" i="4" s="1"/>
  <c r="Z84" i="4"/>
  <c r="AA84" i="4" s="1"/>
  <c r="AR84" i="4"/>
  <c r="AV84" i="4" s="1"/>
  <c r="AP81" i="4"/>
  <c r="AT81" i="4" s="1"/>
  <c r="T81" i="4"/>
  <c r="U80" i="4"/>
  <c r="T79" i="4"/>
  <c r="AR79" i="4"/>
  <c r="AV79" i="4" s="1"/>
  <c r="AF75" i="4"/>
  <c r="AG75" i="4" s="1"/>
  <c r="AP75" i="4"/>
  <c r="AT75" i="4" s="1"/>
  <c r="U98" i="4"/>
  <c r="AZ95" i="4"/>
  <c r="U94" i="4"/>
  <c r="U90" i="4"/>
  <c r="U86" i="4"/>
  <c r="AQ83" i="4"/>
  <c r="AU83" i="4" s="1"/>
  <c r="Z83" i="4"/>
  <c r="AA83" i="4" s="1"/>
  <c r="Z80" i="4"/>
  <c r="AA80" i="4" s="1"/>
  <c r="AR80" i="4"/>
  <c r="AV80" i="4" s="1"/>
  <c r="U97" i="4"/>
  <c r="U93" i="4"/>
  <c r="U89" i="4"/>
  <c r="AQ79" i="4"/>
  <c r="AU79" i="4" s="1"/>
  <c r="Z79" i="4"/>
  <c r="AA79" i="4" s="1"/>
  <c r="U78" i="4"/>
  <c r="AF83" i="4"/>
  <c r="AG83" i="4" s="1"/>
  <c r="AR82" i="4"/>
  <c r="AV82" i="4" s="1"/>
  <c r="Z82" i="4"/>
  <c r="AA82" i="4" s="1"/>
  <c r="AP82" i="4"/>
  <c r="AT82" i="4" s="1"/>
  <c r="AF79" i="4"/>
  <c r="AG79" i="4" s="1"/>
  <c r="AR78" i="4"/>
  <c r="AV78" i="4" s="1"/>
  <c r="Z78" i="4"/>
  <c r="AA78" i="4" s="1"/>
  <c r="AP78" i="4"/>
  <c r="AT78" i="4" s="1"/>
  <c r="O77" i="4"/>
  <c r="AQ73" i="4"/>
  <c r="AU73" i="4" s="1"/>
  <c r="AQ71" i="4"/>
  <c r="AU71" i="4" s="1"/>
  <c r="AP68" i="4"/>
  <c r="AT68" i="4" s="1"/>
  <c r="AF68" i="4"/>
  <c r="AG68" i="4" s="1"/>
  <c r="AQ67" i="4"/>
  <c r="AU67" i="4" s="1"/>
  <c r="BC67" i="4" s="1"/>
  <c r="AP64" i="4"/>
  <c r="AT64" i="4" s="1"/>
  <c r="AF64" i="4"/>
  <c r="AG64" i="4" s="1"/>
  <c r="AQ63" i="4"/>
  <c r="AU63" i="4" s="1"/>
  <c r="AP60" i="4"/>
  <c r="AT60" i="4" s="1"/>
  <c r="AF60" i="4"/>
  <c r="AG60" i="4" s="1"/>
  <c r="AQ59" i="4"/>
  <c r="AU59" i="4" s="1"/>
  <c r="T56" i="4"/>
  <c r="AP56" i="4"/>
  <c r="AT56" i="4" s="1"/>
  <c r="U54" i="4"/>
  <c r="AQ52" i="4"/>
  <c r="AU52" i="4" s="1"/>
  <c r="T52" i="4"/>
  <c r="AL49" i="4"/>
  <c r="AM49" i="4" s="1"/>
  <c r="AP49" i="4"/>
  <c r="AT49" i="4" s="1"/>
  <c r="AF84" i="4"/>
  <c r="AG84" i="4" s="1"/>
  <c r="AF80" i="4"/>
  <c r="AG80" i="4" s="1"/>
  <c r="AR75" i="4"/>
  <c r="AV75" i="4" s="1"/>
  <c r="AQ74" i="4"/>
  <c r="AU74" i="4" s="1"/>
  <c r="AF73" i="4"/>
  <c r="AG73" i="4" s="1"/>
  <c r="AQ72" i="4"/>
  <c r="AU72" i="4" s="1"/>
  <c r="AF71" i="4"/>
  <c r="AG71" i="4" s="1"/>
  <c r="AQ68" i="4"/>
  <c r="AU68" i="4" s="1"/>
  <c r="AF67" i="4"/>
  <c r="AG67" i="4" s="1"/>
  <c r="AQ64" i="4"/>
  <c r="AU64" i="4" s="1"/>
  <c r="AF63" i="4"/>
  <c r="AG63" i="4" s="1"/>
  <c r="AQ60" i="4"/>
  <c r="AU60" i="4" s="1"/>
  <c r="AF59" i="4"/>
  <c r="AG59" i="4" s="1"/>
  <c r="Z54" i="4"/>
  <c r="AA54" i="4" s="1"/>
  <c r="AR54" i="4"/>
  <c r="AV54" i="4" s="1"/>
  <c r="AF77" i="4"/>
  <c r="AG77" i="4" s="1"/>
  <c r="AP77" i="4"/>
  <c r="AT77" i="4" s="1"/>
  <c r="AQ75" i="4"/>
  <c r="AU75" i="4" s="1"/>
  <c r="AP70" i="4"/>
  <c r="AT70" i="4" s="1"/>
  <c r="AF70" i="4"/>
  <c r="AG70" i="4" s="1"/>
  <c r="AQ69" i="4"/>
  <c r="AU69" i="4" s="1"/>
  <c r="AP66" i="4"/>
  <c r="AT66" i="4" s="1"/>
  <c r="AF66" i="4"/>
  <c r="AG66" i="4" s="1"/>
  <c r="AQ65" i="4"/>
  <c r="AU65" i="4" s="1"/>
  <c r="AP62" i="4"/>
  <c r="AT62" i="4" s="1"/>
  <c r="AF62" i="4"/>
  <c r="AG62" i="4" s="1"/>
  <c r="AQ61" i="4"/>
  <c r="AU61" i="4" s="1"/>
  <c r="BC61" i="4" s="1"/>
  <c r="AP58" i="4"/>
  <c r="AT58" i="4" s="1"/>
  <c r="AF58" i="4"/>
  <c r="AG58" i="4" s="1"/>
  <c r="AQ57" i="4"/>
  <c r="AU57" i="4" s="1"/>
  <c r="T51" i="4"/>
  <c r="AP51" i="4"/>
  <c r="AT51" i="4" s="1"/>
  <c r="Z50" i="4"/>
  <c r="AA50" i="4" s="1"/>
  <c r="AR50" i="4"/>
  <c r="AV50" i="4" s="1"/>
  <c r="AP48" i="4"/>
  <c r="AT48" i="4" s="1"/>
  <c r="Z48" i="4"/>
  <c r="AA48" i="4" s="1"/>
  <c r="AF37" i="4"/>
  <c r="AG37" i="4" s="1"/>
  <c r="AP37" i="4"/>
  <c r="AT37" i="4" s="1"/>
  <c r="T77" i="4"/>
  <c r="AR76" i="4"/>
  <c r="AV76" i="4" s="1"/>
  <c r="O76" i="4"/>
  <c r="T75" i="4"/>
  <c r="AR74" i="4"/>
  <c r="AV74" i="4" s="1"/>
  <c r="O74" i="4"/>
  <c r="T73" i="4"/>
  <c r="AR72" i="4"/>
  <c r="AV72" i="4" s="1"/>
  <c r="O72" i="4"/>
  <c r="T71" i="4"/>
  <c r="AR70" i="4"/>
  <c r="AV70" i="4" s="1"/>
  <c r="O70" i="4"/>
  <c r="T69" i="4"/>
  <c r="AR68" i="4"/>
  <c r="AV68" i="4" s="1"/>
  <c r="O68" i="4"/>
  <c r="T67" i="4"/>
  <c r="AR66" i="4"/>
  <c r="AV66" i="4" s="1"/>
  <c r="O66" i="4"/>
  <c r="T65" i="4"/>
  <c r="AR64" i="4"/>
  <c r="AV64" i="4" s="1"/>
  <c r="O64" i="4"/>
  <c r="T63" i="4"/>
  <c r="AR62" i="4"/>
  <c r="AV62" i="4" s="1"/>
  <c r="O62" i="4"/>
  <c r="T61" i="4"/>
  <c r="AR60" i="4"/>
  <c r="AV60" i="4" s="1"/>
  <c r="O60" i="4"/>
  <c r="T59" i="4"/>
  <c r="AR58" i="4"/>
  <c r="AV58" i="4" s="1"/>
  <c r="O58" i="4"/>
  <c r="T57" i="4"/>
  <c r="AL55" i="4"/>
  <c r="AM55" i="4" s="1"/>
  <c r="AR55" i="4"/>
  <c r="AV55" i="4" s="1"/>
  <c r="BC55" i="4" s="1"/>
  <c r="AL53" i="4"/>
  <c r="AM53" i="4" s="1"/>
  <c r="Z53" i="4"/>
  <c r="AR53" i="4"/>
  <c r="AV53" i="4" s="1"/>
  <c r="U50" i="4"/>
  <c r="AQ43" i="4"/>
  <c r="AU43" i="4" s="1"/>
  <c r="T74" i="4"/>
  <c r="AR73" i="4"/>
  <c r="AV73" i="4" s="1"/>
  <c r="O73" i="4"/>
  <c r="T72" i="4"/>
  <c r="AR71" i="4"/>
  <c r="AV71" i="4" s="1"/>
  <c r="O71" i="4"/>
  <c r="T70" i="4"/>
  <c r="AR69" i="4"/>
  <c r="AV69" i="4" s="1"/>
  <c r="O69" i="4"/>
  <c r="T68" i="4"/>
  <c r="AR67" i="4"/>
  <c r="AV67" i="4" s="1"/>
  <c r="O67" i="4"/>
  <c r="T66" i="4"/>
  <c r="AR65" i="4"/>
  <c r="AV65" i="4" s="1"/>
  <c r="O65" i="4"/>
  <c r="T64" i="4"/>
  <c r="AR63" i="4"/>
  <c r="AV63" i="4" s="1"/>
  <c r="O63" i="4"/>
  <c r="T62" i="4"/>
  <c r="AR61" i="4"/>
  <c r="AV61" i="4" s="1"/>
  <c r="O61" i="4"/>
  <c r="T60" i="4"/>
  <c r="AR59" i="4"/>
  <c r="AV59" i="4" s="1"/>
  <c r="O59" i="4"/>
  <c r="T58" i="4"/>
  <c r="AR57" i="4"/>
  <c r="AV57" i="4" s="1"/>
  <c r="O57" i="4"/>
  <c r="T55" i="4"/>
  <c r="AF54" i="4"/>
  <c r="AG54" i="4" s="1"/>
  <c r="BC38" i="4"/>
  <c r="AQ38" i="4"/>
  <c r="AU38" i="4" s="1"/>
  <c r="AP52" i="4"/>
  <c r="AT52" i="4" s="1"/>
  <c r="Z52" i="4"/>
  <c r="AA52" i="4" s="1"/>
  <c r="AQ48" i="4"/>
  <c r="AU48" i="4" s="1"/>
  <c r="T48" i="4"/>
  <c r="AF45" i="4"/>
  <c r="AG45" i="4" s="1"/>
  <c r="AP45" i="4"/>
  <c r="AT45" i="4" s="1"/>
  <c r="AL54" i="4"/>
  <c r="AM54" i="4" s="1"/>
  <c r="AQ53" i="4"/>
  <c r="AU53" i="4" s="1"/>
  <c r="AL50" i="4"/>
  <c r="AM50" i="4" s="1"/>
  <c r="AQ49" i="4"/>
  <c r="AU49" i="4" s="1"/>
  <c r="AR47" i="4"/>
  <c r="AV47" i="4" s="1"/>
  <c r="O47" i="4"/>
  <c r="AP44" i="4"/>
  <c r="AT44" i="4" s="1"/>
  <c r="AF43" i="4"/>
  <c r="AG43" i="4" s="1"/>
  <c r="AF42" i="4"/>
  <c r="AG42" i="4" s="1"/>
  <c r="AQ39" i="4"/>
  <c r="AU39" i="4" s="1"/>
  <c r="AF38" i="4"/>
  <c r="AG38" i="4" s="1"/>
  <c r="AQ35" i="4"/>
  <c r="AU35" i="4" s="1"/>
  <c r="AF34" i="4"/>
  <c r="AG34" i="4" s="1"/>
  <c r="Z23" i="4"/>
  <c r="AA23" i="4" s="1"/>
  <c r="AP23" i="4"/>
  <c r="AT23" i="4" s="1"/>
  <c r="T21" i="4"/>
  <c r="AQ21" i="4"/>
  <c r="AU21" i="4" s="1"/>
  <c r="AQ54" i="4"/>
  <c r="AU54" i="4" s="1"/>
  <c r="AL51" i="4"/>
  <c r="AM51" i="4" s="1"/>
  <c r="AQ50" i="4"/>
  <c r="AU50" i="4" s="1"/>
  <c r="AR49" i="4"/>
  <c r="AV49" i="4" s="1"/>
  <c r="AP47" i="4"/>
  <c r="AT47" i="4" s="1"/>
  <c r="AQ47" i="4"/>
  <c r="AU47" i="4" s="1"/>
  <c r="AR45" i="4"/>
  <c r="AV45" i="4" s="1"/>
  <c r="AQ40" i="4"/>
  <c r="AU40" i="4" s="1"/>
  <c r="AF39" i="4"/>
  <c r="AG39" i="4" s="1"/>
  <c r="AQ36" i="4"/>
  <c r="AU36" i="4" s="1"/>
  <c r="AF35" i="4"/>
  <c r="AG35" i="4" s="1"/>
  <c r="AP33" i="4"/>
  <c r="AT33" i="4" s="1"/>
  <c r="AF33" i="4"/>
  <c r="AG33" i="4" s="1"/>
  <c r="AQ32" i="4"/>
  <c r="AU32" i="4" s="1"/>
  <c r="AR28" i="4"/>
  <c r="AV28" i="4" s="1"/>
  <c r="T28" i="4"/>
  <c r="AQ45" i="4"/>
  <c r="AU45" i="4" s="1"/>
  <c r="AR43" i="4"/>
  <c r="AV43" i="4" s="1"/>
  <c r="AQ41" i="4"/>
  <c r="AU41" i="4" s="1"/>
  <c r="AQ37" i="4"/>
  <c r="AU37" i="4" s="1"/>
  <c r="AQ33" i="4"/>
  <c r="AU33" i="4" s="1"/>
  <c r="BC29" i="4"/>
  <c r="T25" i="4"/>
  <c r="AQ25" i="4"/>
  <c r="AU25" i="4" s="1"/>
  <c r="Z19" i="4"/>
  <c r="AA19" i="4" s="1"/>
  <c r="AP19" i="4"/>
  <c r="AT19" i="4" s="1"/>
  <c r="T17" i="4"/>
  <c r="AQ17" i="4"/>
  <c r="AU17" i="4" s="1"/>
  <c r="O48" i="4"/>
  <c r="T47" i="4"/>
  <c r="AR46" i="4"/>
  <c r="AV46" i="4" s="1"/>
  <c r="O46" i="4"/>
  <c r="T45" i="4"/>
  <c r="AR44" i="4"/>
  <c r="AV44" i="4" s="1"/>
  <c r="O44" i="4"/>
  <c r="T43" i="4"/>
  <c r="AR42" i="4"/>
  <c r="AV42" i="4" s="1"/>
  <c r="O42" i="4"/>
  <c r="T41" i="4"/>
  <c r="AR40" i="4"/>
  <c r="AV40" i="4" s="1"/>
  <c r="O40" i="4"/>
  <c r="T39" i="4"/>
  <c r="AR38" i="4"/>
  <c r="AV38" i="4" s="1"/>
  <c r="O38" i="4"/>
  <c r="T37" i="4"/>
  <c r="AR36" i="4"/>
  <c r="AV36" i="4" s="1"/>
  <c r="O36" i="4"/>
  <c r="T35" i="4"/>
  <c r="AR34" i="4"/>
  <c r="AV34" i="4" s="1"/>
  <c r="O34" i="4"/>
  <c r="T33" i="4"/>
  <c r="AR32" i="4"/>
  <c r="AV32" i="4" s="1"/>
  <c r="O32" i="4"/>
  <c r="AQ31" i="4"/>
  <c r="AU31" i="4" s="1"/>
  <c r="AP30" i="4"/>
  <c r="AT30" i="4" s="1"/>
  <c r="Z28" i="4"/>
  <c r="AA28" i="4" s="1"/>
  <c r="AQ27" i="4"/>
  <c r="AU27" i="4" s="1"/>
  <c r="Z24" i="4"/>
  <c r="AA24" i="4" s="1"/>
  <c r="AP24" i="4"/>
  <c r="AT24" i="4" s="1"/>
  <c r="Z20" i="4"/>
  <c r="AA20" i="4" s="1"/>
  <c r="AP20" i="4"/>
  <c r="AT20" i="4" s="1"/>
  <c r="U19" i="4"/>
  <c r="U15" i="4"/>
  <c r="AP31" i="4"/>
  <c r="AT31" i="4" s="1"/>
  <c r="T31" i="4"/>
  <c r="AP27" i="4"/>
  <c r="AT27" i="4" s="1"/>
  <c r="T27" i="4"/>
  <c r="U22" i="4"/>
  <c r="U18" i="4"/>
  <c r="AP16" i="4"/>
  <c r="AT16" i="4" s="1"/>
  <c r="AF16" i="4"/>
  <c r="AG16" i="4" s="1"/>
  <c r="AF14" i="4"/>
  <c r="AG14" i="4" s="1"/>
  <c r="AP14" i="4"/>
  <c r="AT14" i="4" s="1"/>
  <c r="U14" i="4"/>
  <c r="T42" i="4"/>
  <c r="AR41" i="4"/>
  <c r="AV41" i="4" s="1"/>
  <c r="O41" i="4"/>
  <c r="T40" i="4"/>
  <c r="AR39" i="4"/>
  <c r="AV39" i="4" s="1"/>
  <c r="BC39" i="4" s="1"/>
  <c r="O39" i="4"/>
  <c r="T38" i="4"/>
  <c r="AR37" i="4"/>
  <c r="AV37" i="4" s="1"/>
  <c r="O37" i="4"/>
  <c r="T36" i="4"/>
  <c r="AR35" i="4"/>
  <c r="AV35" i="4" s="1"/>
  <c r="O35" i="4"/>
  <c r="T34" i="4"/>
  <c r="AR33" i="4"/>
  <c r="AV33" i="4" s="1"/>
  <c r="O33" i="4"/>
  <c r="T32" i="4"/>
  <c r="AF28" i="4"/>
  <c r="AG28" i="4" s="1"/>
  <c r="AR25" i="4"/>
  <c r="AV25" i="4" s="1"/>
  <c r="AR21" i="4"/>
  <c r="AV21" i="4" s="1"/>
  <c r="AR17" i="4"/>
  <c r="AV17" i="4" s="1"/>
  <c r="AF29" i="4"/>
  <c r="AP28" i="4"/>
  <c r="AT28" i="4" s="1"/>
  <c r="AR26" i="4"/>
  <c r="AV26" i="4" s="1"/>
  <c r="T24" i="4"/>
  <c r="AR23" i="4"/>
  <c r="AV23" i="4" s="1"/>
  <c r="AR22" i="4"/>
  <c r="AV22" i="4" s="1"/>
  <c r="T20" i="4"/>
  <c r="AR19" i="4"/>
  <c r="AV19" i="4" s="1"/>
  <c r="AR18" i="4"/>
  <c r="AV18" i="4" s="1"/>
  <c r="U16" i="4"/>
  <c r="AF15" i="4"/>
  <c r="AG15" i="4" s="1"/>
  <c r="AP15" i="4"/>
  <c r="AT15" i="4" s="1"/>
  <c r="AP25" i="4"/>
  <c r="AT25" i="4" s="1"/>
  <c r="Z25" i="4"/>
  <c r="AA25" i="4" s="1"/>
  <c r="AP21" i="4"/>
  <c r="AT21" i="4" s="1"/>
  <c r="Z21" i="4"/>
  <c r="AA21" i="4" s="1"/>
  <c r="AP17" i="4"/>
  <c r="AT17" i="4" s="1"/>
  <c r="Z17" i="4"/>
  <c r="AA17" i="4" s="1"/>
  <c r="U11" i="4"/>
  <c r="AF13" i="4"/>
  <c r="AG13" i="4" s="1"/>
  <c r="AP13" i="4"/>
  <c r="AT13" i="4" s="1"/>
  <c r="U13" i="4"/>
  <c r="Z26" i="4"/>
  <c r="AA26" i="4" s="1"/>
  <c r="Z22" i="4"/>
  <c r="AA22" i="4" s="1"/>
  <c r="Z18" i="4"/>
  <c r="AA18" i="4" s="1"/>
  <c r="Z15" i="4"/>
  <c r="AA15" i="4" s="1"/>
  <c r="Z13" i="4"/>
  <c r="AA13" i="4" s="1"/>
  <c r="AF10" i="4"/>
  <c r="AG10" i="4" s="1"/>
  <c r="U10" i="4"/>
  <c r="Z12" i="4"/>
  <c r="AA12" i="4" s="1"/>
  <c r="AF12" i="4"/>
  <c r="AG12" i="4" s="1"/>
  <c r="U12" i="4"/>
  <c r="AP12" i="4"/>
  <c r="AT12" i="4" s="1"/>
  <c r="AP11" i="4"/>
  <c r="AT11" i="4" s="1"/>
  <c r="AP10" i="4"/>
  <c r="AT10" i="4" s="1"/>
  <c r="BD9" i="4"/>
  <c r="BE130" i="4" s="1"/>
  <c r="BE131" i="4" s="1"/>
  <c r="AK9" i="4"/>
  <c r="AJ9" i="4"/>
  <c r="AI9" i="4"/>
  <c r="AL9" i="4" s="1"/>
  <c r="AM9" i="4" s="1"/>
  <c r="AE9" i="4"/>
  <c r="AD9" i="4"/>
  <c r="AC9" i="4"/>
  <c r="Y9" i="4"/>
  <c r="X9" i="4"/>
  <c r="W9" i="4"/>
  <c r="S9" i="4"/>
  <c r="R9" i="4"/>
  <c r="Q9" i="4"/>
  <c r="N9" i="4"/>
  <c r="L9" i="4"/>
  <c r="Q10" i="3"/>
  <c r="T10" i="3" s="1"/>
  <c r="U10" i="3" s="1"/>
  <c r="R10" i="3"/>
  <c r="S10" i="3"/>
  <c r="Q11" i="3"/>
  <c r="R11" i="3"/>
  <c r="S11" i="3"/>
  <c r="Q12" i="3"/>
  <c r="R12" i="3"/>
  <c r="S12" i="3"/>
  <c r="Q13" i="3"/>
  <c r="R13" i="3"/>
  <c r="S13" i="3"/>
  <c r="Q14" i="3"/>
  <c r="R14" i="3"/>
  <c r="S14" i="3"/>
  <c r="Q15" i="3"/>
  <c r="T15" i="3" s="1"/>
  <c r="U15" i="3" s="1"/>
  <c r="R15" i="3"/>
  <c r="S15" i="3"/>
  <c r="Q16" i="3"/>
  <c r="R16" i="3"/>
  <c r="S16" i="3"/>
  <c r="Q17" i="3"/>
  <c r="R17" i="3"/>
  <c r="S17" i="3"/>
  <c r="Q18" i="3"/>
  <c r="R18" i="3"/>
  <c r="S18" i="3"/>
  <c r="Q19" i="3"/>
  <c r="R19" i="3"/>
  <c r="S19" i="3"/>
  <c r="Q20" i="3"/>
  <c r="R20" i="3"/>
  <c r="S20" i="3"/>
  <c r="T20" i="3"/>
  <c r="U20" i="3" s="1"/>
  <c r="Q21" i="3"/>
  <c r="R21" i="3"/>
  <c r="S21" i="3"/>
  <c r="Q22" i="3"/>
  <c r="T22" i="3" s="1"/>
  <c r="U22" i="3" s="1"/>
  <c r="R22" i="3"/>
  <c r="S22" i="3"/>
  <c r="Q23" i="3"/>
  <c r="R23" i="3"/>
  <c r="AQ23" i="3" s="1"/>
  <c r="AU23" i="3" s="1"/>
  <c r="S23" i="3"/>
  <c r="Q24" i="3"/>
  <c r="R24" i="3"/>
  <c r="S24" i="3"/>
  <c r="T24" i="3" s="1"/>
  <c r="U24" i="3" s="1"/>
  <c r="Q25" i="3"/>
  <c r="R25" i="3"/>
  <c r="S25" i="3"/>
  <c r="Q26" i="3"/>
  <c r="T26" i="3" s="1"/>
  <c r="U26" i="3" s="1"/>
  <c r="R26" i="3"/>
  <c r="S26" i="3"/>
  <c r="Q27" i="3"/>
  <c r="T27" i="3" s="1"/>
  <c r="U27" i="3" s="1"/>
  <c r="R27" i="3"/>
  <c r="S27" i="3"/>
  <c r="Q28" i="3"/>
  <c r="R28" i="3"/>
  <c r="S28" i="3"/>
  <c r="Q29" i="3"/>
  <c r="R29" i="3"/>
  <c r="S29" i="3"/>
  <c r="T29" i="3" s="1"/>
  <c r="U29" i="3" s="1"/>
  <c r="Q30" i="3"/>
  <c r="R30" i="3"/>
  <c r="S30" i="3"/>
  <c r="AR30" i="3" s="1"/>
  <c r="AV30" i="3" s="1"/>
  <c r="Q31" i="3"/>
  <c r="T31" i="3" s="1"/>
  <c r="U31" i="3" s="1"/>
  <c r="R31" i="3"/>
  <c r="S31" i="3"/>
  <c r="T9" i="3"/>
  <c r="U9" i="3" s="1"/>
  <c r="S9" i="3"/>
  <c r="R9" i="3"/>
  <c r="Q9" i="3"/>
  <c r="BD31" i="3"/>
  <c r="AK31" i="3"/>
  <c r="AJ31" i="3"/>
  <c r="AI31" i="3"/>
  <c r="AF31" i="3"/>
  <c r="AG31" i="3" s="1"/>
  <c r="AE31" i="3"/>
  <c r="AD31" i="3"/>
  <c r="AC31" i="3"/>
  <c r="Y31" i="3"/>
  <c r="X31" i="3"/>
  <c r="W31" i="3"/>
  <c r="N31" i="3"/>
  <c r="L31" i="3"/>
  <c r="O31" i="3" s="1"/>
  <c r="BD30" i="3"/>
  <c r="AK30" i="3"/>
  <c r="AJ30" i="3"/>
  <c r="AI30" i="3"/>
  <c r="AE30" i="3"/>
  <c r="AD30" i="3"/>
  <c r="AF30" i="3" s="1"/>
  <c r="AG30" i="3" s="1"/>
  <c r="AC30" i="3"/>
  <c r="Y30" i="3"/>
  <c r="X30" i="3"/>
  <c r="W30" i="3"/>
  <c r="AP30" i="3" s="1"/>
  <c r="AT30" i="3" s="1"/>
  <c r="N30" i="3"/>
  <c r="L30" i="3"/>
  <c r="O30" i="3" s="1"/>
  <c r="BD29" i="3"/>
  <c r="AK29" i="3"/>
  <c r="AJ29" i="3"/>
  <c r="AI29" i="3"/>
  <c r="AE29" i="3"/>
  <c r="AD29" i="3"/>
  <c r="AC29" i="3"/>
  <c r="Y29" i="3"/>
  <c r="X29" i="3"/>
  <c r="W29" i="3"/>
  <c r="N29" i="3"/>
  <c r="L29" i="3"/>
  <c r="O29" i="3" s="1"/>
  <c r="BD28" i="3"/>
  <c r="AK28" i="3"/>
  <c r="AJ28" i="3"/>
  <c r="AI28" i="3"/>
  <c r="AE28" i="3"/>
  <c r="AD28" i="3"/>
  <c r="AC28" i="3"/>
  <c r="AF28" i="3" s="1"/>
  <c r="AG28" i="3" s="1"/>
  <c r="Y28" i="3"/>
  <c r="X28" i="3"/>
  <c r="W28" i="3"/>
  <c r="N28" i="3"/>
  <c r="L28" i="3"/>
  <c r="O28" i="3" s="1"/>
  <c r="BD27" i="3"/>
  <c r="AK27" i="3"/>
  <c r="AJ27" i="3"/>
  <c r="AI27" i="3"/>
  <c r="AE27" i="3"/>
  <c r="AD27" i="3"/>
  <c r="AC27" i="3"/>
  <c r="AF27" i="3" s="1"/>
  <c r="AG27" i="3" s="1"/>
  <c r="Y27" i="3"/>
  <c r="X27" i="3"/>
  <c r="W27" i="3"/>
  <c r="AQ27" i="3"/>
  <c r="AU27" i="3" s="1"/>
  <c r="O27" i="3"/>
  <c r="N27" i="3"/>
  <c r="L27" i="3"/>
  <c r="BD26" i="3"/>
  <c r="AK26" i="3"/>
  <c r="AJ26" i="3"/>
  <c r="AI26" i="3"/>
  <c r="AE26" i="3"/>
  <c r="AD26" i="3"/>
  <c r="AC26" i="3"/>
  <c r="Y26" i="3"/>
  <c r="X26" i="3"/>
  <c r="AQ26" i="3" s="1"/>
  <c r="AU26" i="3" s="1"/>
  <c r="W26" i="3"/>
  <c r="N26" i="3"/>
  <c r="L26" i="3"/>
  <c r="O26" i="3" s="1"/>
  <c r="BD25" i="3"/>
  <c r="AK25" i="3"/>
  <c r="AJ25" i="3"/>
  <c r="AI25" i="3"/>
  <c r="AP25" i="3" s="1"/>
  <c r="AT25" i="3" s="1"/>
  <c r="AE25" i="3"/>
  <c r="AD25" i="3"/>
  <c r="AC25" i="3"/>
  <c r="Y25" i="3"/>
  <c r="X25" i="3"/>
  <c r="W25" i="3"/>
  <c r="N25" i="3"/>
  <c r="L25" i="3"/>
  <c r="BD24" i="3"/>
  <c r="AK24" i="3"/>
  <c r="AJ24" i="3"/>
  <c r="AI24" i="3"/>
  <c r="AE24" i="3"/>
  <c r="AD24" i="3"/>
  <c r="AC24" i="3"/>
  <c r="Y24" i="3"/>
  <c r="X24" i="3"/>
  <c r="W24" i="3"/>
  <c r="N24" i="3"/>
  <c r="L24" i="3"/>
  <c r="BD23" i="3"/>
  <c r="AK23" i="3"/>
  <c r="AJ23" i="3"/>
  <c r="AI23" i="3"/>
  <c r="AE23" i="3"/>
  <c r="AD23" i="3"/>
  <c r="AC23" i="3"/>
  <c r="Y23" i="3"/>
  <c r="X23" i="3"/>
  <c r="W23" i="3"/>
  <c r="N23" i="3"/>
  <c r="L23" i="3"/>
  <c r="O23" i="3" s="1"/>
  <c r="BD22" i="3"/>
  <c r="AK22" i="3"/>
  <c r="AJ22" i="3"/>
  <c r="AI22" i="3"/>
  <c r="AF22" i="3"/>
  <c r="AG22" i="3" s="1"/>
  <c r="AE22" i="3"/>
  <c r="AD22" i="3"/>
  <c r="AC22" i="3"/>
  <c r="Y22" i="3"/>
  <c r="AR22" i="3" s="1"/>
  <c r="AV22" i="3" s="1"/>
  <c r="X22" i="3"/>
  <c r="W22" i="3"/>
  <c r="AQ22" i="3"/>
  <c r="AU22" i="3" s="1"/>
  <c r="N22" i="3"/>
  <c r="L22" i="3"/>
  <c r="O22" i="3" s="1"/>
  <c r="BD21" i="3"/>
  <c r="AK21" i="3"/>
  <c r="AJ21" i="3"/>
  <c r="AI21" i="3"/>
  <c r="AE21" i="3"/>
  <c r="AD21" i="3"/>
  <c r="AF21" i="3" s="1"/>
  <c r="AG21" i="3" s="1"/>
  <c r="AC21" i="3"/>
  <c r="Y21" i="3"/>
  <c r="X21" i="3"/>
  <c r="W21" i="3"/>
  <c r="N21" i="3"/>
  <c r="L21" i="3"/>
  <c r="BD20" i="3"/>
  <c r="AK20" i="3"/>
  <c r="AJ20" i="3"/>
  <c r="AI20" i="3"/>
  <c r="AE20" i="3"/>
  <c r="AD20" i="3"/>
  <c r="AC20" i="3"/>
  <c r="Y20" i="3"/>
  <c r="X20" i="3"/>
  <c r="W20" i="3"/>
  <c r="N20" i="3"/>
  <c r="L20" i="3"/>
  <c r="BD19" i="3"/>
  <c r="AK19" i="3"/>
  <c r="AJ19" i="3"/>
  <c r="AI19" i="3"/>
  <c r="AE19" i="3"/>
  <c r="AD19" i="3"/>
  <c r="AC19" i="3"/>
  <c r="Y19" i="3"/>
  <c r="X19" i="3"/>
  <c r="W19" i="3"/>
  <c r="AR19" i="3"/>
  <c r="AV19" i="3" s="1"/>
  <c r="N19" i="3"/>
  <c r="L19" i="3"/>
  <c r="O19" i="3" s="1"/>
  <c r="BD18" i="3"/>
  <c r="AP18" i="3"/>
  <c r="AT18" i="3" s="1"/>
  <c r="AK18" i="3"/>
  <c r="AJ18" i="3"/>
  <c r="AI18" i="3"/>
  <c r="AF18" i="3"/>
  <c r="AG18" i="3" s="1"/>
  <c r="AE18" i="3"/>
  <c r="AD18" i="3"/>
  <c r="AC18" i="3"/>
  <c r="Y18" i="3"/>
  <c r="AR18" i="3" s="1"/>
  <c r="AV18" i="3" s="1"/>
  <c r="X18" i="3"/>
  <c r="W18" i="3"/>
  <c r="AQ18" i="3"/>
  <c r="AU18" i="3" s="1"/>
  <c r="N18" i="3"/>
  <c r="L18" i="3"/>
  <c r="O18" i="3" s="1"/>
  <c r="BD17" i="3"/>
  <c r="AK17" i="3"/>
  <c r="AJ17" i="3"/>
  <c r="AI17" i="3"/>
  <c r="AE17" i="3"/>
  <c r="AD17" i="3"/>
  <c r="AF17" i="3" s="1"/>
  <c r="AG17" i="3" s="1"/>
  <c r="AC17" i="3"/>
  <c r="Y17" i="3"/>
  <c r="X17" i="3"/>
  <c r="W17" i="3"/>
  <c r="N17" i="3"/>
  <c r="L17" i="3"/>
  <c r="BD16" i="3"/>
  <c r="AK16" i="3"/>
  <c r="AJ16" i="3"/>
  <c r="AI16" i="3"/>
  <c r="AE16" i="3"/>
  <c r="AD16" i="3"/>
  <c r="AC16" i="3"/>
  <c r="Y16" i="3"/>
  <c r="X16" i="3"/>
  <c r="W16" i="3"/>
  <c r="N16" i="3"/>
  <c r="L16" i="3"/>
  <c r="BD15" i="3"/>
  <c r="AK15" i="3"/>
  <c r="AJ15" i="3"/>
  <c r="AI15" i="3"/>
  <c r="AE15" i="3"/>
  <c r="AD15" i="3"/>
  <c r="AC15" i="3"/>
  <c r="Y15" i="3"/>
  <c r="X15" i="3"/>
  <c r="W15" i="3"/>
  <c r="N15" i="3"/>
  <c r="L15" i="3"/>
  <c r="BD14" i="3"/>
  <c r="AK14" i="3"/>
  <c r="AJ14" i="3"/>
  <c r="AI14" i="3"/>
  <c r="AE14" i="3"/>
  <c r="AD14" i="3"/>
  <c r="AC14" i="3"/>
  <c r="Y14" i="3"/>
  <c r="X14" i="3"/>
  <c r="W14" i="3"/>
  <c r="N14" i="3"/>
  <c r="L14" i="3"/>
  <c r="BD13" i="3"/>
  <c r="AK13" i="3"/>
  <c r="AJ13" i="3"/>
  <c r="AI13" i="3"/>
  <c r="AE13" i="3"/>
  <c r="AD13" i="3"/>
  <c r="AC13" i="3"/>
  <c r="Y13" i="3"/>
  <c r="X13" i="3"/>
  <c r="W13" i="3"/>
  <c r="N13" i="3"/>
  <c r="L13" i="3"/>
  <c r="BD12" i="3"/>
  <c r="AK12" i="3"/>
  <c r="AJ12" i="3"/>
  <c r="AI12" i="3"/>
  <c r="AE12" i="3"/>
  <c r="AF12" i="3" s="1"/>
  <c r="AG12" i="3" s="1"/>
  <c r="AD12" i="3"/>
  <c r="AC12" i="3"/>
  <c r="Y12" i="3"/>
  <c r="X12" i="3"/>
  <c r="Z12" i="3" s="1"/>
  <c r="AA12" i="3" s="1"/>
  <c r="W12" i="3"/>
  <c r="N12" i="3"/>
  <c r="L12" i="3"/>
  <c r="O12" i="3" s="1"/>
  <c r="BD11" i="3"/>
  <c r="AK11" i="3"/>
  <c r="AJ11" i="3"/>
  <c r="AI11" i="3"/>
  <c r="AE11" i="3"/>
  <c r="AF11" i="3" s="1"/>
  <c r="AG11" i="3" s="1"/>
  <c r="AD11" i="3"/>
  <c r="AC11" i="3"/>
  <c r="Y11" i="3"/>
  <c r="X11" i="3"/>
  <c r="Z11" i="3" s="1"/>
  <c r="AA11" i="3" s="1"/>
  <c r="W11" i="3"/>
  <c r="N11" i="3"/>
  <c r="L11" i="3"/>
  <c r="O11" i="3" s="1"/>
  <c r="BD10" i="3"/>
  <c r="AK10" i="3"/>
  <c r="AJ10" i="3"/>
  <c r="AI10" i="3"/>
  <c r="AE10" i="3"/>
  <c r="AD10" i="3"/>
  <c r="AC10" i="3"/>
  <c r="Y10" i="3"/>
  <c r="X10" i="3"/>
  <c r="W10" i="3"/>
  <c r="N10" i="3"/>
  <c r="L10" i="3"/>
  <c r="BD9" i="3"/>
  <c r="AK9" i="3"/>
  <c r="AJ9" i="3"/>
  <c r="AI9" i="3"/>
  <c r="AE9" i="3"/>
  <c r="AD9" i="3"/>
  <c r="AC9" i="3"/>
  <c r="Y9" i="3"/>
  <c r="X9" i="3"/>
  <c r="W9" i="3"/>
  <c r="N9" i="3"/>
  <c r="L9" i="3"/>
  <c r="BD10" i="2"/>
  <c r="AQ11" i="2"/>
  <c r="AU11" i="2" s="1"/>
  <c r="BD11" i="2"/>
  <c r="AP12" i="2"/>
  <c r="AT12" i="2" s="1"/>
  <c r="BD12" i="2"/>
  <c r="AP13" i="2"/>
  <c r="AT13" i="2" s="1"/>
  <c r="BD13" i="2"/>
  <c r="AQ14" i="2"/>
  <c r="AU14" i="2" s="1"/>
  <c r="BD14" i="2"/>
  <c r="AR15" i="2"/>
  <c r="AV15" i="2" s="1"/>
  <c r="BD15" i="2"/>
  <c r="AQ16" i="2"/>
  <c r="AU16" i="2" s="1"/>
  <c r="BD16" i="2"/>
  <c r="AR17" i="2"/>
  <c r="AV17" i="2" s="1"/>
  <c r="BD17" i="2"/>
  <c r="BD18" i="2"/>
  <c r="BD19" i="2"/>
  <c r="BD20" i="2"/>
  <c r="BD33" i="2" s="1"/>
  <c r="BD34" i="2" s="1"/>
  <c r="BD35" i="2" s="1"/>
  <c r="BD21" i="2"/>
  <c r="BD22" i="2"/>
  <c r="AQ23" i="2"/>
  <c r="AU23" i="2" s="1"/>
  <c r="BD23" i="2"/>
  <c r="AQ24" i="2"/>
  <c r="AU24" i="2" s="1"/>
  <c r="BD24" i="2"/>
  <c r="BD25" i="2"/>
  <c r="AQ26" i="2"/>
  <c r="AU26" i="2" s="1"/>
  <c r="BD26" i="2"/>
  <c r="BD27" i="2"/>
  <c r="BD28" i="2"/>
  <c r="AQ29" i="2"/>
  <c r="AU29" i="2" s="1"/>
  <c r="BD29" i="2"/>
  <c r="BD30" i="2"/>
  <c r="AR31" i="2"/>
  <c r="AV31" i="2" s="1"/>
  <c r="BD31" i="2"/>
  <c r="BD9" i="2"/>
  <c r="Q10" i="2"/>
  <c r="R10" i="2"/>
  <c r="S10" i="2"/>
  <c r="Q11" i="2"/>
  <c r="R11" i="2"/>
  <c r="S11" i="2"/>
  <c r="AR11" i="2" s="1"/>
  <c r="AV11" i="2" s="1"/>
  <c r="Q12" i="2"/>
  <c r="R12" i="2"/>
  <c r="AQ12" i="2" s="1"/>
  <c r="AU12" i="2" s="1"/>
  <c r="S12" i="2"/>
  <c r="Q13" i="2"/>
  <c r="R13" i="2"/>
  <c r="S13" i="2"/>
  <c r="AR13" i="2" s="1"/>
  <c r="AV13" i="2" s="1"/>
  <c r="Q14" i="2"/>
  <c r="R14" i="2"/>
  <c r="S14" i="2"/>
  <c r="AR14" i="2" s="1"/>
  <c r="AV14" i="2" s="1"/>
  <c r="Q15" i="2"/>
  <c r="AP15" i="2" s="1"/>
  <c r="AT15" i="2" s="1"/>
  <c r="R15" i="2"/>
  <c r="S15" i="2"/>
  <c r="Q16" i="2"/>
  <c r="AP16" i="2" s="1"/>
  <c r="AT16" i="2" s="1"/>
  <c r="R16" i="2"/>
  <c r="S16" i="2"/>
  <c r="Q17" i="2"/>
  <c r="R17" i="2"/>
  <c r="T17" i="2" s="1"/>
  <c r="S17" i="2"/>
  <c r="Q18" i="2"/>
  <c r="R18" i="2"/>
  <c r="AQ18" i="2" s="1"/>
  <c r="AU18" i="2" s="1"/>
  <c r="S18" i="2"/>
  <c r="AR18" i="2" s="1"/>
  <c r="AV18" i="2" s="1"/>
  <c r="Q19" i="2"/>
  <c r="R19" i="2"/>
  <c r="S19" i="2"/>
  <c r="T19" i="2"/>
  <c r="U19" i="2" s="1"/>
  <c r="Q20" i="2"/>
  <c r="R20" i="2"/>
  <c r="S20" i="2"/>
  <c r="T20" i="2" s="1"/>
  <c r="Q21" i="2"/>
  <c r="AP21" i="2" s="1"/>
  <c r="AT21" i="2" s="1"/>
  <c r="R21" i="2"/>
  <c r="S21" i="2"/>
  <c r="Q22" i="2"/>
  <c r="R22" i="2"/>
  <c r="AQ22" i="2" s="1"/>
  <c r="AU22" i="2" s="1"/>
  <c r="S22" i="2"/>
  <c r="Q23" i="2"/>
  <c r="R23" i="2"/>
  <c r="T23" i="2" s="1"/>
  <c r="S23" i="2"/>
  <c r="AR23" i="2" s="1"/>
  <c r="AV23" i="2" s="1"/>
  <c r="Q24" i="2"/>
  <c r="R24" i="2"/>
  <c r="S24" i="2"/>
  <c r="T24" i="2" s="1"/>
  <c r="U24" i="2" s="1"/>
  <c r="Q25" i="2"/>
  <c r="AP25" i="2" s="1"/>
  <c r="AT25" i="2" s="1"/>
  <c r="R25" i="2"/>
  <c r="S25" i="2"/>
  <c r="AR25" i="2" s="1"/>
  <c r="AV25" i="2" s="1"/>
  <c r="Q26" i="2"/>
  <c r="T26" i="2" s="1"/>
  <c r="U26" i="2" s="1"/>
  <c r="R26" i="2"/>
  <c r="S26" i="2"/>
  <c r="Q27" i="2"/>
  <c r="R27" i="2"/>
  <c r="AQ27" i="2" s="1"/>
  <c r="AU27" i="2" s="1"/>
  <c r="S27" i="2"/>
  <c r="Q28" i="2"/>
  <c r="AP28" i="2" s="1"/>
  <c r="AT28" i="2" s="1"/>
  <c r="R28" i="2"/>
  <c r="S28" i="2"/>
  <c r="T28" i="2" s="1"/>
  <c r="U28" i="2" s="1"/>
  <c r="Q29" i="2"/>
  <c r="R29" i="2"/>
  <c r="S29" i="2"/>
  <c r="Q30" i="2"/>
  <c r="T30" i="2" s="1"/>
  <c r="R30" i="2"/>
  <c r="S30" i="2"/>
  <c r="AR30" i="2" s="1"/>
  <c r="AV30" i="2" s="1"/>
  <c r="Q31" i="2"/>
  <c r="R31" i="2"/>
  <c r="AQ31" i="2" s="1"/>
  <c r="AU31" i="2" s="1"/>
  <c r="S31" i="2"/>
  <c r="T9" i="2"/>
  <c r="U9" i="2" s="1"/>
  <c r="S9" i="2"/>
  <c r="R9" i="2"/>
  <c r="Q9" i="2"/>
  <c r="AP9" i="2" s="1"/>
  <c r="AT9" i="2" s="1"/>
  <c r="W10" i="2"/>
  <c r="X10" i="2"/>
  <c r="Y10" i="2"/>
  <c r="AR10" i="2" s="1"/>
  <c r="AV10" i="2" s="1"/>
  <c r="AC10" i="2"/>
  <c r="AD10" i="2"/>
  <c r="AQ10" i="2" s="1"/>
  <c r="AU10" i="2" s="1"/>
  <c r="AE10" i="2"/>
  <c r="AI10" i="2"/>
  <c r="AJ10" i="2"/>
  <c r="AK10" i="2"/>
  <c r="W11" i="2"/>
  <c r="X11" i="2"/>
  <c r="Y11" i="2"/>
  <c r="AC11" i="2"/>
  <c r="AD11" i="2"/>
  <c r="AE11" i="2"/>
  <c r="AI11" i="2"/>
  <c r="AJ11" i="2"/>
  <c r="AK11" i="2"/>
  <c r="W12" i="2"/>
  <c r="X12" i="2"/>
  <c r="Y12" i="2"/>
  <c r="AC12" i="2"/>
  <c r="AD12" i="2"/>
  <c r="AE12" i="2"/>
  <c r="AI12" i="2"/>
  <c r="AJ12" i="2"/>
  <c r="AK12" i="2"/>
  <c r="W13" i="2"/>
  <c r="X13" i="2"/>
  <c r="Y13" i="2"/>
  <c r="AC13" i="2"/>
  <c r="AD13" i="2"/>
  <c r="AE13" i="2"/>
  <c r="AI13" i="2"/>
  <c r="AJ13" i="2"/>
  <c r="AK13" i="2"/>
  <c r="W14" i="2"/>
  <c r="X14" i="2"/>
  <c r="Y14" i="2"/>
  <c r="AC14" i="2"/>
  <c r="AD14" i="2"/>
  <c r="AE14" i="2"/>
  <c r="AI14" i="2"/>
  <c r="AL14" i="2" s="1"/>
  <c r="AM14" i="2" s="1"/>
  <c r="AJ14" i="2"/>
  <c r="AK14" i="2"/>
  <c r="W15" i="2"/>
  <c r="X15" i="2"/>
  <c r="Y15" i="2"/>
  <c r="AC15" i="2"/>
  <c r="AD15" i="2"/>
  <c r="AE15" i="2"/>
  <c r="AI15" i="2"/>
  <c r="AJ15" i="2"/>
  <c r="AK15" i="2"/>
  <c r="W16" i="2"/>
  <c r="X16" i="2"/>
  <c r="Y16" i="2"/>
  <c r="AC16" i="2"/>
  <c r="AD16" i="2"/>
  <c r="AE16" i="2"/>
  <c r="AI16" i="2"/>
  <c r="AJ16" i="2"/>
  <c r="AK16" i="2"/>
  <c r="W17" i="2"/>
  <c r="X17" i="2"/>
  <c r="Y17" i="2"/>
  <c r="AC17" i="2"/>
  <c r="AD17" i="2"/>
  <c r="AE17" i="2"/>
  <c r="AI17" i="2"/>
  <c r="AJ17" i="2"/>
  <c r="AK17" i="2"/>
  <c r="W18" i="2"/>
  <c r="X18" i="2"/>
  <c r="Y18" i="2"/>
  <c r="AC18" i="2"/>
  <c r="AD18" i="2"/>
  <c r="AE18" i="2"/>
  <c r="AI18" i="2"/>
  <c r="AL18" i="2" s="1"/>
  <c r="AM18" i="2" s="1"/>
  <c r="AJ18" i="2"/>
  <c r="AK18" i="2"/>
  <c r="W19" i="2"/>
  <c r="Z19" i="2" s="1"/>
  <c r="AA19" i="2" s="1"/>
  <c r="X19" i="2"/>
  <c r="Y19" i="2"/>
  <c r="AC19" i="2"/>
  <c r="AD19" i="2"/>
  <c r="AE19" i="2"/>
  <c r="AI19" i="2"/>
  <c r="AJ19" i="2"/>
  <c r="AK19" i="2"/>
  <c r="W20" i="2"/>
  <c r="X20" i="2"/>
  <c r="Y20" i="2"/>
  <c r="AC20" i="2"/>
  <c r="AF20" i="2" s="1"/>
  <c r="AG20" i="2" s="1"/>
  <c r="AD20" i="2"/>
  <c r="AE20" i="2"/>
  <c r="AI20" i="2"/>
  <c r="AJ20" i="2"/>
  <c r="AQ20" i="2" s="1"/>
  <c r="AU20" i="2" s="1"/>
  <c r="AK20" i="2"/>
  <c r="W21" i="2"/>
  <c r="X21" i="2"/>
  <c r="Y21" i="2"/>
  <c r="AR21" i="2" s="1"/>
  <c r="AV21" i="2" s="1"/>
  <c r="AC21" i="2"/>
  <c r="AD21" i="2"/>
  <c r="AE21" i="2"/>
  <c r="AI21" i="2"/>
  <c r="AL21" i="2" s="1"/>
  <c r="AM21" i="2" s="1"/>
  <c r="AJ21" i="2"/>
  <c r="AK21" i="2"/>
  <c r="W22" i="2"/>
  <c r="X22" i="2"/>
  <c r="Y22" i="2"/>
  <c r="AC22" i="2"/>
  <c r="AD22" i="2"/>
  <c r="AE22" i="2"/>
  <c r="AI22" i="2"/>
  <c r="AJ22" i="2"/>
  <c r="AK22" i="2"/>
  <c r="AL22" i="2"/>
  <c r="AM22" i="2" s="1"/>
  <c r="W23" i="2"/>
  <c r="X23" i="2"/>
  <c r="Y23" i="2"/>
  <c r="AC23" i="2"/>
  <c r="AP23" i="2" s="1"/>
  <c r="AT23" i="2" s="1"/>
  <c r="AD23" i="2"/>
  <c r="AE23" i="2"/>
  <c r="AI23" i="2"/>
  <c r="AJ23" i="2"/>
  <c r="AK23" i="2"/>
  <c r="W24" i="2"/>
  <c r="X24" i="2"/>
  <c r="Y24" i="2"/>
  <c r="AC24" i="2"/>
  <c r="AD24" i="2"/>
  <c r="AE24" i="2"/>
  <c r="AI24" i="2"/>
  <c r="AL24" i="2" s="1"/>
  <c r="AM24" i="2" s="1"/>
  <c r="AJ24" i="2"/>
  <c r="AK24" i="2"/>
  <c r="W25" i="2"/>
  <c r="X25" i="2"/>
  <c r="Y25" i="2"/>
  <c r="AC25" i="2"/>
  <c r="AD25" i="2"/>
  <c r="AE25" i="2"/>
  <c r="AI25" i="2"/>
  <c r="AJ25" i="2"/>
  <c r="AK25" i="2"/>
  <c r="W26" i="2"/>
  <c r="X26" i="2"/>
  <c r="Y26" i="2"/>
  <c r="AC26" i="2"/>
  <c r="AD26" i="2"/>
  <c r="AE26" i="2"/>
  <c r="AI26" i="2"/>
  <c r="AJ26" i="2"/>
  <c r="AK26" i="2"/>
  <c r="W27" i="2"/>
  <c r="Z27" i="2" s="1"/>
  <c r="AA27" i="2" s="1"/>
  <c r="X27" i="2"/>
  <c r="Y27" i="2"/>
  <c r="AR27" i="2" s="1"/>
  <c r="AV27" i="2" s="1"/>
  <c r="AC27" i="2"/>
  <c r="AD27" i="2"/>
  <c r="AE27" i="2"/>
  <c r="AI27" i="2"/>
  <c r="AJ27" i="2"/>
  <c r="AK27" i="2"/>
  <c r="W28" i="2"/>
  <c r="X28" i="2"/>
  <c r="Y28" i="2"/>
  <c r="AC28" i="2"/>
  <c r="AF28" i="2" s="1"/>
  <c r="AG28" i="2" s="1"/>
  <c r="AD28" i="2"/>
  <c r="AE28" i="2"/>
  <c r="AI28" i="2"/>
  <c r="AJ28" i="2"/>
  <c r="AK28" i="2"/>
  <c r="W29" i="2"/>
  <c r="X29" i="2"/>
  <c r="Y29" i="2"/>
  <c r="AC29" i="2"/>
  <c r="AD29" i="2"/>
  <c r="AE29" i="2"/>
  <c r="AI29" i="2"/>
  <c r="AL29" i="2" s="1"/>
  <c r="AM29" i="2" s="1"/>
  <c r="AJ29" i="2"/>
  <c r="AK29" i="2"/>
  <c r="W30" i="2"/>
  <c r="X30" i="2"/>
  <c r="AQ30" i="2" s="1"/>
  <c r="AU30" i="2" s="1"/>
  <c r="Y30" i="2"/>
  <c r="AC30" i="2"/>
  <c r="AD30" i="2"/>
  <c r="AE30" i="2"/>
  <c r="AI30" i="2"/>
  <c r="AJ30" i="2"/>
  <c r="AK30" i="2"/>
  <c r="AL30" i="2"/>
  <c r="AM30" i="2" s="1"/>
  <c r="W31" i="2"/>
  <c r="X31" i="2"/>
  <c r="Y31" i="2"/>
  <c r="AC31" i="2"/>
  <c r="AD31" i="2"/>
  <c r="AE31" i="2"/>
  <c r="AI31" i="2"/>
  <c r="AJ31" i="2"/>
  <c r="AK31" i="2"/>
  <c r="AK9" i="2"/>
  <c r="AJ9" i="2"/>
  <c r="AI9" i="2"/>
  <c r="AL9" i="2" s="1"/>
  <c r="AM9" i="2" s="1"/>
  <c r="AE9" i="2"/>
  <c r="AD9" i="2"/>
  <c r="AC9" i="2"/>
  <c r="Y9" i="2"/>
  <c r="AR9" i="2" s="1"/>
  <c r="AV9" i="2" s="1"/>
  <c r="X9" i="2"/>
  <c r="W9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L10" i="2"/>
  <c r="L11" i="2"/>
  <c r="O11" i="2" s="1"/>
  <c r="L12" i="2"/>
  <c r="L13" i="2"/>
  <c r="L14" i="2"/>
  <c r="L15" i="2"/>
  <c r="L16" i="2"/>
  <c r="L17" i="2"/>
  <c r="L18" i="2"/>
  <c r="L19" i="2"/>
  <c r="L20" i="2"/>
  <c r="L21" i="2"/>
  <c r="L22" i="2"/>
  <c r="L23" i="2"/>
  <c r="O23" i="2" s="1"/>
  <c r="L24" i="2"/>
  <c r="L25" i="2"/>
  <c r="L26" i="2"/>
  <c r="L27" i="2"/>
  <c r="O27" i="2" s="1"/>
  <c r="L28" i="2"/>
  <c r="L29" i="2"/>
  <c r="L30" i="2"/>
  <c r="L31" i="2"/>
  <c r="L9" i="2"/>
  <c r="AL72" i="11" l="1"/>
  <c r="AL58" i="11"/>
  <c r="AL63" i="11"/>
  <c r="AL77" i="11"/>
  <c r="AL78" i="11"/>
  <c r="AL52" i="11"/>
  <c r="AL70" i="11"/>
  <c r="AL80" i="11"/>
  <c r="AL81" i="11"/>
  <c r="AL56" i="11"/>
  <c r="AL74" i="11"/>
  <c r="AJ86" i="11"/>
  <c r="AL79" i="11"/>
  <c r="AL62" i="11"/>
  <c r="AL66" i="11"/>
  <c r="AL76" i="11"/>
  <c r="AL65" i="11"/>
  <c r="AL69" i="11"/>
  <c r="AL75" i="11"/>
  <c r="AL53" i="11"/>
  <c r="AL59" i="11"/>
  <c r="AL73" i="11"/>
  <c r="AL67" i="11"/>
  <c r="AL57" i="11"/>
  <c r="AL68" i="11"/>
  <c r="AL60" i="11"/>
  <c r="AI86" i="11"/>
  <c r="AL64" i="11"/>
  <c r="AL71" i="11"/>
  <c r="AL54" i="11"/>
  <c r="AK86" i="11"/>
  <c r="AL61" i="11"/>
  <c r="AX11" i="9"/>
  <c r="AY17" i="9"/>
  <c r="AZ11" i="9"/>
  <c r="BA11" i="9"/>
  <c r="AZ17" i="9"/>
  <c r="AX23" i="9"/>
  <c r="AZ14" i="9"/>
  <c r="AX14" i="9"/>
  <c r="AZ38" i="9"/>
  <c r="AY23" i="9"/>
  <c r="BA12" i="9"/>
  <c r="AZ25" i="9"/>
  <c r="AX25" i="9"/>
  <c r="AY21" i="9"/>
  <c r="AY25" i="9"/>
  <c r="BA15" i="9"/>
  <c r="AY24" i="9"/>
  <c r="AX24" i="9"/>
  <c r="AZ24" i="9"/>
  <c r="AZ33" i="9"/>
  <c r="AX33" i="9"/>
  <c r="AZ28" i="9"/>
  <c r="AY22" i="9"/>
  <c r="AZ22" i="9"/>
  <c r="AX22" i="9"/>
  <c r="AX21" i="9"/>
  <c r="BA21" i="9" s="1"/>
  <c r="AZ36" i="9"/>
  <c r="AY20" i="9"/>
  <c r="AZ20" i="9"/>
  <c r="AZ35" i="9"/>
  <c r="AX35" i="9"/>
  <c r="AX18" i="9"/>
  <c r="AZ18" i="9"/>
  <c r="AZ16" i="9"/>
  <c r="AY16" i="9"/>
  <c r="AX16" i="9"/>
  <c r="AX9" i="9"/>
  <c r="AY9" i="9"/>
  <c r="AZ9" i="9"/>
  <c r="AZ29" i="9"/>
  <c r="AX29" i="9"/>
  <c r="AZ37" i="9"/>
  <c r="AX37" i="9"/>
  <c r="BA13" i="9"/>
  <c r="AZ10" i="9"/>
  <c r="AX10" i="9"/>
  <c r="AY10" i="9"/>
  <c r="AX28" i="9"/>
  <c r="AX20" i="9"/>
  <c r="AZ26" i="9"/>
  <c r="AX38" i="9"/>
  <c r="BA38" i="9" s="1"/>
  <c r="AX39" i="9"/>
  <c r="AZ39" i="9"/>
  <c r="AX26" i="9"/>
  <c r="BA26" i="9" s="1"/>
  <c r="AY29" i="9"/>
  <c r="AX27" i="9"/>
  <c r="AZ27" i="9"/>
  <c r="AX36" i="9"/>
  <c r="AX32" i="9"/>
  <c r="BA32" i="9" s="1"/>
  <c r="AX19" i="9"/>
  <c r="AY19" i="9"/>
  <c r="AZ30" i="9"/>
  <c r="AY33" i="9"/>
  <c r="AZ31" i="9"/>
  <c r="AX31" i="9"/>
  <c r="AX30" i="9"/>
  <c r="BA30" i="9" s="1"/>
  <c r="AX34" i="9"/>
  <c r="BA34" i="9" s="1"/>
  <c r="AX32" i="8"/>
  <c r="AZ32" i="8"/>
  <c r="AX16" i="8"/>
  <c r="BA16" i="8" s="1"/>
  <c r="AX15" i="8"/>
  <c r="AZ15" i="8"/>
  <c r="AX21" i="8"/>
  <c r="BA21" i="8" s="1"/>
  <c r="AZ21" i="8"/>
  <c r="AX37" i="8"/>
  <c r="AZ37" i="8"/>
  <c r="AZ22" i="8"/>
  <c r="AY22" i="8"/>
  <c r="AX22" i="8"/>
  <c r="BA22" i="8" s="1"/>
  <c r="AZ12" i="8"/>
  <c r="AX12" i="8"/>
  <c r="BA12" i="8" s="1"/>
  <c r="AZ10" i="8"/>
  <c r="AX10" i="8"/>
  <c r="AY10" i="8"/>
  <c r="AX39" i="8"/>
  <c r="AZ39" i="8"/>
  <c r="AX9" i="8"/>
  <c r="AZ9" i="8"/>
  <c r="AZ25" i="8"/>
  <c r="AX25" i="8"/>
  <c r="BA25" i="8" s="1"/>
  <c r="AY20" i="8"/>
  <c r="AZ20" i="8"/>
  <c r="AX20" i="8"/>
  <c r="AY39" i="8"/>
  <c r="AX14" i="8"/>
  <c r="AY14" i="8"/>
  <c r="AZ14" i="8"/>
  <c r="AY12" i="8"/>
  <c r="AX33" i="8"/>
  <c r="AZ33" i="8"/>
  <c r="AX18" i="8"/>
  <c r="AZ18" i="8"/>
  <c r="AZ11" i="8"/>
  <c r="AX11" i="8"/>
  <c r="AY26" i="8"/>
  <c r="AZ26" i="8"/>
  <c r="AX26" i="8"/>
  <c r="AZ13" i="8"/>
  <c r="AX13" i="8"/>
  <c r="AZ29" i="8"/>
  <c r="AX29" i="8"/>
  <c r="AY34" i="8"/>
  <c r="AX34" i="8"/>
  <c r="AZ34" i="8"/>
  <c r="AZ24" i="8"/>
  <c r="AX24" i="8"/>
  <c r="AX17" i="8"/>
  <c r="AZ17" i="8"/>
  <c r="AZ19" i="8"/>
  <c r="AX19" i="8"/>
  <c r="BA32" i="8"/>
  <c r="AY24" i="8"/>
  <c r="AZ23" i="8"/>
  <c r="AX23" i="8"/>
  <c r="BA23" i="8" s="1"/>
  <c r="AZ28" i="8"/>
  <c r="AX28" i="8"/>
  <c r="BA28" i="8" s="1"/>
  <c r="AZ38" i="8"/>
  <c r="AX38" i="8"/>
  <c r="BA38" i="8" s="1"/>
  <c r="AY38" i="8"/>
  <c r="AY9" i="8"/>
  <c r="AY19" i="8"/>
  <c r="AZ27" i="8"/>
  <c r="AX27" i="8"/>
  <c r="AX30" i="8"/>
  <c r="AZ30" i="8"/>
  <c r="AY30" i="8"/>
  <c r="AY18" i="8"/>
  <c r="AY37" i="8"/>
  <c r="AZ31" i="8"/>
  <c r="AX31" i="8"/>
  <c r="AY17" i="8"/>
  <c r="AX35" i="8"/>
  <c r="AZ35" i="8"/>
  <c r="BC25" i="2"/>
  <c r="BC21" i="2"/>
  <c r="U23" i="2"/>
  <c r="U30" i="2"/>
  <c r="U17" i="2"/>
  <c r="T11" i="2"/>
  <c r="AP11" i="2"/>
  <c r="AT11" i="2" s="1"/>
  <c r="AP30" i="2"/>
  <c r="AT30" i="2" s="1"/>
  <c r="AO28" i="2"/>
  <c r="AX28" i="2" s="1"/>
  <c r="AP27" i="2"/>
  <c r="AT27" i="2" s="1"/>
  <c r="AP17" i="3"/>
  <c r="AT17" i="3" s="1"/>
  <c r="AX25" i="6"/>
  <c r="AZ25" i="6"/>
  <c r="AA30" i="4"/>
  <c r="AO30" i="4"/>
  <c r="AG99" i="4"/>
  <c r="AO99" i="4"/>
  <c r="AZ99" i="4" s="1"/>
  <c r="AP31" i="2"/>
  <c r="AT31" i="2" s="1"/>
  <c r="AR29" i="2"/>
  <c r="AV29" i="2" s="1"/>
  <c r="AQ28" i="2"/>
  <c r="AU28" i="2" s="1"/>
  <c r="AY28" i="2" s="1"/>
  <c r="T27" i="2"/>
  <c r="T22" i="2"/>
  <c r="U20" i="2"/>
  <c r="AO20" i="2"/>
  <c r="AY20" i="2" s="1"/>
  <c r="AR19" i="2"/>
  <c r="AV19" i="2" s="1"/>
  <c r="AP17" i="2"/>
  <c r="AT17" i="2" s="1"/>
  <c r="T15" i="2"/>
  <c r="T13" i="2"/>
  <c r="AP29" i="2"/>
  <c r="AT29" i="2" s="1"/>
  <c r="BC29" i="2" s="1"/>
  <c r="AP26" i="2"/>
  <c r="AT26" i="2" s="1"/>
  <c r="BC26" i="2" s="1"/>
  <c r="AR20" i="2"/>
  <c r="AV20" i="2" s="1"/>
  <c r="AP19" i="2"/>
  <c r="AT19" i="2" s="1"/>
  <c r="AX19" i="2" s="1"/>
  <c r="AQ17" i="2"/>
  <c r="AU17" i="2" s="1"/>
  <c r="AR11" i="3"/>
  <c r="AV11" i="3" s="1"/>
  <c r="AP22" i="3"/>
  <c r="AT22" i="3" s="1"/>
  <c r="T28" i="3"/>
  <c r="U28" i="3" s="1"/>
  <c r="AO89" i="4"/>
  <c r="AX89" i="4" s="1"/>
  <c r="AA29" i="6"/>
  <c r="AO29" i="6"/>
  <c r="AY29" i="6" s="1"/>
  <c r="AG22" i="6"/>
  <c r="AO22" i="6"/>
  <c r="AA88" i="4"/>
  <c r="AO88" i="4"/>
  <c r="AZ88" i="4" s="1"/>
  <c r="AG86" i="4"/>
  <c r="AO86" i="4"/>
  <c r="AZ86" i="4" s="1"/>
  <c r="AG94" i="4"/>
  <c r="AO94" i="4"/>
  <c r="AZ94" i="4" s="1"/>
  <c r="AG96" i="4"/>
  <c r="AO96" i="4"/>
  <c r="AY96" i="4"/>
  <c r="AO9" i="6"/>
  <c r="U9" i="6"/>
  <c r="O29" i="2"/>
  <c r="O25" i="2"/>
  <c r="O21" i="2"/>
  <c r="O17" i="2"/>
  <c r="O13" i="2"/>
  <c r="O19" i="2"/>
  <c r="O15" i="2"/>
  <c r="AL27" i="2"/>
  <c r="AM27" i="2" s="1"/>
  <c r="AL23" i="2"/>
  <c r="AM23" i="2" s="1"/>
  <c r="AL20" i="2"/>
  <c r="AM20" i="2" s="1"/>
  <c r="AL17" i="2"/>
  <c r="AM17" i="2" s="1"/>
  <c r="AF16" i="2"/>
  <c r="AG16" i="2" s="1"/>
  <c r="AL10" i="2"/>
  <c r="AM10" i="2" s="1"/>
  <c r="AQ9" i="2"/>
  <c r="AU9" i="2" s="1"/>
  <c r="T31" i="2"/>
  <c r="T29" i="2"/>
  <c r="AR26" i="2"/>
  <c r="AV26" i="2" s="1"/>
  <c r="AP24" i="2"/>
  <c r="AT24" i="2" s="1"/>
  <c r="AQ19" i="2"/>
  <c r="AU19" i="2" s="1"/>
  <c r="AY19" i="2" s="1"/>
  <c r="AR28" i="2"/>
  <c r="AV28" i="2" s="1"/>
  <c r="AP22" i="2"/>
  <c r="AT22" i="2" s="1"/>
  <c r="AO19" i="2"/>
  <c r="AR16" i="3"/>
  <c r="AV16" i="3" s="1"/>
  <c r="AQ19" i="3"/>
  <c r="AU19" i="3" s="1"/>
  <c r="AL30" i="3"/>
  <c r="AM30" i="3" s="1"/>
  <c r="AQ12" i="3"/>
  <c r="AU12" i="3" s="1"/>
  <c r="BC12" i="3" s="1"/>
  <c r="T11" i="3"/>
  <c r="U11" i="3" s="1"/>
  <c r="AO30" i="6"/>
  <c r="BC88" i="4"/>
  <c r="AO92" i="4"/>
  <c r="AZ92" i="4" s="1"/>
  <c r="Z31" i="2"/>
  <c r="AA31" i="2" s="1"/>
  <c r="AL26" i="2"/>
  <c r="AM26" i="2" s="1"/>
  <c r="AL19" i="2"/>
  <c r="AM19" i="2" s="1"/>
  <c r="AL16" i="2"/>
  <c r="AM16" i="2" s="1"/>
  <c r="Z14" i="2"/>
  <c r="AA14" i="2" s="1"/>
  <c r="AL13" i="2"/>
  <c r="AM13" i="2" s="1"/>
  <c r="AF12" i="2"/>
  <c r="AG12" i="2" s="1"/>
  <c r="AR22" i="2"/>
  <c r="AV22" i="2" s="1"/>
  <c r="T21" i="2"/>
  <c r="AQ21" i="2"/>
  <c r="AU21" i="2" s="1"/>
  <c r="AP20" i="2"/>
  <c r="AT20" i="2" s="1"/>
  <c r="BC20" i="2" s="1"/>
  <c r="AQ15" i="2"/>
  <c r="AU15" i="2" s="1"/>
  <c r="T14" i="2"/>
  <c r="AP14" i="2"/>
  <c r="AT14" i="2" s="1"/>
  <c r="T12" i="2"/>
  <c r="AR12" i="2"/>
  <c r="AV12" i="2" s="1"/>
  <c r="T10" i="2"/>
  <c r="AP10" i="2"/>
  <c r="AT10" i="2" s="1"/>
  <c r="AR24" i="2"/>
  <c r="AV24" i="2" s="1"/>
  <c r="AQ13" i="2"/>
  <c r="AU13" i="2" s="1"/>
  <c r="AF13" i="3"/>
  <c r="AG13" i="3" s="1"/>
  <c r="AF14" i="3"/>
  <c r="AG14" i="3" s="1"/>
  <c r="AP15" i="3"/>
  <c r="AT15" i="3" s="1"/>
  <c r="AL15" i="3"/>
  <c r="AM15" i="3" s="1"/>
  <c r="AR20" i="3"/>
  <c r="AV20" i="3" s="1"/>
  <c r="AQ30" i="3"/>
  <c r="AU30" i="3" s="1"/>
  <c r="AR28" i="3"/>
  <c r="AV28" i="3" s="1"/>
  <c r="AP21" i="3"/>
  <c r="AT21" i="3" s="1"/>
  <c r="T17" i="3"/>
  <c r="U17" i="3" s="1"/>
  <c r="T16" i="3"/>
  <c r="U16" i="3" s="1"/>
  <c r="T13" i="3"/>
  <c r="U13" i="3" s="1"/>
  <c r="BC26" i="4"/>
  <c r="BC34" i="4"/>
  <c r="AO44" i="4"/>
  <c r="AY44" i="4" s="1"/>
  <c r="BC36" i="4"/>
  <c r="AO46" i="4"/>
  <c r="AY46" i="4" s="1"/>
  <c r="BC35" i="4"/>
  <c r="BC73" i="4"/>
  <c r="AO87" i="4"/>
  <c r="AO91" i="4"/>
  <c r="AZ91" i="4" s="1"/>
  <c r="AF9" i="3"/>
  <c r="AG9" i="3" s="1"/>
  <c r="Z10" i="3"/>
  <c r="AA10" i="3" s="1"/>
  <c r="AL23" i="3"/>
  <c r="AM23" i="3" s="1"/>
  <c r="AR24" i="3"/>
  <c r="AV24" i="3" s="1"/>
  <c r="AR26" i="3"/>
  <c r="AV26" i="3" s="1"/>
  <c r="T25" i="3"/>
  <c r="U25" i="3" s="1"/>
  <c r="T23" i="3"/>
  <c r="U23" i="3" s="1"/>
  <c r="T18" i="3"/>
  <c r="U18" i="3" s="1"/>
  <c r="AP12" i="3"/>
  <c r="AT12" i="3" s="1"/>
  <c r="T9" i="4"/>
  <c r="O30" i="2"/>
  <c r="O26" i="2"/>
  <c r="O22" i="2"/>
  <c r="O18" i="2"/>
  <c r="O14" i="2"/>
  <c r="O10" i="2"/>
  <c r="AL31" i="2"/>
  <c r="AM31" i="2" s="1"/>
  <c r="AL28" i="2"/>
  <c r="AM28" i="2" s="1"/>
  <c r="AL25" i="2"/>
  <c r="AM25" i="2" s="1"/>
  <c r="AF24" i="2"/>
  <c r="AG24" i="2" s="1"/>
  <c r="Z23" i="2"/>
  <c r="AA23" i="2" s="1"/>
  <c r="AL15" i="2"/>
  <c r="AM15" i="2" s="1"/>
  <c r="AL12" i="2"/>
  <c r="AM12" i="2" s="1"/>
  <c r="AL11" i="2"/>
  <c r="AM11" i="2" s="1"/>
  <c r="Z10" i="2"/>
  <c r="AA10" i="2" s="1"/>
  <c r="T25" i="2"/>
  <c r="T18" i="2"/>
  <c r="T16" i="2"/>
  <c r="AQ25" i="2"/>
  <c r="AU25" i="2" s="1"/>
  <c r="AP18" i="2"/>
  <c r="AT18" i="2" s="1"/>
  <c r="AR16" i="2"/>
  <c r="AV16" i="2" s="1"/>
  <c r="AR15" i="3"/>
  <c r="AV15" i="3" s="1"/>
  <c r="AL18" i="3"/>
  <c r="AM18" i="3" s="1"/>
  <c r="AL19" i="3"/>
  <c r="AM19" i="3" s="1"/>
  <c r="AL22" i="3"/>
  <c r="AM22" i="3" s="1"/>
  <c r="T30" i="3"/>
  <c r="U30" i="3" s="1"/>
  <c r="T21" i="3"/>
  <c r="U21" i="3" s="1"/>
  <c r="T19" i="3"/>
  <c r="U19" i="3" s="1"/>
  <c r="T14" i="3"/>
  <c r="U14" i="3" s="1"/>
  <c r="T12" i="3"/>
  <c r="U12" i="3" s="1"/>
  <c r="O9" i="4"/>
  <c r="AO11" i="4"/>
  <c r="AO14" i="4"/>
  <c r="AZ14" i="4" s="1"/>
  <c r="BC54" i="4"/>
  <c r="AO50" i="4"/>
  <c r="AX50" i="4" s="1"/>
  <c r="AZ76" i="4"/>
  <c r="BC72" i="4"/>
  <c r="AO76" i="4"/>
  <c r="AY76" i="4" s="1"/>
  <c r="AO98" i="4"/>
  <c r="AZ98" i="4" s="1"/>
  <c r="AO26" i="6"/>
  <c r="AO24" i="6"/>
  <c r="U24" i="6"/>
  <c r="BC19" i="6"/>
  <c r="BC30" i="6"/>
  <c r="AX30" i="6"/>
  <c r="AO19" i="6"/>
  <c r="U19" i="6"/>
  <c r="BC15" i="6"/>
  <c r="AX15" i="6"/>
  <c r="AO17" i="6"/>
  <c r="AO14" i="6"/>
  <c r="AZ14" i="6" s="1"/>
  <c r="U14" i="6"/>
  <c r="AO11" i="6"/>
  <c r="U11" i="6"/>
  <c r="AO28" i="6"/>
  <c r="U28" i="6"/>
  <c r="BC23" i="6"/>
  <c r="AX29" i="6"/>
  <c r="BC29" i="6"/>
  <c r="AO23" i="6"/>
  <c r="AX23" i="6" s="1"/>
  <c r="U23" i="6"/>
  <c r="AO15" i="6"/>
  <c r="AZ15" i="6" s="1"/>
  <c r="U15" i="6"/>
  <c r="AX10" i="6"/>
  <c r="BC10" i="6"/>
  <c r="BC14" i="6"/>
  <c r="AX14" i="6"/>
  <c r="AO12" i="6"/>
  <c r="AZ10" i="6"/>
  <c r="AZ18" i="6"/>
  <c r="BC27" i="6"/>
  <c r="AO27" i="6"/>
  <c r="U27" i="6"/>
  <c r="AX22" i="6"/>
  <c r="BC22" i="6"/>
  <c r="AX18" i="6"/>
  <c r="BC18" i="6"/>
  <c r="BC13" i="6"/>
  <c r="BC16" i="6"/>
  <c r="AO20" i="6"/>
  <c r="U20" i="6"/>
  <c r="BC31" i="6"/>
  <c r="AO21" i="6"/>
  <c r="AO31" i="6"/>
  <c r="AY31" i="6" s="1"/>
  <c r="U31" i="6"/>
  <c r="AX26" i="6"/>
  <c r="BC26" i="6"/>
  <c r="AY25" i="6"/>
  <c r="AY14" i="6"/>
  <c r="AO16" i="6"/>
  <c r="AX16" i="6" s="1"/>
  <c r="U16" i="6"/>
  <c r="AO13" i="6"/>
  <c r="AY13" i="6" s="1"/>
  <c r="BC12" i="4"/>
  <c r="AO13" i="4"/>
  <c r="AX13" i="4" s="1"/>
  <c r="BC17" i="4"/>
  <c r="BC28" i="4"/>
  <c r="AO32" i="4"/>
  <c r="AX32" i="4" s="1"/>
  <c r="U32" i="4"/>
  <c r="AO40" i="4"/>
  <c r="AX40" i="4" s="1"/>
  <c r="U40" i="4"/>
  <c r="AO18" i="4"/>
  <c r="AO26" i="4"/>
  <c r="AZ26" i="4" s="1"/>
  <c r="AO15" i="4"/>
  <c r="AO23" i="4"/>
  <c r="AY23" i="4" s="1"/>
  <c r="AZ36" i="4"/>
  <c r="AO39" i="4"/>
  <c r="AX39" i="4" s="1"/>
  <c r="U39" i="4"/>
  <c r="AZ44" i="4"/>
  <c r="AO47" i="4"/>
  <c r="AY47" i="4" s="1"/>
  <c r="U47" i="4"/>
  <c r="BC19" i="4"/>
  <c r="BC23" i="4"/>
  <c r="BC53" i="4"/>
  <c r="BC45" i="4"/>
  <c r="BC41" i="4"/>
  <c r="U62" i="4"/>
  <c r="AO62" i="4"/>
  <c r="AY62" i="4" s="1"/>
  <c r="U70" i="4"/>
  <c r="AO70" i="4"/>
  <c r="AY70" i="4" s="1"/>
  <c r="AA53" i="4"/>
  <c r="AO53" i="4"/>
  <c r="AX53" i="4" s="1"/>
  <c r="AO57" i="4"/>
  <c r="AX57" i="4" s="1"/>
  <c r="U57" i="4"/>
  <c r="AO65" i="4"/>
  <c r="AX65" i="4" s="1"/>
  <c r="U65" i="4"/>
  <c r="AO73" i="4"/>
  <c r="AX73" i="4" s="1"/>
  <c r="U73" i="4"/>
  <c r="BC43" i="4"/>
  <c r="AZ50" i="4"/>
  <c r="BC58" i="4"/>
  <c r="AO49" i="4"/>
  <c r="AX49" i="4" s="1"/>
  <c r="U52" i="4"/>
  <c r="AO52" i="4"/>
  <c r="AZ52" i="4" s="1"/>
  <c r="AO54" i="4"/>
  <c r="AX54" i="4" s="1"/>
  <c r="BC68" i="4"/>
  <c r="BC78" i="4"/>
  <c r="BC82" i="4"/>
  <c r="BC59" i="4"/>
  <c r="AY88" i="4"/>
  <c r="AO80" i="4"/>
  <c r="AZ80" i="4" s="1"/>
  <c r="AX86" i="4"/>
  <c r="BC86" i="4"/>
  <c r="BC89" i="4"/>
  <c r="AY86" i="4"/>
  <c r="BC99" i="4"/>
  <c r="BC83" i="4"/>
  <c r="AX15" i="4"/>
  <c r="BC15" i="4"/>
  <c r="AZ18" i="4"/>
  <c r="AZ23" i="4"/>
  <c r="AG29" i="4"/>
  <c r="AO29" i="4"/>
  <c r="AZ21" i="4"/>
  <c r="AO38" i="4"/>
  <c r="AX38" i="4" s="1"/>
  <c r="U38" i="4"/>
  <c r="BC20" i="4"/>
  <c r="AO37" i="4"/>
  <c r="AZ37" i="4" s="1"/>
  <c r="U37" i="4"/>
  <c r="U45" i="4"/>
  <c r="AO45" i="4"/>
  <c r="AZ45" i="4" s="1"/>
  <c r="AY32" i="4"/>
  <c r="AZ47" i="4"/>
  <c r="AY38" i="4"/>
  <c r="BC50" i="4"/>
  <c r="U60" i="4"/>
  <c r="AO60" i="4"/>
  <c r="AZ60" i="4" s="1"/>
  <c r="U68" i="4"/>
  <c r="AO68" i="4"/>
  <c r="AX68" i="4" s="1"/>
  <c r="AZ73" i="4"/>
  <c r="AO63" i="4"/>
  <c r="AX63" i="4" s="1"/>
  <c r="U63" i="4"/>
  <c r="AZ68" i="4"/>
  <c r="AO71" i="4"/>
  <c r="AX71" i="4" s="1"/>
  <c r="U71" i="4"/>
  <c r="AX70" i="4"/>
  <c r="BC70" i="4"/>
  <c r="AZ54" i="4"/>
  <c r="AY52" i="4"/>
  <c r="BC56" i="4"/>
  <c r="BC64" i="4"/>
  <c r="AY71" i="4"/>
  <c r="AO82" i="4"/>
  <c r="AY82" i="4" s="1"/>
  <c r="AX90" i="4"/>
  <c r="BC90" i="4"/>
  <c r="AY93" i="4"/>
  <c r="BA93" i="4" s="1"/>
  <c r="BC93" i="4"/>
  <c r="BC76" i="4"/>
  <c r="AO85" i="4"/>
  <c r="AX85" i="4" s="1"/>
  <c r="U85" i="4"/>
  <c r="AX87" i="4"/>
  <c r="BC87" i="4"/>
  <c r="AY90" i="4"/>
  <c r="AZ93" i="4"/>
  <c r="AX97" i="4"/>
  <c r="BC10" i="4"/>
  <c r="AO12" i="4"/>
  <c r="BC13" i="4"/>
  <c r="BC25" i="4"/>
  <c r="U24" i="4"/>
  <c r="AO24" i="4"/>
  <c r="AX24" i="4" s="1"/>
  <c r="AO36" i="4"/>
  <c r="AX36" i="4" s="1"/>
  <c r="U36" i="4"/>
  <c r="AO22" i="4"/>
  <c r="U27" i="4"/>
  <c r="AO27" i="4"/>
  <c r="AZ27" i="4" s="1"/>
  <c r="U31" i="4"/>
  <c r="AO31" i="4"/>
  <c r="AZ31" i="4" s="1"/>
  <c r="BC18" i="4"/>
  <c r="BC24" i="4"/>
  <c r="AZ32" i="4"/>
  <c r="AO35" i="4"/>
  <c r="AX35" i="4" s="1"/>
  <c r="U35" i="4"/>
  <c r="AZ40" i="4"/>
  <c r="U43" i="4"/>
  <c r="AO43" i="4"/>
  <c r="AX43" i="4" s="1"/>
  <c r="AY49" i="4"/>
  <c r="BC40" i="4"/>
  <c r="AO48" i="4"/>
  <c r="AZ48" i="4" s="1"/>
  <c r="U48" i="4"/>
  <c r="AX52" i="4"/>
  <c r="BA52" i="4" s="1"/>
  <c r="BC52" i="4"/>
  <c r="U58" i="4"/>
  <c r="AO58" i="4"/>
  <c r="AY58" i="4" s="1"/>
  <c r="AZ63" i="4"/>
  <c r="U66" i="4"/>
  <c r="AO66" i="4"/>
  <c r="AY66" i="4" s="1"/>
  <c r="AZ71" i="4"/>
  <c r="AO74" i="4"/>
  <c r="AX74" i="4" s="1"/>
  <c r="U74" i="4"/>
  <c r="AO61" i="4"/>
  <c r="AX61" i="4" s="1"/>
  <c r="U61" i="4"/>
  <c r="AZ66" i="4"/>
  <c r="AO69" i="4"/>
  <c r="AX69" i="4" s="1"/>
  <c r="U69" i="4"/>
  <c r="AO77" i="4"/>
  <c r="AX77" i="4" s="1"/>
  <c r="U77" i="4"/>
  <c r="BC42" i="4"/>
  <c r="BC51" i="4"/>
  <c r="AY57" i="4"/>
  <c r="AX66" i="4"/>
  <c r="BA66" i="4" s="1"/>
  <c r="BC66" i="4"/>
  <c r="BC57" i="4"/>
  <c r="BC65" i="4"/>
  <c r="BC49" i="4"/>
  <c r="U56" i="4"/>
  <c r="AO56" i="4"/>
  <c r="BC60" i="4"/>
  <c r="AY73" i="4"/>
  <c r="AY79" i="4"/>
  <c r="BC63" i="4"/>
  <c r="BC71" i="4"/>
  <c r="AO81" i="4"/>
  <c r="AX81" i="4" s="1"/>
  <c r="U81" i="4"/>
  <c r="BC94" i="4"/>
  <c r="AY97" i="4"/>
  <c r="BC97" i="4"/>
  <c r="AX76" i="4"/>
  <c r="U83" i="4"/>
  <c r="AO83" i="4"/>
  <c r="AX83" i="4" s="1"/>
  <c r="BC85" i="4"/>
  <c r="AX91" i="4"/>
  <c r="BC91" i="4"/>
  <c r="AY94" i="4"/>
  <c r="BC11" i="4"/>
  <c r="AX11" i="4"/>
  <c r="AO10" i="4"/>
  <c r="BC21" i="4"/>
  <c r="AO16" i="4"/>
  <c r="U20" i="4"/>
  <c r="AO20" i="4"/>
  <c r="AX20" i="4" s="1"/>
  <c r="AO34" i="4"/>
  <c r="U34" i="4"/>
  <c r="AZ39" i="4"/>
  <c r="AO42" i="4"/>
  <c r="U42" i="4"/>
  <c r="BC14" i="4"/>
  <c r="BC16" i="4"/>
  <c r="AX16" i="4"/>
  <c r="AX27" i="4"/>
  <c r="BC27" i="4"/>
  <c r="BC31" i="4"/>
  <c r="AO19" i="4"/>
  <c r="AY19" i="4" s="1"/>
  <c r="BC22" i="4"/>
  <c r="BC30" i="4"/>
  <c r="AX30" i="4"/>
  <c r="AO33" i="4"/>
  <c r="AZ33" i="4" s="1"/>
  <c r="U33" i="4"/>
  <c r="AZ38" i="4"/>
  <c r="AO41" i="4"/>
  <c r="AX41" i="4" s="1"/>
  <c r="U41" i="4"/>
  <c r="AZ46" i="4"/>
  <c r="U17" i="4"/>
  <c r="AO17" i="4"/>
  <c r="AY17" i="4" s="1"/>
  <c r="U25" i="4"/>
  <c r="AO25" i="4"/>
  <c r="AZ25" i="4" s="1"/>
  <c r="AY37" i="4"/>
  <c r="AY45" i="4"/>
  <c r="U28" i="4"/>
  <c r="AO28" i="4"/>
  <c r="AY28" i="4" s="1"/>
  <c r="BC33" i="4"/>
  <c r="AY40" i="4"/>
  <c r="BC47" i="4"/>
  <c r="AY54" i="4"/>
  <c r="U21" i="4"/>
  <c r="AO21" i="4"/>
  <c r="AX21" i="4" s="1"/>
  <c r="BC32" i="4"/>
  <c r="AX44" i="4"/>
  <c r="BA44" i="4" s="1"/>
  <c r="BC44" i="4"/>
  <c r="BC46" i="4"/>
  <c r="U55" i="4"/>
  <c r="AO55" i="4"/>
  <c r="U64" i="4"/>
  <c r="AO64" i="4"/>
  <c r="AX64" i="4" s="1"/>
  <c r="AZ69" i="4"/>
  <c r="U72" i="4"/>
  <c r="AO72" i="4"/>
  <c r="AX72" i="4" s="1"/>
  <c r="AO59" i="4"/>
  <c r="AX59" i="4" s="1"/>
  <c r="U59" i="4"/>
  <c r="AO67" i="4"/>
  <c r="AX67" i="4" s="1"/>
  <c r="U67" i="4"/>
  <c r="U75" i="4"/>
  <c r="AO75" i="4"/>
  <c r="AX75" i="4" s="1"/>
  <c r="AX37" i="4"/>
  <c r="BC37" i="4"/>
  <c r="BC48" i="4"/>
  <c r="AX48" i="4"/>
  <c r="AO51" i="4"/>
  <c r="AX51" i="4" s="1"/>
  <c r="U51" i="4"/>
  <c r="AX62" i="4"/>
  <c r="BC62" i="4"/>
  <c r="AY69" i="4"/>
  <c r="BC77" i="4"/>
  <c r="AY74" i="4"/>
  <c r="AY63" i="4"/>
  <c r="AO78" i="4"/>
  <c r="AY78" i="4" s="1"/>
  <c r="BC84" i="4"/>
  <c r="AY91" i="4"/>
  <c r="BC75" i="4"/>
  <c r="U79" i="4"/>
  <c r="AO79" i="4"/>
  <c r="AX79" i="4" s="1"/>
  <c r="BC81" i="4"/>
  <c r="AX98" i="4"/>
  <c r="BC98" i="4"/>
  <c r="BC74" i="4"/>
  <c r="BC80" i="4"/>
  <c r="AO84" i="4"/>
  <c r="AZ84" i="4" s="1"/>
  <c r="AX95" i="4"/>
  <c r="BA95" i="4" s="1"/>
  <c r="BC95" i="4"/>
  <c r="AY98" i="4"/>
  <c r="BC79" i="4"/>
  <c r="AP9" i="4"/>
  <c r="AT9" i="4" s="1"/>
  <c r="AR9" i="4"/>
  <c r="AV9" i="4" s="1"/>
  <c r="AQ9" i="4"/>
  <c r="AU9" i="4" s="1"/>
  <c r="Z9" i="4"/>
  <c r="AA9" i="4" s="1"/>
  <c r="U9" i="4"/>
  <c r="AF9" i="4"/>
  <c r="AG9" i="4" s="1"/>
  <c r="AP14" i="3"/>
  <c r="AT14" i="3" s="1"/>
  <c r="AP26" i="3"/>
  <c r="AT26" i="3" s="1"/>
  <c r="BC26" i="3" s="1"/>
  <c r="AR29" i="3"/>
  <c r="AV29" i="3" s="1"/>
  <c r="AQ10" i="3"/>
  <c r="AU10" i="3" s="1"/>
  <c r="O9" i="3"/>
  <c r="AR9" i="3"/>
  <c r="AV9" i="3" s="1"/>
  <c r="O10" i="3"/>
  <c r="AF10" i="3"/>
  <c r="AG10" i="3" s="1"/>
  <c r="AL11" i="3"/>
  <c r="AM11" i="3" s="1"/>
  <c r="AL12" i="3"/>
  <c r="AM12" i="3" s="1"/>
  <c r="O13" i="3"/>
  <c r="AR13" i="3"/>
  <c r="AV13" i="3" s="1"/>
  <c r="O14" i="3"/>
  <c r="AR14" i="3"/>
  <c r="AV14" i="3" s="1"/>
  <c r="O15" i="3"/>
  <c r="AF15" i="3"/>
  <c r="AG15" i="3" s="1"/>
  <c r="AQ16" i="3"/>
  <c r="AU16" i="3" s="1"/>
  <c r="AL16" i="3"/>
  <c r="AM16" i="3" s="1"/>
  <c r="AQ17" i="3"/>
  <c r="AU17" i="3" s="1"/>
  <c r="AL17" i="3"/>
  <c r="AM17" i="3" s="1"/>
  <c r="Z19" i="3"/>
  <c r="AA19" i="3" s="1"/>
  <c r="AQ20" i="3"/>
  <c r="AU20" i="3" s="1"/>
  <c r="AL20" i="3"/>
  <c r="AM20" i="3" s="1"/>
  <c r="AQ21" i="3"/>
  <c r="AU21" i="3" s="1"/>
  <c r="AL21" i="3"/>
  <c r="AM21" i="3" s="1"/>
  <c r="Z23" i="3"/>
  <c r="AA23" i="3" s="1"/>
  <c r="AR23" i="3"/>
  <c r="AV23" i="3" s="1"/>
  <c r="O24" i="3"/>
  <c r="AF24" i="3"/>
  <c r="AG24" i="3" s="1"/>
  <c r="O25" i="3"/>
  <c r="AR25" i="3"/>
  <c r="AV25" i="3" s="1"/>
  <c r="AL26" i="3"/>
  <c r="AM26" i="3" s="1"/>
  <c r="Z31" i="3"/>
  <c r="AA31" i="3" s="1"/>
  <c r="Z9" i="3"/>
  <c r="AA9" i="3" s="1"/>
  <c r="AL9" i="3"/>
  <c r="AM9" i="3" s="1"/>
  <c r="Z13" i="3"/>
  <c r="AA13" i="3" s="1"/>
  <c r="AL13" i="3"/>
  <c r="AM13" i="3" s="1"/>
  <c r="Z14" i="3"/>
  <c r="AA14" i="3" s="1"/>
  <c r="AL14" i="3"/>
  <c r="AM14" i="3" s="1"/>
  <c r="Z15" i="3"/>
  <c r="AA15" i="3" s="1"/>
  <c r="O16" i="3"/>
  <c r="AF16" i="3"/>
  <c r="AG16" i="3" s="1"/>
  <c r="O17" i="3"/>
  <c r="AR17" i="3"/>
  <c r="AV17" i="3" s="1"/>
  <c r="O20" i="3"/>
  <c r="AF20" i="3"/>
  <c r="AG20" i="3" s="1"/>
  <c r="O21" i="3"/>
  <c r="AR21" i="3"/>
  <c r="AV21" i="3" s="1"/>
  <c r="AF25" i="3"/>
  <c r="AG25" i="3" s="1"/>
  <c r="AF26" i="3"/>
  <c r="AG26" i="3" s="1"/>
  <c r="AQ28" i="3"/>
  <c r="AU28" i="3" s="1"/>
  <c r="AL28" i="3"/>
  <c r="AM28" i="3" s="1"/>
  <c r="AQ29" i="3"/>
  <c r="AU29" i="3" s="1"/>
  <c r="AP29" i="3"/>
  <c r="AT29" i="3" s="1"/>
  <c r="AR31" i="3"/>
  <c r="AV31" i="3" s="1"/>
  <c r="AQ31" i="3"/>
  <c r="AU31" i="3" s="1"/>
  <c r="AQ9" i="3"/>
  <c r="AU9" i="3" s="1"/>
  <c r="AR12" i="3"/>
  <c r="AV12" i="3" s="1"/>
  <c r="AQ13" i="3"/>
  <c r="AU13" i="3" s="1"/>
  <c r="AQ14" i="3"/>
  <c r="AU14" i="3" s="1"/>
  <c r="AQ15" i="3"/>
  <c r="AU15" i="3" s="1"/>
  <c r="AF19" i="3"/>
  <c r="AG19" i="3" s="1"/>
  <c r="AF23" i="3"/>
  <c r="AG23" i="3" s="1"/>
  <c r="AQ24" i="3"/>
  <c r="AU24" i="3" s="1"/>
  <c r="AL24" i="3"/>
  <c r="AM24" i="3" s="1"/>
  <c r="AQ25" i="3"/>
  <c r="AU25" i="3" s="1"/>
  <c r="BC25" i="3" s="1"/>
  <c r="AL25" i="3"/>
  <c r="AM25" i="3" s="1"/>
  <c r="Z27" i="3"/>
  <c r="AA27" i="3" s="1"/>
  <c r="AR27" i="3"/>
  <c r="AV27" i="3" s="1"/>
  <c r="Z28" i="3"/>
  <c r="AA28" i="3" s="1"/>
  <c r="AF29" i="3"/>
  <c r="AG29" i="3" s="1"/>
  <c r="AO11" i="3"/>
  <c r="AZ11" i="3" s="1"/>
  <c r="AP10" i="3"/>
  <c r="AT10" i="3" s="1"/>
  <c r="BC10" i="3" s="1"/>
  <c r="AR10" i="3"/>
  <c r="AV10" i="3" s="1"/>
  <c r="AL10" i="3"/>
  <c r="AM10" i="3" s="1"/>
  <c r="AQ11" i="3"/>
  <c r="AU11" i="3" s="1"/>
  <c r="AP11" i="3"/>
  <c r="AT11" i="3" s="1"/>
  <c r="AP9" i="3"/>
  <c r="AT9" i="3" s="1"/>
  <c r="AP13" i="3"/>
  <c r="AT13" i="3" s="1"/>
  <c r="BC18" i="3"/>
  <c r="BD33" i="3"/>
  <c r="BD34" i="3" s="1"/>
  <c r="BD35" i="3" s="1"/>
  <c r="Z17" i="3"/>
  <c r="AA17" i="3" s="1"/>
  <c r="AP19" i="3"/>
  <c r="AT19" i="3" s="1"/>
  <c r="Z21" i="3"/>
  <c r="AA21" i="3" s="1"/>
  <c r="AP23" i="3"/>
  <c r="AT23" i="3" s="1"/>
  <c r="Z25" i="3"/>
  <c r="AA25" i="3" s="1"/>
  <c r="AP27" i="3"/>
  <c r="AT27" i="3" s="1"/>
  <c r="Z29" i="3"/>
  <c r="AA29" i="3" s="1"/>
  <c r="AL29" i="3"/>
  <c r="AM29" i="3" s="1"/>
  <c r="AP31" i="3"/>
  <c r="AT31" i="3" s="1"/>
  <c r="Z16" i="3"/>
  <c r="AA16" i="3" s="1"/>
  <c r="AO19" i="3"/>
  <c r="AY19" i="3" s="1"/>
  <c r="Z20" i="3"/>
  <c r="AA20" i="3" s="1"/>
  <c r="BC22" i="3"/>
  <c r="Z24" i="3"/>
  <c r="AA24" i="3" s="1"/>
  <c r="BC30" i="3"/>
  <c r="AL27" i="3"/>
  <c r="AM27" i="3" s="1"/>
  <c r="AL31" i="3"/>
  <c r="AM31" i="3" s="1"/>
  <c r="AP16" i="3"/>
  <c r="AT16" i="3" s="1"/>
  <c r="Z18" i="3"/>
  <c r="AA18" i="3" s="1"/>
  <c r="AP20" i="3"/>
  <c r="AT20" i="3" s="1"/>
  <c r="Z22" i="3"/>
  <c r="AA22" i="3" s="1"/>
  <c r="AP24" i="3"/>
  <c r="AT24" i="3" s="1"/>
  <c r="Z26" i="3"/>
  <c r="AA26" i="3" s="1"/>
  <c r="AP28" i="3"/>
  <c r="AT28" i="3" s="1"/>
  <c r="Z30" i="3"/>
  <c r="AA30" i="3" s="1"/>
  <c r="BC31" i="2"/>
  <c r="BC30" i="2"/>
  <c r="BC18" i="2"/>
  <c r="BC14" i="2"/>
  <c r="BC27" i="2"/>
  <c r="BC23" i="2"/>
  <c r="BC19" i="2"/>
  <c r="BC11" i="2"/>
  <c r="AF31" i="2"/>
  <c r="AG31" i="2" s="1"/>
  <c r="Z30" i="2"/>
  <c r="AA30" i="2" s="1"/>
  <c r="AF27" i="2"/>
  <c r="AG27" i="2" s="1"/>
  <c r="Z26" i="2"/>
  <c r="AA26" i="2" s="1"/>
  <c r="AF23" i="2"/>
  <c r="AG23" i="2" s="1"/>
  <c r="Z22" i="2"/>
  <c r="AA22" i="2" s="1"/>
  <c r="AF19" i="2"/>
  <c r="AG19" i="2" s="1"/>
  <c r="Z18" i="2"/>
  <c r="AA18" i="2" s="1"/>
  <c r="AF15" i="2"/>
  <c r="AG15" i="2" s="1"/>
  <c r="Z13" i="2"/>
  <c r="AA13" i="2" s="1"/>
  <c r="AF11" i="2"/>
  <c r="AG11" i="2" s="1"/>
  <c r="O24" i="2"/>
  <c r="O16" i="2"/>
  <c r="AF30" i="2"/>
  <c r="AG30" i="2" s="1"/>
  <c r="Z29" i="2"/>
  <c r="AA29" i="2" s="1"/>
  <c r="AF26" i="2"/>
  <c r="AG26" i="2" s="1"/>
  <c r="Z25" i="2"/>
  <c r="AA25" i="2" s="1"/>
  <c r="AF22" i="2"/>
  <c r="AG22" i="2" s="1"/>
  <c r="Z21" i="2"/>
  <c r="AA21" i="2" s="1"/>
  <c r="AF18" i="2"/>
  <c r="AG18" i="2" s="1"/>
  <c r="Z17" i="2"/>
  <c r="AA17" i="2" s="1"/>
  <c r="Z16" i="2"/>
  <c r="AA16" i="2" s="1"/>
  <c r="AF14" i="2"/>
  <c r="AG14" i="2" s="1"/>
  <c r="Z12" i="2"/>
  <c r="AA12" i="2" s="1"/>
  <c r="AF10" i="2"/>
  <c r="AG10" i="2" s="1"/>
  <c r="O9" i="2"/>
  <c r="O28" i="2"/>
  <c r="O20" i="2"/>
  <c r="O12" i="2"/>
  <c r="O31" i="2"/>
  <c r="AF29" i="2"/>
  <c r="AG29" i="2" s="1"/>
  <c r="Z28" i="2"/>
  <c r="AA28" i="2" s="1"/>
  <c r="AF25" i="2"/>
  <c r="AG25" i="2" s="1"/>
  <c r="Z24" i="2"/>
  <c r="AA24" i="2" s="1"/>
  <c r="AF21" i="2"/>
  <c r="AG21" i="2" s="1"/>
  <c r="Z20" i="2"/>
  <c r="AA20" i="2" s="1"/>
  <c r="AF17" i="2"/>
  <c r="AG17" i="2" s="1"/>
  <c r="Z15" i="2"/>
  <c r="AA15" i="2" s="1"/>
  <c r="AF13" i="2"/>
  <c r="AG13" i="2" s="1"/>
  <c r="Z11" i="2"/>
  <c r="AA11" i="2" s="1"/>
  <c r="AF9" i="2"/>
  <c r="AG9" i="2" s="1"/>
  <c r="Z9" i="2"/>
  <c r="AA9" i="2" s="1"/>
  <c r="BA17" i="9" l="1"/>
  <c r="BA14" i="9"/>
  <c r="AY43" i="9"/>
  <c r="BA23" i="9"/>
  <c r="BA39" i="9"/>
  <c r="BA19" i="9"/>
  <c r="BA27" i="9"/>
  <c r="BA28" i="9"/>
  <c r="BA16" i="9"/>
  <c r="BA18" i="9"/>
  <c r="AX43" i="9"/>
  <c r="BA37" i="9"/>
  <c r="AZ43" i="9"/>
  <c r="BA35" i="9"/>
  <c r="BA25" i="9"/>
  <c r="BA36" i="9"/>
  <c r="BA10" i="9"/>
  <c r="BA24" i="9"/>
  <c r="BA31" i="9"/>
  <c r="BA20" i="9"/>
  <c r="BA29" i="9"/>
  <c r="BA9" i="9"/>
  <c r="BA22" i="9"/>
  <c r="BA33" i="9"/>
  <c r="BA35" i="8"/>
  <c r="BA19" i="8"/>
  <c r="BA27" i="8"/>
  <c r="BA18" i="8"/>
  <c r="BA31" i="8"/>
  <c r="BA30" i="8"/>
  <c r="BA34" i="8"/>
  <c r="BA13" i="8"/>
  <c r="BA26" i="8"/>
  <c r="BA33" i="8"/>
  <c r="BA14" i="8"/>
  <c r="BA20" i="8"/>
  <c r="BA15" i="8"/>
  <c r="AY100" i="8"/>
  <c r="BA17" i="8"/>
  <c r="AZ100" i="8"/>
  <c r="BA10" i="8"/>
  <c r="BA37" i="8"/>
  <c r="BA24" i="8"/>
  <c r="BA29" i="8"/>
  <c r="BA11" i="8"/>
  <c r="BA9" i="8"/>
  <c r="BA39" i="8"/>
  <c r="AO22" i="3"/>
  <c r="AY22" i="3" s="1"/>
  <c r="AZ12" i="2"/>
  <c r="U15" i="2"/>
  <c r="AO15" i="2"/>
  <c r="AO23" i="3"/>
  <c r="AY23" i="3" s="1"/>
  <c r="AX14" i="4"/>
  <c r="AZ82" i="4"/>
  <c r="AY35" i="4"/>
  <c r="AX99" i="4"/>
  <c r="BA29" i="6"/>
  <c r="AY9" i="2"/>
  <c r="AX9" i="6"/>
  <c r="AY9" i="6"/>
  <c r="AZ29" i="2"/>
  <c r="AO23" i="2"/>
  <c r="AO9" i="2"/>
  <c r="AO9" i="3"/>
  <c r="BC15" i="3"/>
  <c r="BC9" i="4"/>
  <c r="BA98" i="4"/>
  <c r="AZ53" i="4"/>
  <c r="BA30" i="4"/>
  <c r="BA76" i="4"/>
  <c r="AX94" i="4"/>
  <c r="AZ58" i="4"/>
  <c r="AY21" i="4"/>
  <c r="BA21" i="4" s="1"/>
  <c r="AY60" i="4"/>
  <c r="AZ43" i="4"/>
  <c r="AZ89" i="4"/>
  <c r="AY65" i="4"/>
  <c r="AY43" i="4"/>
  <c r="AZ49" i="4"/>
  <c r="BA25" i="6"/>
  <c r="AZ9" i="6"/>
  <c r="BA9" i="6" s="1"/>
  <c r="BC10" i="2"/>
  <c r="AY21" i="2"/>
  <c r="AY30" i="6"/>
  <c r="AZ30" i="6"/>
  <c r="AO26" i="2"/>
  <c r="AY26" i="2" s="1"/>
  <c r="AZ26" i="2"/>
  <c r="AZ20" i="2"/>
  <c r="U22" i="2"/>
  <c r="AO22" i="2"/>
  <c r="AX31" i="2"/>
  <c r="AY30" i="4"/>
  <c r="AZ30" i="4"/>
  <c r="AO17" i="2"/>
  <c r="AO30" i="2"/>
  <c r="BC16" i="2"/>
  <c r="BC9" i="2"/>
  <c r="BA30" i="6"/>
  <c r="U18" i="2"/>
  <c r="AO18" i="2"/>
  <c r="AZ87" i="4"/>
  <c r="AY87" i="4"/>
  <c r="BA87" i="4" s="1"/>
  <c r="AY13" i="2"/>
  <c r="U31" i="2"/>
  <c r="AO31" i="2"/>
  <c r="BC13" i="2"/>
  <c r="U11" i="2"/>
  <c r="AO11" i="2"/>
  <c r="BC22" i="2"/>
  <c r="AZ79" i="4"/>
  <c r="AY89" i="4"/>
  <c r="AY14" i="4"/>
  <c r="BA26" i="6"/>
  <c r="AY26" i="6"/>
  <c r="AZ26" i="6"/>
  <c r="AZ11" i="4"/>
  <c r="BA11" i="4" s="1"/>
  <c r="AY11" i="4"/>
  <c r="U25" i="2"/>
  <c r="AO25" i="2"/>
  <c r="AZ24" i="2"/>
  <c r="U12" i="2"/>
  <c r="AO12" i="2"/>
  <c r="BC24" i="2"/>
  <c r="BC17" i="2"/>
  <c r="BC28" i="2"/>
  <c r="BC12" i="2"/>
  <c r="AX20" i="2"/>
  <c r="AX24" i="2"/>
  <c r="BC15" i="2"/>
  <c r="AX31" i="4"/>
  <c r="AX88" i="4"/>
  <c r="BA88" i="4" s="1"/>
  <c r="AY25" i="4"/>
  <c r="BA25" i="4" s="1"/>
  <c r="AX25" i="4"/>
  <c r="AZ65" i="4"/>
  <c r="AZ35" i="4"/>
  <c r="AX46" i="4"/>
  <c r="BA46" i="4" s="1"/>
  <c r="AY39" i="4"/>
  <c r="AZ29" i="6"/>
  <c r="U16" i="2"/>
  <c r="AO16" i="2"/>
  <c r="AY50" i="4"/>
  <c r="BA50" i="4" s="1"/>
  <c r="U10" i="2"/>
  <c r="AO10" i="2"/>
  <c r="U14" i="2"/>
  <c r="AO14" i="2"/>
  <c r="U21" i="2"/>
  <c r="AO21" i="2"/>
  <c r="AZ28" i="2"/>
  <c r="BA28" i="2" s="1"/>
  <c r="U29" i="2"/>
  <c r="AO29" i="2"/>
  <c r="AY92" i="4"/>
  <c r="AZ96" i="4"/>
  <c r="AX96" i="4"/>
  <c r="AY22" i="6"/>
  <c r="BA22" i="6" s="1"/>
  <c r="AZ22" i="6"/>
  <c r="AX92" i="4"/>
  <c r="BA92" i="4" s="1"/>
  <c r="AO24" i="2"/>
  <c r="AY24" i="2" s="1"/>
  <c r="U13" i="2"/>
  <c r="AO13" i="2"/>
  <c r="AZ19" i="2"/>
  <c r="BA19" i="2" s="1"/>
  <c r="U27" i="2"/>
  <c r="AO27" i="2"/>
  <c r="AY99" i="4"/>
  <c r="AY27" i="6"/>
  <c r="AZ27" i="6"/>
  <c r="AY28" i="6"/>
  <c r="AX28" i="6"/>
  <c r="AZ28" i="6"/>
  <c r="AY11" i="6"/>
  <c r="AX11" i="6"/>
  <c r="AZ11" i="6"/>
  <c r="AY15" i="6"/>
  <c r="BA15" i="6" s="1"/>
  <c r="AX21" i="6"/>
  <c r="AY21" i="6"/>
  <c r="AZ21" i="6"/>
  <c r="BA14" i="6"/>
  <c r="AZ16" i="6"/>
  <c r="AZ23" i="6"/>
  <c r="AY23" i="6"/>
  <c r="BA23" i="6" s="1"/>
  <c r="AY16" i="6"/>
  <c r="BA16" i="6" s="1"/>
  <c r="AY19" i="6"/>
  <c r="AZ19" i="6"/>
  <c r="AX19" i="6"/>
  <c r="BA19" i="6" s="1"/>
  <c r="AX17" i="6"/>
  <c r="BA17" i="6" s="1"/>
  <c r="AY17" i="6"/>
  <c r="AZ17" i="6"/>
  <c r="AZ13" i="6"/>
  <c r="AZ32" i="6" s="1"/>
  <c r="AX13" i="6"/>
  <c r="BA18" i="6"/>
  <c r="AX31" i="6"/>
  <c r="AZ31" i="6"/>
  <c r="AZ20" i="6"/>
  <c r="AY20" i="6"/>
  <c r="AX20" i="6"/>
  <c r="BA20" i="6" s="1"/>
  <c r="AX27" i="6"/>
  <c r="BA27" i="6" s="1"/>
  <c r="AZ12" i="6"/>
  <c r="AY12" i="6"/>
  <c r="AX12" i="6"/>
  <c r="BA12" i="6" s="1"/>
  <c r="BA10" i="6"/>
  <c r="AY24" i="6"/>
  <c r="AZ24" i="6"/>
  <c r="AX24" i="6"/>
  <c r="AY34" i="4"/>
  <c r="AX34" i="4"/>
  <c r="AX33" i="4"/>
  <c r="BA31" i="4"/>
  <c r="AX42" i="4"/>
  <c r="BA42" i="4" s="1"/>
  <c r="AY42" i="4"/>
  <c r="AY75" i="4"/>
  <c r="AY72" i="4"/>
  <c r="BA72" i="4" s="1"/>
  <c r="BA63" i="4"/>
  <c r="BA79" i="4"/>
  <c r="AZ72" i="4"/>
  <c r="AZ61" i="4"/>
  <c r="AY48" i="4"/>
  <c r="AX47" i="4"/>
  <c r="BA47" i="4" s="1"/>
  <c r="AZ20" i="4"/>
  <c r="AY20" i="4"/>
  <c r="BA94" i="4"/>
  <c r="AZ78" i="4"/>
  <c r="AX60" i="4"/>
  <c r="BA60" i="4" s="1"/>
  <c r="BA49" i="4"/>
  <c r="AZ74" i="4"/>
  <c r="BA43" i="4"/>
  <c r="BA35" i="4"/>
  <c r="AY12" i="4"/>
  <c r="AZ12" i="4"/>
  <c r="BA97" i="4"/>
  <c r="AZ83" i="4"/>
  <c r="AY68" i="4"/>
  <c r="BA68" i="4" s="1"/>
  <c r="BA71" i="4"/>
  <c r="AZ57" i="4"/>
  <c r="BA57" i="4" s="1"/>
  <c r="AY36" i="4"/>
  <c r="BA36" i="4" s="1"/>
  <c r="AZ34" i="4"/>
  <c r="AY29" i="4"/>
  <c r="AX29" i="4"/>
  <c r="AZ29" i="4"/>
  <c r="AX78" i="4"/>
  <c r="AY59" i="4"/>
  <c r="AX58" i="4"/>
  <c r="BA73" i="4"/>
  <c r="AZ62" i="4"/>
  <c r="BA62" i="4" s="1"/>
  <c r="AZ67" i="4"/>
  <c r="AX23" i="4"/>
  <c r="BA23" i="4" s="1"/>
  <c r="AZ28" i="4"/>
  <c r="BA39" i="4"/>
  <c r="AZ15" i="4"/>
  <c r="AY15" i="4"/>
  <c r="BA15" i="4" s="1"/>
  <c r="BA40" i="4"/>
  <c r="AZ17" i="4"/>
  <c r="AX12" i="4"/>
  <c r="AY51" i="4"/>
  <c r="AZ51" i="4"/>
  <c r="BA37" i="4"/>
  <c r="AY55" i="4"/>
  <c r="AX55" i="4"/>
  <c r="AY10" i="4"/>
  <c r="AZ10" i="4"/>
  <c r="AZ56" i="4"/>
  <c r="AY56" i="4"/>
  <c r="BA74" i="4"/>
  <c r="AY33" i="4"/>
  <c r="AX22" i="4"/>
  <c r="AY22" i="4"/>
  <c r="AZ24" i="4"/>
  <c r="AY24" i="4"/>
  <c r="AX56" i="4"/>
  <c r="BA56" i="4" s="1"/>
  <c r="AY64" i="4"/>
  <c r="AZ42" i="4"/>
  <c r="AY27" i="4"/>
  <c r="BA27" i="4" s="1"/>
  <c r="BA38" i="4"/>
  <c r="BA86" i="4"/>
  <c r="BA54" i="4"/>
  <c r="AZ75" i="4"/>
  <c r="AZ70" i="4"/>
  <c r="BA70" i="4" s="1"/>
  <c r="AY53" i="4"/>
  <c r="AY41" i="4"/>
  <c r="AX26" i="4"/>
  <c r="AY26" i="4"/>
  <c r="AX28" i="4"/>
  <c r="AX17" i="4"/>
  <c r="BA17" i="4" s="1"/>
  <c r="BA48" i="4"/>
  <c r="BA16" i="4"/>
  <c r="AZ16" i="4"/>
  <c r="AY16" i="4"/>
  <c r="BA91" i="4"/>
  <c r="AY81" i="4"/>
  <c r="BA81" i="4" s="1"/>
  <c r="AZ81" i="4"/>
  <c r="AY67" i="4"/>
  <c r="BA67" i="4" s="1"/>
  <c r="BA69" i="4"/>
  <c r="BA24" i="4"/>
  <c r="AZ41" i="4"/>
  <c r="AX10" i="4"/>
  <c r="AY61" i="4"/>
  <c r="BA20" i="4"/>
  <c r="AX80" i="4"/>
  <c r="AY80" i="4"/>
  <c r="AY83" i="4"/>
  <c r="BA83" i="4" s="1"/>
  <c r="AX82" i="4"/>
  <c r="BA82" i="4" s="1"/>
  <c r="AY31" i="4"/>
  <c r="AX18" i="4"/>
  <c r="AY18" i="4"/>
  <c r="AZ13" i="4"/>
  <c r="BA13" i="4" s="1"/>
  <c r="AY13" i="4"/>
  <c r="AY84" i="4"/>
  <c r="AX84" i="4"/>
  <c r="BA84" i="4" s="1"/>
  <c r="AZ64" i="4"/>
  <c r="AY77" i="4"/>
  <c r="BA77" i="4" s="1"/>
  <c r="AZ77" i="4"/>
  <c r="AZ55" i="4"/>
  <c r="AZ19" i="4"/>
  <c r="AZ85" i="4"/>
  <c r="AY85" i="4"/>
  <c r="BA90" i="4"/>
  <c r="BA65" i="4"/>
  <c r="BA53" i="4"/>
  <c r="AZ59" i="4"/>
  <c r="BA59" i="4" s="1"/>
  <c r="AX45" i="4"/>
  <c r="BA45" i="4" s="1"/>
  <c r="AX19" i="4"/>
  <c r="BA19" i="4" s="1"/>
  <c r="BA32" i="4"/>
  <c r="AZ22" i="4"/>
  <c r="AO9" i="4"/>
  <c r="AY9" i="4"/>
  <c r="AY100" i="4" s="1"/>
  <c r="AZ23" i="3"/>
  <c r="BC29" i="3"/>
  <c r="BC14" i="3"/>
  <c r="BC17" i="3"/>
  <c r="BC21" i="3"/>
  <c r="AZ19" i="3"/>
  <c r="AO13" i="3"/>
  <c r="AZ13" i="3" s="1"/>
  <c r="AZ9" i="3"/>
  <c r="AY11" i="3"/>
  <c r="AO10" i="3"/>
  <c r="AY10" i="3" s="1"/>
  <c r="AO18" i="3"/>
  <c r="AX18" i="3" s="1"/>
  <c r="AO21" i="3"/>
  <c r="BC27" i="3"/>
  <c r="AO25" i="3"/>
  <c r="BC20" i="3"/>
  <c r="AO20" i="3"/>
  <c r="AO15" i="3"/>
  <c r="AX22" i="3"/>
  <c r="AZ18" i="3"/>
  <c r="AO29" i="3"/>
  <c r="BC24" i="3"/>
  <c r="AO26" i="3"/>
  <c r="AO27" i="3"/>
  <c r="AO24" i="3"/>
  <c r="AX19" i="3"/>
  <c r="BC19" i="3"/>
  <c r="AO14" i="3"/>
  <c r="AZ22" i="3"/>
  <c r="BC13" i="3"/>
  <c r="BC28" i="3"/>
  <c r="AO17" i="3"/>
  <c r="AO30" i="3"/>
  <c r="AO31" i="3"/>
  <c r="AX31" i="3" s="1"/>
  <c r="AO28" i="3"/>
  <c r="AX23" i="3"/>
  <c r="BA23" i="3" s="1"/>
  <c r="BC23" i="3"/>
  <c r="BC9" i="3"/>
  <c r="AX9" i="3"/>
  <c r="AO12" i="3"/>
  <c r="AZ10" i="3"/>
  <c r="AY9" i="3"/>
  <c r="BC16" i="3"/>
  <c r="AX16" i="3"/>
  <c r="BC31" i="3"/>
  <c r="AO16" i="3"/>
  <c r="BC11" i="3"/>
  <c r="AX11" i="3"/>
  <c r="BA34" i="4" l="1"/>
  <c r="AY16" i="2"/>
  <c r="AX16" i="2"/>
  <c r="BA24" i="2"/>
  <c r="AZ15" i="2"/>
  <c r="AX15" i="2"/>
  <c r="BA61" i="4"/>
  <c r="BA51" i="4"/>
  <c r="AZ10" i="2"/>
  <c r="AY10" i="2"/>
  <c r="AY32" i="2" s="1"/>
  <c r="AY31" i="2"/>
  <c r="AZ31" i="2"/>
  <c r="BA31" i="2" s="1"/>
  <c r="AZ17" i="2"/>
  <c r="AX17" i="2"/>
  <c r="BA14" i="4"/>
  <c r="AZ16" i="2"/>
  <c r="BA22" i="3"/>
  <c r="BA85" i="4"/>
  <c r="BA41" i="4"/>
  <c r="BA12" i="4"/>
  <c r="BA58" i="4"/>
  <c r="BA29" i="4"/>
  <c r="BA75" i="4"/>
  <c r="BA33" i="4"/>
  <c r="AY27" i="2"/>
  <c r="AX27" i="2"/>
  <c r="AZ27" i="2"/>
  <c r="AY29" i="2"/>
  <c r="AX29" i="2"/>
  <c r="BA29" i="2" s="1"/>
  <c r="AY12" i="2"/>
  <c r="BA12" i="2" s="1"/>
  <c r="AX12" i="2"/>
  <c r="BA89" i="4"/>
  <c r="AY11" i="2"/>
  <c r="AX11" i="2"/>
  <c r="AZ11" i="2"/>
  <c r="BA99" i="4"/>
  <c r="AY17" i="2"/>
  <c r="AY30" i="2"/>
  <c r="AX30" i="2"/>
  <c r="AZ30" i="2"/>
  <c r="AZ23" i="2"/>
  <c r="AX23" i="2"/>
  <c r="AY23" i="2"/>
  <c r="BA26" i="4"/>
  <c r="BA55" i="4"/>
  <c r="AZ13" i="2"/>
  <c r="AX13" i="2"/>
  <c r="AZ21" i="2"/>
  <c r="AX21" i="2"/>
  <c r="AZ25" i="2"/>
  <c r="AX25" i="2"/>
  <c r="AX22" i="2"/>
  <c r="AY22" i="2"/>
  <c r="AX10" i="2"/>
  <c r="BA28" i="4"/>
  <c r="BA64" i="4"/>
  <c r="BA96" i="4"/>
  <c r="AY14" i="2"/>
  <c r="AX14" i="2"/>
  <c r="AZ14" i="2"/>
  <c r="BA14" i="2" s="1"/>
  <c r="AY15" i="2"/>
  <c r="AZ18" i="2"/>
  <c r="AY18" i="2"/>
  <c r="AX18" i="2"/>
  <c r="BA20" i="2"/>
  <c r="AY25" i="2"/>
  <c r="AZ9" i="2"/>
  <c r="AX9" i="2"/>
  <c r="AX26" i="2"/>
  <c r="BA26" i="2" s="1"/>
  <c r="AZ22" i="2"/>
  <c r="AY32" i="6"/>
  <c r="BA31" i="6"/>
  <c r="BA24" i="6"/>
  <c r="BA28" i="6"/>
  <c r="AX32" i="6"/>
  <c r="BA33" i="6" s="1"/>
  <c r="BA13" i="6"/>
  <c r="BA21" i="6"/>
  <c r="BA11" i="6"/>
  <c r="BA18" i="4"/>
  <c r="BA10" i="4"/>
  <c r="BA22" i="4"/>
  <c r="BA80" i="4"/>
  <c r="BA78" i="4"/>
  <c r="AZ9" i="4"/>
  <c r="AZ100" i="4" s="1"/>
  <c r="AX9" i="4"/>
  <c r="AX100" i="4" s="1"/>
  <c r="AY18" i="3"/>
  <c r="BA18" i="3"/>
  <c r="AX13" i="3"/>
  <c r="AX10" i="3"/>
  <c r="BA10" i="3" s="1"/>
  <c r="BA11" i="3"/>
  <c r="BA19" i="3"/>
  <c r="AY13" i="3"/>
  <c r="BA9" i="3"/>
  <c r="AY14" i="3"/>
  <c r="AZ14" i="3"/>
  <c r="AX14" i="3"/>
  <c r="BA14" i="3" s="1"/>
  <c r="AZ24" i="3"/>
  <c r="AY24" i="3"/>
  <c r="AY28" i="3"/>
  <c r="AZ28" i="3"/>
  <c r="AY17" i="3"/>
  <c r="AX17" i="3"/>
  <c r="AZ17" i="3"/>
  <c r="AY27" i="3"/>
  <c r="AZ27" i="3"/>
  <c r="AY20" i="3"/>
  <c r="AZ20" i="3"/>
  <c r="AZ25" i="3"/>
  <c r="AY25" i="3"/>
  <c r="AX25" i="3"/>
  <c r="AY12" i="3"/>
  <c r="AZ12" i="3"/>
  <c r="AX12" i="3"/>
  <c r="AY31" i="3"/>
  <c r="AZ31" i="3"/>
  <c r="AX28" i="3"/>
  <c r="AZ26" i="3"/>
  <c r="AX26" i="3"/>
  <c r="AY26" i="3"/>
  <c r="AY29" i="3"/>
  <c r="AX29" i="3"/>
  <c r="AZ29" i="3"/>
  <c r="AX20" i="3"/>
  <c r="AX21" i="3"/>
  <c r="AZ21" i="3"/>
  <c r="AY21" i="3"/>
  <c r="AZ16" i="3"/>
  <c r="AY16" i="3"/>
  <c r="AZ30" i="3"/>
  <c r="AY30" i="3"/>
  <c r="AX30" i="3"/>
  <c r="AX24" i="3"/>
  <c r="AZ15" i="3"/>
  <c r="AX15" i="3"/>
  <c r="AY15" i="3"/>
  <c r="AX27" i="3"/>
  <c r="AX32" i="2" l="1"/>
  <c r="BA9" i="2"/>
  <c r="AZ32" i="2"/>
  <c r="BA21" i="2"/>
  <c r="BA23" i="2"/>
  <c r="BA17" i="2"/>
  <c r="BA10" i="2"/>
  <c r="BA15" i="2"/>
  <c r="BA22" i="2"/>
  <c r="BA18" i="2"/>
  <c r="BA30" i="2"/>
  <c r="BA16" i="2"/>
  <c r="BA25" i="2"/>
  <c r="BA13" i="2"/>
  <c r="BA11" i="2"/>
  <c r="BA27" i="2"/>
  <c r="BA9" i="4"/>
  <c r="BA16" i="3"/>
  <c r="BA15" i="3"/>
  <c r="BA26" i="3"/>
  <c r="BA31" i="3"/>
  <c r="BA13" i="3"/>
  <c r="BA12" i="3"/>
  <c r="BA25" i="3"/>
  <c r="BA27" i="3"/>
  <c r="AY32" i="3"/>
  <c r="AX32" i="3"/>
  <c r="BA29" i="3"/>
  <c r="BA24" i="3"/>
  <c r="BA21" i="3"/>
  <c r="BA28" i="3"/>
  <c r="AZ32" i="3"/>
  <c r="BA17" i="3"/>
  <c r="BA30" i="3"/>
  <c r="BA20" i="3"/>
  <c r="BA33" i="2" l="1"/>
  <c r="BA33" i="3"/>
</calcChain>
</file>

<file path=xl/sharedStrings.xml><?xml version="1.0" encoding="utf-8"?>
<sst xmlns="http://schemas.openxmlformats.org/spreadsheetml/2006/main" count="406" uniqueCount="71">
  <si>
    <t>Activities</t>
  </si>
  <si>
    <t>Date</t>
  </si>
  <si>
    <t>Calories Burned</t>
  </si>
  <si>
    <t>Steps</t>
  </si>
  <si>
    <t>Distance</t>
  </si>
  <si>
    <t>Floors</t>
  </si>
  <si>
    <t>Minutes Sedentary</t>
  </si>
  <si>
    <t>Minutes Lightly Active</t>
  </si>
  <si>
    <t>Minutes Fairly Active</t>
  </si>
  <si>
    <t>Minutes Very Active</t>
  </si>
  <si>
    <t>Activity Calories</t>
  </si>
  <si>
    <t>ActivityX</t>
  </si>
  <si>
    <t>Estimated active</t>
  </si>
  <si>
    <t>Total check</t>
  </si>
  <si>
    <t>Inactive</t>
  </si>
  <si>
    <t>Lightly active</t>
  </si>
  <si>
    <t>SUM Cals</t>
  </si>
  <si>
    <t>Fairly active</t>
  </si>
  <si>
    <t>Very active</t>
  </si>
  <si>
    <t>Chk .time</t>
  </si>
  <si>
    <t>CHO 40%</t>
  </si>
  <si>
    <t>PROT 30%</t>
  </si>
  <si>
    <t>FAT 30%</t>
  </si>
  <si>
    <t>FAT 10%</t>
  </si>
  <si>
    <t>PROT 10%</t>
  </si>
  <si>
    <t>Sedentary</t>
  </si>
  <si>
    <t>CHO 55%</t>
  </si>
  <si>
    <t>PROT 25%</t>
  </si>
  <si>
    <t>FAT 20%</t>
  </si>
  <si>
    <t>CHO 70%</t>
  </si>
  <si>
    <t>PROT 20%</t>
  </si>
  <si>
    <t>CHO 90%</t>
  </si>
  <si>
    <t>FAT 0%</t>
  </si>
  <si>
    <t>CHO (g)</t>
  </si>
  <si>
    <t>PRO (g)</t>
  </si>
  <si>
    <t>FAT (g)</t>
  </si>
  <si>
    <t>CHO (%)</t>
  </si>
  <si>
    <t>PRO (%)</t>
  </si>
  <si>
    <t>FAT (%)</t>
  </si>
  <si>
    <t>Cals</t>
  </si>
  <si>
    <t>Day Totals</t>
  </si>
  <si>
    <t>Check</t>
  </si>
  <si>
    <t>CHO (Cal)</t>
  </si>
  <si>
    <t>PRO (Cal)</t>
  </si>
  <si>
    <t>FAT (Cal)</t>
  </si>
  <si>
    <t>Actual …</t>
  </si>
  <si>
    <t xml:space="preserve"> check…</t>
  </si>
  <si>
    <t xml:space="preserve"> &lt;-- Mean</t>
  </si>
  <si>
    <t>Avg cals</t>
  </si>
  <si>
    <t>Prot (g)</t>
  </si>
  <si>
    <t>per kg???</t>
  </si>
  <si>
    <t>Regression with a 0th order term?</t>
  </si>
  <si>
    <t>Take out protein first…?</t>
  </si>
  <si>
    <t>AVERAGE</t>
  </si>
  <si>
    <t>Total chk</t>
  </si>
  <si>
    <t>Inact-PRO</t>
  </si>
  <si>
    <t>CHO 65%</t>
  </si>
  <si>
    <t>PROT 15%</t>
  </si>
  <si>
    <t>FAT 25%</t>
  </si>
  <si>
    <t xml:space="preserve"> % LightA</t>
  </si>
  <si>
    <t xml:space="preserve"> % VeryA</t>
  </si>
  <si>
    <t xml:space="preserve"> % FairlyA</t>
  </si>
  <si>
    <t xml:space="preserve"> % Sedent</t>
  </si>
  <si>
    <t xml:space="preserve"> % Active</t>
  </si>
  <si>
    <t>Hrs Awake</t>
  </si>
  <si>
    <t>Hrs Sleep</t>
  </si>
  <si>
    <t>DailyActX</t>
  </si>
  <si>
    <t>=</t>
  </si>
  <si>
    <t>Are high Very Active days also high CHO?</t>
  </si>
  <si>
    <t>Ω</t>
  </si>
  <si>
    <t>high VA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</si>
</sst>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3" fontId="0" fillId="0" borderId="0" xfId="0" applyNumberFormat="1"/>
    <xf numFmtId="2" fontId="0" fillId="0" borderId="0" xfId="0" applyNumberFormat="1"/>
    <xf numFmtId="0" fontId="16" fillId="0" borderId="0" xfId="0" applyFont="1"/>
    <xf numFmtId="0" fontId="0" fillId="0" borderId="0" xfId="0" applyFont="1"/>
    <xf numFmtId="164" fontId="0" fillId="0" borderId="0" xfId="0" applyNumberFormat="1"/>
    <xf numFmtId="1" fontId="0" fillId="0" borderId="0" xfId="0" applyNumberFormat="1"/>
    <xf numFmtId="9" fontId="0" fillId="0" borderId="0" xfId="1" applyFont="1"/>
    <xf numFmtId="9" fontId="0" fillId="0" borderId="0" xfId="0" applyNumberFormat="1"/>
    <xf numFmtId="9" fontId="16" fillId="0" borderId="0" xfId="0" applyNumberFormat="1" applyFont="1"/>
    <xf numFmtId="9" fontId="16" fillId="0" borderId="0" xfId="1" applyFont="1"/>
    <xf numFmtId="0" fontId="0" fillId="0" borderId="0" xfId="0"/>
    <xf numFmtId="14" fontId="0" fillId="0" borderId="0" xfId="0" applyNumberFormat="1"/>
    <xf numFmtId="3" fontId="0" fillId="0" borderId="0" xfId="0" applyNumberFormat="1"/>
    <xf numFmtId="0" fontId="16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8" fillId="0" borderId="0" xfId="0" applyFont="1"/>
    <xf numFmtId="164" fontId="18" fillId="0" borderId="0" xfId="0" applyNumberFormat="1" applyFont="1"/>
    <xf numFmtId="9" fontId="19" fillId="0" borderId="0" xfId="0" applyNumberFormat="1" applyFont="1"/>
    <xf numFmtId="9" fontId="0" fillId="33" borderId="0" xfId="1" applyFont="1" applyFill="1"/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Sheet6!$A$1:$A$41</c:f>
              <c:numCache>
                <c:formatCode>General</c:formatCode>
                <c:ptCount val="41"/>
                <c:pt idx="0">
                  <c:v>7.8299999999999995E-2</c:v>
                </c:pt>
                <c:pt idx="1">
                  <c:v>7.8299999999999995E-2</c:v>
                </c:pt>
                <c:pt idx="2">
                  <c:v>7.8399999999999997E-2</c:v>
                </c:pt>
                <c:pt idx="3">
                  <c:v>7.85E-2</c:v>
                </c:pt>
                <c:pt idx="4">
                  <c:v>7.8600000000000003E-2</c:v>
                </c:pt>
                <c:pt idx="5">
                  <c:v>7.8399999999999997E-2</c:v>
                </c:pt>
                <c:pt idx="6">
                  <c:v>7.8399999999999997E-2</c:v>
                </c:pt>
                <c:pt idx="7">
                  <c:v>7.2499999999999995E-2</c:v>
                </c:pt>
                <c:pt idx="8">
                  <c:v>6.5799999999999997E-2</c:v>
                </c:pt>
                <c:pt idx="9">
                  <c:v>5.3999999999999999E-2</c:v>
                </c:pt>
                <c:pt idx="10">
                  <c:v>3.7600000000000001E-2</c:v>
                </c:pt>
                <c:pt idx="11">
                  <c:v>3.44E-2</c:v>
                </c:pt>
                <c:pt idx="12">
                  <c:v>2.93E-2</c:v>
                </c:pt>
                <c:pt idx="13">
                  <c:v>3.1899999999999998E-2</c:v>
                </c:pt>
                <c:pt idx="14">
                  <c:v>3.1300000000000001E-2</c:v>
                </c:pt>
                <c:pt idx="15">
                  <c:v>3.0300000000000001E-2</c:v>
                </c:pt>
                <c:pt idx="16">
                  <c:v>2.76E-2</c:v>
                </c:pt>
                <c:pt idx="17">
                  <c:v>2.9100000000000001E-2</c:v>
                </c:pt>
                <c:pt idx="18">
                  <c:v>1.9300000000000001E-2</c:v>
                </c:pt>
                <c:pt idx="19">
                  <c:v>2.0199999999999999E-2</c:v>
                </c:pt>
                <c:pt idx="20">
                  <c:v>1.0800000000000001E-2</c:v>
                </c:pt>
                <c:pt idx="21">
                  <c:v>1.34E-2</c:v>
                </c:pt>
                <c:pt idx="22">
                  <c:v>1.3599999999999999E-2</c:v>
                </c:pt>
                <c:pt idx="23">
                  <c:v>1.9599999999999999E-2</c:v>
                </c:pt>
                <c:pt idx="24">
                  <c:v>1.17E-2</c:v>
                </c:pt>
                <c:pt idx="25">
                  <c:v>1.0200000000000001E-2</c:v>
                </c:pt>
                <c:pt idx="26">
                  <c:v>3.8999999999999998E-3</c:v>
                </c:pt>
                <c:pt idx="27">
                  <c:v>6.9999999999999999E-4</c:v>
                </c:pt>
                <c:pt idx="28">
                  <c:v>1.1000000000000001E-3</c:v>
                </c:pt>
                <c:pt idx="29">
                  <c:v>1E-4</c:v>
                </c:pt>
                <c:pt idx="30">
                  <c:v>6.9999999999999999E-4</c:v>
                </c:pt>
                <c:pt idx="31">
                  <c:v>1E-4</c:v>
                </c:pt>
                <c:pt idx="32">
                  <c:v>1E-4</c:v>
                </c:pt>
                <c:pt idx="33">
                  <c:v>1E-4</c:v>
                </c:pt>
                <c:pt idx="34">
                  <c:v>1E-4</c:v>
                </c:pt>
                <c:pt idx="35">
                  <c:v>1E-4</c:v>
                </c:pt>
                <c:pt idx="36">
                  <c:v>1E-4</c:v>
                </c:pt>
                <c:pt idx="37">
                  <c:v>1E-4</c:v>
                </c:pt>
                <c:pt idx="38">
                  <c:v>0</c:v>
                </c:pt>
                <c:pt idx="39">
                  <c:v>0</c:v>
                </c:pt>
                <c:pt idx="40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F-A646-BAA0-8BFDA5E71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55200"/>
        <c:axId val="150756736"/>
      </c:lineChart>
      <c:catAx>
        <c:axId val="15075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0756736"/>
        <c:crosses val="autoZero"/>
        <c:auto val="1"/>
        <c:lblAlgn val="ctr"/>
        <c:lblOffset val="100"/>
        <c:noMultiLvlLbl val="0"/>
      </c:catAx>
      <c:valAx>
        <c:axId val="15075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75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13</xdr:row>
      <xdr:rowOff>147637</xdr:rowOff>
    </xdr:from>
    <xdr:to>
      <xdr:col>18</xdr:col>
      <xdr:colOff>361950</xdr:colOff>
      <xdr:row>28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37"/>
  <sheetViews>
    <sheetView workbookViewId="0">
      <selection activeCell="A38" sqref="A38"/>
    </sheetView>
  </sheetViews>
  <sheetFormatPr baseColWidth="10" defaultColWidth="8.83203125" defaultRowHeight="15"/>
  <cols>
    <col min="1" max="1" width="9.6640625" bestFit="1" customWidth="1"/>
    <col min="6" max="6" width="27.33203125" customWidth="1"/>
    <col min="7" max="7" width="22.33203125" customWidth="1"/>
    <col min="8" max="8" width="19.33203125" customWidth="1"/>
    <col min="9" max="9" width="19.5" customWidth="1"/>
    <col min="10" max="10" width="22" customWidth="1"/>
    <col min="17" max="19" width="9.33203125" bestFit="1" customWidth="1"/>
    <col min="20" max="20" width="9.5" bestFit="1" customWidth="1"/>
    <col min="41" max="41" width="13.6640625" bestFit="1" customWidth="1"/>
    <col min="42" max="44" width="12.5" bestFit="1" customWidth="1"/>
  </cols>
  <sheetData>
    <row r="1" spans="1:56">
      <c r="A1" t="s">
        <v>0</v>
      </c>
    </row>
    <row r="2" spans="1:5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L2" t="s">
        <v>12</v>
      </c>
      <c r="N2" t="s">
        <v>14</v>
      </c>
      <c r="O2" t="s">
        <v>13</v>
      </c>
    </row>
    <row r="3" spans="1:56">
      <c r="A3" s="1"/>
      <c r="B3" s="2"/>
      <c r="F3" s="2"/>
    </row>
    <row r="4" spans="1:56">
      <c r="A4" s="1"/>
      <c r="B4" s="2"/>
      <c r="F4" s="2"/>
    </row>
    <row r="5" spans="1:56">
      <c r="A5" s="1"/>
      <c r="B5" s="2"/>
      <c r="F5" s="2"/>
    </row>
    <row r="6" spans="1:56">
      <c r="A6" s="1"/>
      <c r="B6" s="2"/>
      <c r="F6" s="2"/>
      <c r="S6">
        <v>1.1100000000000001</v>
      </c>
      <c r="Y6">
        <v>3.9</v>
      </c>
      <c r="AE6">
        <v>5.6</v>
      </c>
    </row>
    <row r="7" spans="1:56" ht="15" customHeight="1">
      <c r="A7" s="1"/>
      <c r="B7" s="2"/>
      <c r="F7" s="2"/>
      <c r="Q7" s="16" t="s">
        <v>25</v>
      </c>
      <c r="R7" s="16"/>
      <c r="S7" s="16"/>
      <c r="T7" s="16"/>
      <c r="U7" s="16"/>
      <c r="W7" s="16" t="s">
        <v>15</v>
      </c>
      <c r="X7" s="16"/>
      <c r="Y7" s="16"/>
      <c r="Z7" s="16"/>
      <c r="AA7" s="16"/>
      <c r="AC7" s="16" t="s">
        <v>17</v>
      </c>
      <c r="AD7" s="16"/>
      <c r="AE7" s="16"/>
      <c r="AF7" s="16"/>
      <c r="AG7" s="16"/>
      <c r="AI7" s="16" t="s">
        <v>18</v>
      </c>
      <c r="AJ7" s="16"/>
      <c r="AK7" s="16"/>
      <c r="AL7" s="16"/>
      <c r="AM7" s="16"/>
      <c r="AO7" s="15" t="s">
        <v>40</v>
      </c>
      <c r="AP7" s="15"/>
      <c r="AQ7" s="15"/>
      <c r="AR7" s="15"/>
      <c r="AS7" s="15"/>
      <c r="AT7" s="15"/>
      <c r="AU7" s="15"/>
      <c r="AV7" s="15"/>
      <c r="AW7" s="15"/>
    </row>
    <row r="8" spans="1:56">
      <c r="A8" s="1" t="s">
        <v>11</v>
      </c>
      <c r="B8" s="2"/>
      <c r="F8">
        <v>1.1118055555555599</v>
      </c>
      <c r="G8">
        <v>3.9537</v>
      </c>
      <c r="H8">
        <v>5.5997000000000003</v>
      </c>
      <c r="I8">
        <v>8.3909000000000002</v>
      </c>
      <c r="Q8" t="s">
        <v>20</v>
      </c>
      <c r="R8" t="s">
        <v>21</v>
      </c>
      <c r="S8" t="s">
        <v>22</v>
      </c>
      <c r="T8" t="s">
        <v>16</v>
      </c>
      <c r="U8" t="s">
        <v>19</v>
      </c>
      <c r="W8" t="s">
        <v>26</v>
      </c>
      <c r="X8" t="s">
        <v>27</v>
      </c>
      <c r="Y8" t="s">
        <v>28</v>
      </c>
      <c r="Z8" t="s">
        <v>16</v>
      </c>
      <c r="AA8" t="s">
        <v>19</v>
      </c>
      <c r="AC8" t="s">
        <v>29</v>
      </c>
      <c r="AD8" t="s">
        <v>30</v>
      </c>
      <c r="AE8" t="s">
        <v>23</v>
      </c>
      <c r="AF8" t="s">
        <v>16</v>
      </c>
      <c r="AG8" t="s">
        <v>19</v>
      </c>
      <c r="AI8" t="s">
        <v>31</v>
      </c>
      <c r="AJ8" t="s">
        <v>24</v>
      </c>
      <c r="AK8" t="s">
        <v>32</v>
      </c>
      <c r="AL8" t="s">
        <v>16</v>
      </c>
      <c r="AM8" t="s">
        <v>19</v>
      </c>
      <c r="AO8" t="s">
        <v>39</v>
      </c>
      <c r="AP8" t="s">
        <v>33</v>
      </c>
      <c r="AQ8" t="s">
        <v>34</v>
      </c>
      <c r="AR8" t="s">
        <v>35</v>
      </c>
      <c r="AT8" t="s">
        <v>42</v>
      </c>
      <c r="AU8" t="s">
        <v>43</v>
      </c>
      <c r="AV8" t="s">
        <v>44</v>
      </c>
      <c r="AX8" t="s">
        <v>36</v>
      </c>
      <c r="AY8" t="s">
        <v>37</v>
      </c>
      <c r="AZ8" t="s">
        <v>38</v>
      </c>
      <c r="BA8" t="s">
        <v>46</v>
      </c>
      <c r="BC8" t="s">
        <v>41</v>
      </c>
      <c r="BD8" t="s">
        <v>45</v>
      </c>
    </row>
    <row r="9" spans="1:56">
      <c r="A9" s="1">
        <v>43151</v>
      </c>
      <c r="B9" s="2">
        <v>2305</v>
      </c>
      <c r="C9" s="2">
        <v>8456</v>
      </c>
      <c r="D9">
        <v>3.66</v>
      </c>
      <c r="E9">
        <v>13</v>
      </c>
      <c r="F9" s="2">
        <v>1221</v>
      </c>
      <c r="G9">
        <v>179</v>
      </c>
      <c r="H9">
        <v>24</v>
      </c>
      <c r="I9">
        <v>16</v>
      </c>
      <c r="J9">
        <v>902</v>
      </c>
      <c r="L9">
        <f>3.9537*G9+5.5997*H9+8.3909*I9</f>
        <v>976.35950000000003</v>
      </c>
      <c r="N9" s="5">
        <f>F9*1.1118</f>
        <v>1357.5077999999999</v>
      </c>
      <c r="O9" s="5">
        <f>L9+N9</f>
        <v>2333.8672999999999</v>
      </c>
      <c r="Q9" s="6">
        <f>((F9*1.1118)*0.4)/4</f>
        <v>135.75077999999999</v>
      </c>
      <c r="R9" s="6">
        <f>((F9*1.1118)*0.3)/4</f>
        <v>101.81308499999999</v>
      </c>
      <c r="S9" s="6">
        <f>((F9*1.1118)*0.3)/9</f>
        <v>45.250259999999997</v>
      </c>
      <c r="T9" s="6">
        <f>SUM(Q9*4+R9*4+S9*9)</f>
        <v>1357.5077999999999</v>
      </c>
      <c r="U9">
        <f>T9/1.1118</f>
        <v>1221</v>
      </c>
      <c r="W9" s="6">
        <f>((G9*3.9537)*0.55)/4</f>
        <v>97.310441250000011</v>
      </c>
      <c r="X9" s="6">
        <f>((G9*3.9537)*0.25)/4</f>
        <v>44.232018750000002</v>
      </c>
      <c r="Y9" s="6">
        <f>((G9*3.9537)*0.2)/9</f>
        <v>15.726940000000001</v>
      </c>
      <c r="Z9" s="6">
        <f>SUM(W9*4+X9*4+Y9*9)</f>
        <v>707.71230000000003</v>
      </c>
      <c r="AA9">
        <f>Z9/3.9537</f>
        <v>179</v>
      </c>
      <c r="AC9" s="6">
        <f>((H9*5.5997)*0.7)/4</f>
        <v>23.518740000000001</v>
      </c>
      <c r="AD9" s="6">
        <f>((H9*5.5997)*0.2)/4</f>
        <v>6.7196400000000018</v>
      </c>
      <c r="AE9" s="6">
        <f>((H9*5.5997)*0.1)/9</f>
        <v>1.4932533333333338</v>
      </c>
      <c r="AF9" s="6">
        <f>SUM(AC9*4+AD9*4+AE9*9)</f>
        <v>134.39280000000002</v>
      </c>
      <c r="AG9">
        <f>AF9/5.5997</f>
        <v>24.000000000000004</v>
      </c>
      <c r="AI9" s="3">
        <f>((I9*8.3909)*0.9)/4</f>
        <v>30.207240000000002</v>
      </c>
      <c r="AJ9" s="3">
        <f>((I9*8.3909)*0.1)/4</f>
        <v>3.3563600000000005</v>
      </c>
      <c r="AK9" s="3">
        <f>((I9*8.3909)*0)/9</f>
        <v>0</v>
      </c>
      <c r="AL9" s="3">
        <f>SUM(AI9*4+AJ9*4+AK9*9)</f>
        <v>134.2544</v>
      </c>
      <c r="AM9">
        <f>AL9/8.3909</f>
        <v>16</v>
      </c>
      <c r="AO9" s="7">
        <f>SUM(T9+Z9+AF9+AL9)</f>
        <v>2333.8672999999999</v>
      </c>
      <c r="AP9" s="7">
        <f>SUM(Q9+W9+AC9+AI9)</f>
        <v>286.78720125000001</v>
      </c>
      <c r="AQ9" s="7">
        <f>SUM(R9+X9+AD9+AJ9)</f>
        <v>156.12110374999997</v>
      </c>
      <c r="AR9" s="7">
        <f>SUM(S9+Y9+AE9+AK9)</f>
        <v>62.470453333333332</v>
      </c>
      <c r="AS9" s="7"/>
      <c r="AT9" s="7">
        <f>AP9*4</f>
        <v>1147.148805</v>
      </c>
      <c r="AU9" s="7">
        <f t="shared" ref="AU9" si="0">AQ9*4</f>
        <v>624.4844149999999</v>
      </c>
      <c r="AV9" s="7">
        <f>AR9*9</f>
        <v>562.23407999999995</v>
      </c>
      <c r="AW9" s="7"/>
      <c r="AX9" s="8">
        <f>AT9/AO9</f>
        <v>0.49152272067910635</v>
      </c>
      <c r="AY9" s="8">
        <f>AU9/AO9</f>
        <v>0.26757494524217379</v>
      </c>
      <c r="AZ9" s="8">
        <f>AV9/AO9</f>
        <v>0.24090233407871989</v>
      </c>
      <c r="BA9" s="8">
        <f>SUM(AX9:AZ9)</f>
        <v>1</v>
      </c>
      <c r="BC9" s="7">
        <f t="shared" ref="BC9:BC31" si="1">AT9+AU9+AV9</f>
        <v>2333.8672999999999</v>
      </c>
      <c r="BD9" s="2">
        <f t="shared" ref="BD9:BD31" si="2">B9</f>
        <v>2305</v>
      </c>
    </row>
    <row r="10" spans="1:56">
      <c r="A10" s="1">
        <v>43152</v>
      </c>
      <c r="B10" s="2">
        <v>3120</v>
      </c>
      <c r="C10" s="2">
        <v>15711</v>
      </c>
      <c r="D10">
        <v>6.83</v>
      </c>
      <c r="E10">
        <v>24</v>
      </c>
      <c r="F10">
        <v>389</v>
      </c>
      <c r="G10">
        <v>324</v>
      </c>
      <c r="H10">
        <v>41</v>
      </c>
      <c r="I10">
        <v>34</v>
      </c>
      <c r="J10" s="2">
        <v>1910</v>
      </c>
      <c r="L10">
        <f t="shared" ref="L10:L31" si="3">3.9537*G10+5.5997*H10+8.3909*I10</f>
        <v>1795.8771000000002</v>
      </c>
      <c r="M10" s="4"/>
      <c r="N10" s="5">
        <f t="shared" ref="N10:N31" si="4">F10*1.1118</f>
        <v>432.49019999999996</v>
      </c>
      <c r="O10" s="5">
        <f t="shared" ref="O10:O30" si="5">L10+N10</f>
        <v>2228.3672999999999</v>
      </c>
      <c r="Q10" s="6">
        <f t="shared" ref="Q10:Q31" si="6">((F10*1.1118)*0.4)/4</f>
        <v>43.249020000000002</v>
      </c>
      <c r="R10" s="6">
        <f t="shared" ref="R10:R31" si="7">((F10*1.1118)*0.3)/4</f>
        <v>32.436764999999994</v>
      </c>
      <c r="S10" s="6">
        <f t="shared" ref="S10:S31" si="8">((F10*1.1118)*0.3)/9</f>
        <v>14.416339999999998</v>
      </c>
      <c r="T10" s="6">
        <f t="shared" ref="T10:T31" si="9">SUM(Q10*4+R10*4+S10*9)</f>
        <v>432.49019999999996</v>
      </c>
      <c r="U10">
        <f t="shared" ref="U10:U31" si="10">T10/1.1118</f>
        <v>389</v>
      </c>
      <c r="W10" s="6">
        <f t="shared" ref="W10:W31" si="11">((G10*3.9537)*0.55)/4</f>
        <v>176.13733500000004</v>
      </c>
      <c r="X10" s="6">
        <f t="shared" ref="X10:X31" si="12">((G10*3.9537)*0.25)/4</f>
        <v>80.062425000000005</v>
      </c>
      <c r="Y10" s="6">
        <f t="shared" ref="Y10:Y31" si="13">((G10*3.9537)*0.2)/9</f>
        <v>28.466640000000002</v>
      </c>
      <c r="Z10" s="6">
        <f t="shared" ref="Z10:Z31" si="14">SUM(W10*4+X10*4+Y10*9)</f>
        <v>1280.9988000000001</v>
      </c>
      <c r="AA10">
        <f t="shared" ref="AA10:AA31" si="15">Z10/3.9537</f>
        <v>324</v>
      </c>
      <c r="AC10" s="6">
        <f t="shared" ref="AC10:AC31" si="16">((H10*5.5997)*0.7)/4</f>
        <v>40.177847499999999</v>
      </c>
      <c r="AD10" s="6">
        <f t="shared" ref="AD10:AD31" si="17">((H10*5.5997)*0.2)/4</f>
        <v>11.479385000000001</v>
      </c>
      <c r="AE10" s="6">
        <f t="shared" ref="AE10:AE31" si="18">((H10*5.5997)*0.1)/9</f>
        <v>2.5509744444444444</v>
      </c>
      <c r="AF10" s="6">
        <f t="shared" ref="AF10:AF31" si="19">SUM(AC10*4+AD10*4+AE10*9)</f>
        <v>229.58769999999998</v>
      </c>
      <c r="AG10">
        <f t="shared" ref="AG10:AG31" si="20">AF10/5.5997</f>
        <v>40.999999999999993</v>
      </c>
      <c r="AI10" s="3">
        <f t="shared" ref="AI10:AI31" si="21">((I10*8.3909)*0.9)/4</f>
        <v>64.190384999999992</v>
      </c>
      <c r="AJ10" s="3">
        <f t="shared" ref="AJ10:AJ31" si="22">((I10*8.3909)*0.1)/4</f>
        <v>7.1322650000000003</v>
      </c>
      <c r="AK10" s="3">
        <f t="shared" ref="AK10:AK31" si="23">((I10*8.3909)*0)/9</f>
        <v>0</v>
      </c>
      <c r="AL10" s="3">
        <f t="shared" ref="AL10:AL31" si="24">SUM(AI10*4+AJ10*4+AK10*9)</f>
        <v>285.29059999999998</v>
      </c>
      <c r="AM10">
        <f t="shared" ref="AM10:AM31" si="25">AL10/8.3909</f>
        <v>34</v>
      </c>
      <c r="AO10" s="7">
        <f t="shared" ref="AO10:AO31" si="26">SUM(T10+Z10+AF10+AL10)</f>
        <v>2228.3672999999999</v>
      </c>
      <c r="AP10" s="7">
        <f t="shared" ref="AP10:AP31" si="27">SUM(Q10+W10+AC10+AI10)</f>
        <v>323.75458750000001</v>
      </c>
      <c r="AQ10" s="7">
        <f t="shared" ref="AQ10:AQ31" si="28">SUM(R10+X10+AD10+AJ10)</f>
        <v>131.11084</v>
      </c>
      <c r="AR10" s="7">
        <f t="shared" ref="AR10:AR31" si="29">SUM(S10+Y10+AE10+AK10)</f>
        <v>45.433954444444446</v>
      </c>
      <c r="AS10" s="7"/>
      <c r="AT10" s="7">
        <f t="shared" ref="AT10:AT31" si="30">AP10*4</f>
        <v>1295.0183500000001</v>
      </c>
      <c r="AU10" s="7">
        <f t="shared" ref="AU10:AU31" si="31">AQ10*4</f>
        <v>524.44335999999998</v>
      </c>
      <c r="AV10" s="7">
        <f t="shared" ref="AV10:AV31" si="32">AR10*9</f>
        <v>408.90559000000002</v>
      </c>
      <c r="AW10" s="7"/>
      <c r="AX10" s="8">
        <f>AT10/AO10</f>
        <v>0.58115120877962989</v>
      </c>
      <c r="AY10" s="8">
        <f t="shared" ref="AY10:AY31" si="33">AU10/AO10</f>
        <v>0.23534870575420846</v>
      </c>
      <c r="AZ10" s="8">
        <f t="shared" ref="AZ10:AZ31" si="34">AV10/AO10</f>
        <v>0.18350008546616173</v>
      </c>
      <c r="BA10" s="8">
        <f t="shared" ref="BA10:BA31" si="35">SUM(AX10:AZ10)</f>
        <v>1</v>
      </c>
      <c r="BC10" s="7">
        <f t="shared" si="1"/>
        <v>2228.3672999999999</v>
      </c>
      <c r="BD10" s="2">
        <f t="shared" si="2"/>
        <v>3120</v>
      </c>
    </row>
    <row r="11" spans="1:56">
      <c r="A11" s="1">
        <v>43153</v>
      </c>
      <c r="B11" s="2">
        <v>3050</v>
      </c>
      <c r="C11" s="2">
        <v>14774</v>
      </c>
      <c r="D11">
        <v>6.4</v>
      </c>
      <c r="E11">
        <v>31</v>
      </c>
      <c r="F11">
        <v>648</v>
      </c>
      <c r="G11">
        <v>462</v>
      </c>
      <c r="H11">
        <v>19</v>
      </c>
      <c r="I11">
        <v>0</v>
      </c>
      <c r="J11" s="2">
        <v>1878</v>
      </c>
      <c r="L11">
        <f t="shared" si="3"/>
        <v>1933.0037</v>
      </c>
      <c r="M11" s="4"/>
      <c r="N11" s="5">
        <f t="shared" si="4"/>
        <v>720.44639999999993</v>
      </c>
      <c r="O11" s="5">
        <f t="shared" si="5"/>
        <v>2653.4501</v>
      </c>
      <c r="Q11" s="6">
        <f t="shared" si="6"/>
        <v>72.044640000000001</v>
      </c>
      <c r="R11" s="6">
        <f t="shared" si="7"/>
        <v>54.03347999999999</v>
      </c>
      <c r="S11" s="6">
        <f t="shared" si="8"/>
        <v>24.014879999999994</v>
      </c>
      <c r="T11" s="6">
        <f t="shared" si="9"/>
        <v>720.44639999999993</v>
      </c>
      <c r="U11">
        <f t="shared" si="10"/>
        <v>648</v>
      </c>
      <c r="W11" s="6">
        <f t="shared" si="11"/>
        <v>251.15879250000003</v>
      </c>
      <c r="X11" s="6">
        <f t="shared" si="12"/>
        <v>114.1630875</v>
      </c>
      <c r="Y11" s="6">
        <f t="shared" si="13"/>
        <v>40.591320000000003</v>
      </c>
      <c r="Z11" s="6">
        <f t="shared" si="14"/>
        <v>1826.6094000000001</v>
      </c>
      <c r="AA11">
        <f t="shared" si="15"/>
        <v>462</v>
      </c>
      <c r="AC11" s="6">
        <f t="shared" si="16"/>
        <v>18.619002500000001</v>
      </c>
      <c r="AD11" s="6">
        <f t="shared" si="17"/>
        <v>5.3197150000000004</v>
      </c>
      <c r="AE11" s="6">
        <f t="shared" si="18"/>
        <v>1.182158888888889</v>
      </c>
      <c r="AF11" s="6">
        <f t="shared" si="19"/>
        <v>106.39430000000002</v>
      </c>
      <c r="AG11">
        <f t="shared" si="20"/>
        <v>19</v>
      </c>
      <c r="AI11" s="3">
        <f t="shared" si="21"/>
        <v>0</v>
      </c>
      <c r="AJ11" s="3">
        <f t="shared" si="22"/>
        <v>0</v>
      </c>
      <c r="AK11" s="3">
        <f t="shared" si="23"/>
        <v>0</v>
      </c>
      <c r="AL11" s="3">
        <f t="shared" si="24"/>
        <v>0</v>
      </c>
      <c r="AM11">
        <f t="shared" si="25"/>
        <v>0</v>
      </c>
      <c r="AO11" s="7">
        <f t="shared" si="26"/>
        <v>2653.4501</v>
      </c>
      <c r="AP11" s="7">
        <f t="shared" si="27"/>
        <v>341.82243500000004</v>
      </c>
      <c r="AQ11" s="7">
        <f t="shared" si="28"/>
        <v>173.51628249999999</v>
      </c>
      <c r="AR11" s="7">
        <f t="shared" si="29"/>
        <v>65.788358888888894</v>
      </c>
      <c r="AS11" s="7"/>
      <c r="AT11" s="7">
        <f t="shared" si="30"/>
        <v>1367.2897400000002</v>
      </c>
      <c r="AU11" s="7">
        <f t="shared" si="31"/>
        <v>694.06512999999995</v>
      </c>
      <c r="AV11" s="7">
        <f t="shared" si="32"/>
        <v>592.09523000000002</v>
      </c>
      <c r="AW11" s="7"/>
      <c r="AX11" s="8">
        <f t="shared" ref="AX11:AX31" si="36">AT11/AO11</f>
        <v>0.51528752698232394</v>
      </c>
      <c r="AY11" s="8">
        <f t="shared" si="33"/>
        <v>0.26157082433922535</v>
      </c>
      <c r="AZ11" s="8">
        <f t="shared" si="34"/>
        <v>0.22314164867845074</v>
      </c>
      <c r="BA11" s="8">
        <f t="shared" si="35"/>
        <v>1</v>
      </c>
      <c r="BC11" s="7">
        <f t="shared" si="1"/>
        <v>2653.4501</v>
      </c>
      <c r="BD11" s="2">
        <f t="shared" si="2"/>
        <v>3050</v>
      </c>
    </row>
    <row r="12" spans="1:56">
      <c r="A12" s="1">
        <v>43154</v>
      </c>
      <c r="B12" s="2">
        <v>3163</v>
      </c>
      <c r="C12" s="2">
        <v>17368</v>
      </c>
      <c r="D12">
        <v>7.56</v>
      </c>
      <c r="E12">
        <v>30</v>
      </c>
      <c r="F12">
        <v>808</v>
      </c>
      <c r="G12">
        <v>371</v>
      </c>
      <c r="H12">
        <v>51</v>
      </c>
      <c r="I12">
        <v>36</v>
      </c>
      <c r="J12" s="2">
        <v>1966</v>
      </c>
      <c r="L12">
        <f t="shared" si="3"/>
        <v>2054.4798000000001</v>
      </c>
      <c r="M12" s="4"/>
      <c r="N12" s="5">
        <f t="shared" si="4"/>
        <v>898.33439999999996</v>
      </c>
      <c r="O12" s="5">
        <f t="shared" si="5"/>
        <v>2952.8141999999998</v>
      </c>
      <c r="Q12" s="6">
        <f t="shared" si="6"/>
        <v>89.833439999999996</v>
      </c>
      <c r="R12" s="6">
        <f t="shared" si="7"/>
        <v>67.375079999999997</v>
      </c>
      <c r="S12" s="6">
        <f t="shared" si="8"/>
        <v>29.944479999999999</v>
      </c>
      <c r="T12" s="6">
        <f t="shared" si="9"/>
        <v>898.33439999999996</v>
      </c>
      <c r="U12">
        <f t="shared" si="10"/>
        <v>808</v>
      </c>
      <c r="W12" s="6">
        <f t="shared" si="11"/>
        <v>201.68812124999999</v>
      </c>
      <c r="X12" s="6">
        <f t="shared" si="12"/>
        <v>91.676418749999996</v>
      </c>
      <c r="Y12" s="6">
        <f t="shared" si="13"/>
        <v>32.596059999999994</v>
      </c>
      <c r="Z12" s="6">
        <f t="shared" si="14"/>
        <v>1466.8226999999997</v>
      </c>
      <c r="AA12">
        <f t="shared" si="15"/>
        <v>370.99999999999994</v>
      </c>
      <c r="AC12" s="6">
        <f t="shared" si="16"/>
        <v>49.9773225</v>
      </c>
      <c r="AD12" s="6">
        <f t="shared" si="17"/>
        <v>14.279235</v>
      </c>
      <c r="AE12" s="6">
        <f t="shared" si="18"/>
        <v>3.1731633333333331</v>
      </c>
      <c r="AF12" s="6">
        <f t="shared" si="19"/>
        <v>285.5847</v>
      </c>
      <c r="AG12">
        <f t="shared" si="20"/>
        <v>51</v>
      </c>
      <c r="AI12" s="3">
        <f t="shared" si="21"/>
        <v>67.966290000000001</v>
      </c>
      <c r="AJ12" s="3">
        <f t="shared" si="22"/>
        <v>7.5518100000000006</v>
      </c>
      <c r="AK12" s="3">
        <f t="shared" si="23"/>
        <v>0</v>
      </c>
      <c r="AL12" s="3">
        <f t="shared" si="24"/>
        <v>302.07240000000002</v>
      </c>
      <c r="AM12">
        <f t="shared" si="25"/>
        <v>36</v>
      </c>
      <c r="AO12" s="7">
        <f t="shared" si="26"/>
        <v>2952.8141999999993</v>
      </c>
      <c r="AP12" s="7">
        <f t="shared" si="27"/>
        <v>409.46517375000002</v>
      </c>
      <c r="AQ12" s="7">
        <f t="shared" si="28"/>
        <v>180.88254375</v>
      </c>
      <c r="AR12" s="7">
        <f t="shared" si="29"/>
        <v>65.713703333333328</v>
      </c>
      <c r="AS12" s="7"/>
      <c r="AT12" s="7">
        <f t="shared" si="30"/>
        <v>1637.8606950000001</v>
      </c>
      <c r="AU12" s="7">
        <f t="shared" si="31"/>
        <v>723.53017499999999</v>
      </c>
      <c r="AV12" s="7">
        <f t="shared" si="32"/>
        <v>591.42332999999996</v>
      </c>
      <c r="AW12" s="7"/>
      <c r="AX12" s="8">
        <f>AT12/AO12</f>
        <v>0.5546778713675925</v>
      </c>
      <c r="AY12" s="8">
        <f t="shared" si="33"/>
        <v>0.24503071510561014</v>
      </c>
      <c r="AZ12" s="8">
        <f t="shared" si="34"/>
        <v>0.20029141352679761</v>
      </c>
      <c r="BA12" s="8">
        <f t="shared" si="35"/>
        <v>1.0000000000000002</v>
      </c>
      <c r="BC12" s="7">
        <f t="shared" si="1"/>
        <v>2952.8142000000003</v>
      </c>
      <c r="BD12" s="2">
        <f t="shared" si="2"/>
        <v>3163</v>
      </c>
    </row>
    <row r="13" spans="1:56">
      <c r="A13" s="1">
        <v>43155</v>
      </c>
      <c r="B13" s="2">
        <v>3276</v>
      </c>
      <c r="C13" s="2">
        <v>19413</v>
      </c>
      <c r="D13">
        <v>8.42</v>
      </c>
      <c r="E13">
        <v>36</v>
      </c>
      <c r="F13">
        <v>651</v>
      </c>
      <c r="G13">
        <v>352</v>
      </c>
      <c r="H13">
        <v>77</v>
      </c>
      <c r="I13">
        <v>37</v>
      </c>
      <c r="J13" s="2">
        <v>2075</v>
      </c>
      <c r="L13">
        <f t="shared" si="3"/>
        <v>2133.3425999999999</v>
      </c>
      <c r="M13" s="4"/>
      <c r="N13" s="5">
        <f t="shared" si="4"/>
        <v>723.78179999999998</v>
      </c>
      <c r="O13" s="5">
        <f t="shared" si="5"/>
        <v>2857.1243999999997</v>
      </c>
      <c r="Q13" s="6">
        <f t="shared" si="6"/>
        <v>72.37818</v>
      </c>
      <c r="R13" s="6">
        <f t="shared" si="7"/>
        <v>54.283634999999997</v>
      </c>
      <c r="S13" s="6">
        <f t="shared" si="8"/>
        <v>24.126059999999999</v>
      </c>
      <c r="T13" s="6">
        <f t="shared" si="9"/>
        <v>723.78179999999998</v>
      </c>
      <c r="U13">
        <f t="shared" si="10"/>
        <v>651</v>
      </c>
      <c r="W13" s="6">
        <f t="shared" si="11"/>
        <v>191.35908000000001</v>
      </c>
      <c r="X13" s="6">
        <f t="shared" si="12"/>
        <v>86.981399999999994</v>
      </c>
      <c r="Y13" s="6">
        <f t="shared" si="13"/>
        <v>30.926720000000003</v>
      </c>
      <c r="Z13" s="6">
        <f t="shared" si="14"/>
        <v>1391.7024000000001</v>
      </c>
      <c r="AA13">
        <f t="shared" si="15"/>
        <v>352.00000000000006</v>
      </c>
      <c r="AC13" s="6">
        <f t="shared" si="16"/>
        <v>75.455957499999997</v>
      </c>
      <c r="AD13" s="6">
        <f t="shared" si="17"/>
        <v>21.558845000000005</v>
      </c>
      <c r="AE13" s="6">
        <f t="shared" si="18"/>
        <v>4.7908544444444452</v>
      </c>
      <c r="AF13" s="6">
        <f t="shared" si="19"/>
        <v>431.17690000000005</v>
      </c>
      <c r="AG13">
        <f t="shared" si="20"/>
        <v>77</v>
      </c>
      <c r="AI13" s="3">
        <f t="shared" si="21"/>
        <v>69.854242499999998</v>
      </c>
      <c r="AJ13" s="3">
        <f t="shared" si="22"/>
        <v>7.7615825000000003</v>
      </c>
      <c r="AK13" s="3">
        <f t="shared" si="23"/>
        <v>0</v>
      </c>
      <c r="AL13" s="3">
        <f t="shared" si="24"/>
        <v>310.4633</v>
      </c>
      <c r="AM13">
        <f t="shared" si="25"/>
        <v>37</v>
      </c>
      <c r="AO13" s="7">
        <f t="shared" si="26"/>
        <v>2857.1243999999997</v>
      </c>
      <c r="AP13" s="7">
        <f t="shared" si="27"/>
        <v>409.04746</v>
      </c>
      <c r="AQ13" s="7">
        <f t="shared" si="28"/>
        <v>170.58546249999998</v>
      </c>
      <c r="AR13" s="7">
        <f t="shared" si="29"/>
        <v>59.843634444444447</v>
      </c>
      <c r="AS13" s="7"/>
      <c r="AT13" s="7">
        <f t="shared" si="30"/>
        <v>1636.18984</v>
      </c>
      <c r="AU13" s="7">
        <f t="shared" si="31"/>
        <v>682.34184999999991</v>
      </c>
      <c r="AV13" s="7">
        <f t="shared" si="32"/>
        <v>538.59271000000001</v>
      </c>
      <c r="AW13" s="7"/>
      <c r="AX13" s="8">
        <f t="shared" si="36"/>
        <v>0.5726701434491267</v>
      </c>
      <c r="AY13" s="8">
        <f t="shared" si="33"/>
        <v>0.23882119028488924</v>
      </c>
      <c r="AZ13" s="8">
        <f t="shared" si="34"/>
        <v>0.18850866626598412</v>
      </c>
      <c r="BA13" s="8">
        <f t="shared" si="35"/>
        <v>1</v>
      </c>
      <c r="BC13" s="7">
        <f t="shared" si="1"/>
        <v>2857.1243999999997</v>
      </c>
      <c r="BD13" s="2">
        <f t="shared" si="2"/>
        <v>3276</v>
      </c>
    </row>
    <row r="14" spans="1:56">
      <c r="A14" s="1">
        <v>43156</v>
      </c>
      <c r="B14" s="2">
        <v>2930</v>
      </c>
      <c r="C14" s="2">
        <v>15133</v>
      </c>
      <c r="D14">
        <v>6.55</v>
      </c>
      <c r="E14">
        <v>15</v>
      </c>
      <c r="F14">
        <v>595</v>
      </c>
      <c r="G14">
        <v>386</v>
      </c>
      <c r="H14">
        <v>39</v>
      </c>
      <c r="I14">
        <v>7</v>
      </c>
      <c r="J14" s="2">
        <v>1734</v>
      </c>
      <c r="L14">
        <f t="shared" si="3"/>
        <v>1803.2528000000002</v>
      </c>
      <c r="M14" s="4"/>
      <c r="N14" s="5">
        <f t="shared" si="4"/>
        <v>661.52099999999996</v>
      </c>
      <c r="O14" s="5">
        <f t="shared" si="5"/>
        <v>2464.7737999999999</v>
      </c>
      <c r="Q14" s="6">
        <f t="shared" si="6"/>
        <v>66.152100000000004</v>
      </c>
      <c r="R14" s="6">
        <f t="shared" si="7"/>
        <v>49.614074999999993</v>
      </c>
      <c r="S14" s="6">
        <f t="shared" si="8"/>
        <v>22.050699999999996</v>
      </c>
      <c r="T14" s="6">
        <f t="shared" si="9"/>
        <v>661.52099999999996</v>
      </c>
      <c r="U14">
        <f t="shared" si="10"/>
        <v>595</v>
      </c>
      <c r="W14" s="6">
        <f t="shared" si="11"/>
        <v>209.84262750000002</v>
      </c>
      <c r="X14" s="6">
        <f t="shared" si="12"/>
        <v>95.383012500000007</v>
      </c>
      <c r="Y14" s="6">
        <f t="shared" si="13"/>
        <v>33.913960000000003</v>
      </c>
      <c r="Z14" s="6">
        <f t="shared" si="14"/>
        <v>1526.1282000000001</v>
      </c>
      <c r="AA14">
        <f t="shared" si="15"/>
        <v>386</v>
      </c>
      <c r="AC14" s="6">
        <f t="shared" si="16"/>
        <v>38.217952500000003</v>
      </c>
      <c r="AD14" s="6">
        <f t="shared" si="17"/>
        <v>10.919415000000001</v>
      </c>
      <c r="AE14" s="6">
        <f t="shared" si="18"/>
        <v>2.4265366666666668</v>
      </c>
      <c r="AF14" s="6">
        <f t="shared" si="19"/>
        <v>218.38830000000002</v>
      </c>
      <c r="AG14">
        <f t="shared" si="20"/>
        <v>39</v>
      </c>
      <c r="AI14" s="3">
        <f t="shared" si="21"/>
        <v>13.2156675</v>
      </c>
      <c r="AJ14" s="3">
        <f t="shared" si="22"/>
        <v>1.4684075000000001</v>
      </c>
      <c r="AK14" s="3">
        <f t="shared" si="23"/>
        <v>0</v>
      </c>
      <c r="AL14" s="3">
        <f t="shared" si="24"/>
        <v>58.7363</v>
      </c>
      <c r="AM14">
        <f t="shared" si="25"/>
        <v>7</v>
      </c>
      <c r="AO14" s="7">
        <f t="shared" si="26"/>
        <v>2464.7737999999999</v>
      </c>
      <c r="AP14" s="7">
        <f t="shared" si="27"/>
        <v>327.42834750000003</v>
      </c>
      <c r="AQ14" s="7">
        <f t="shared" si="28"/>
        <v>157.38490999999999</v>
      </c>
      <c r="AR14" s="7">
        <f t="shared" si="29"/>
        <v>58.391196666666659</v>
      </c>
      <c r="AS14" s="7"/>
      <c r="AT14" s="7">
        <f t="shared" si="30"/>
        <v>1309.7133900000001</v>
      </c>
      <c r="AU14" s="7">
        <f t="shared" si="31"/>
        <v>629.53963999999996</v>
      </c>
      <c r="AV14" s="7">
        <f t="shared" si="32"/>
        <v>525.52076999999997</v>
      </c>
      <c r="AW14" s="7"/>
      <c r="AX14" s="8">
        <f t="shared" si="36"/>
        <v>0.53137265172163062</v>
      </c>
      <c r="AY14" s="8">
        <f t="shared" si="33"/>
        <v>0.25541477274709751</v>
      </c>
      <c r="AZ14" s="8">
        <f t="shared" si="34"/>
        <v>0.21321257553127188</v>
      </c>
      <c r="BA14" s="8">
        <f t="shared" si="35"/>
        <v>1</v>
      </c>
      <c r="BC14" s="7">
        <f t="shared" si="1"/>
        <v>2464.7737999999999</v>
      </c>
      <c r="BD14" s="2">
        <f t="shared" si="2"/>
        <v>2930</v>
      </c>
    </row>
    <row r="15" spans="1:56">
      <c r="A15" s="1">
        <v>43157</v>
      </c>
      <c r="B15" s="2">
        <v>3522</v>
      </c>
      <c r="C15" s="2">
        <v>24656</v>
      </c>
      <c r="D15">
        <v>11.01</v>
      </c>
      <c r="E15">
        <v>21</v>
      </c>
      <c r="F15">
        <v>347</v>
      </c>
      <c r="G15">
        <v>287</v>
      </c>
      <c r="H15">
        <v>93</v>
      </c>
      <c r="I15">
        <v>87</v>
      </c>
      <c r="J15" s="2">
        <v>2361</v>
      </c>
      <c r="L15">
        <f t="shared" si="3"/>
        <v>2385.4922999999999</v>
      </c>
      <c r="M15" s="4"/>
      <c r="N15" s="5">
        <f t="shared" si="4"/>
        <v>385.79459999999995</v>
      </c>
      <c r="O15" s="5">
        <f t="shared" si="5"/>
        <v>2771.2869000000001</v>
      </c>
      <c r="Q15" s="6">
        <f t="shared" si="6"/>
        <v>38.579459999999997</v>
      </c>
      <c r="R15" s="6">
        <f t="shared" si="7"/>
        <v>28.934594999999995</v>
      </c>
      <c r="S15" s="6">
        <f t="shared" si="8"/>
        <v>12.859819999999997</v>
      </c>
      <c r="T15" s="6">
        <f t="shared" si="9"/>
        <v>385.79459999999995</v>
      </c>
      <c r="U15">
        <f t="shared" si="10"/>
        <v>347</v>
      </c>
      <c r="W15" s="6">
        <f t="shared" si="11"/>
        <v>156.02288625000003</v>
      </c>
      <c r="X15" s="6">
        <f t="shared" si="12"/>
        <v>70.919493750000001</v>
      </c>
      <c r="Y15" s="6">
        <f t="shared" si="13"/>
        <v>25.215820000000001</v>
      </c>
      <c r="Z15" s="6">
        <f t="shared" si="14"/>
        <v>1134.7119</v>
      </c>
      <c r="AA15">
        <f t="shared" si="15"/>
        <v>287</v>
      </c>
      <c r="AC15" s="6">
        <f t="shared" si="16"/>
        <v>91.135117499999993</v>
      </c>
      <c r="AD15" s="6">
        <f t="shared" si="17"/>
        <v>26.038605000000004</v>
      </c>
      <c r="AE15" s="6">
        <f t="shared" si="18"/>
        <v>5.7863566666666673</v>
      </c>
      <c r="AF15" s="6">
        <f t="shared" si="19"/>
        <v>520.77210000000002</v>
      </c>
      <c r="AG15">
        <f t="shared" si="20"/>
        <v>93</v>
      </c>
      <c r="AI15" s="3">
        <f t="shared" si="21"/>
        <v>164.25186750000003</v>
      </c>
      <c r="AJ15" s="3">
        <f t="shared" si="22"/>
        <v>18.250207500000002</v>
      </c>
      <c r="AK15" s="3">
        <f t="shared" si="23"/>
        <v>0</v>
      </c>
      <c r="AL15" s="3">
        <f t="shared" si="24"/>
        <v>730.00830000000019</v>
      </c>
      <c r="AM15">
        <f t="shared" si="25"/>
        <v>87.000000000000014</v>
      </c>
      <c r="AO15" s="7">
        <f t="shared" si="26"/>
        <v>2771.2869000000001</v>
      </c>
      <c r="AP15" s="7">
        <f t="shared" si="27"/>
        <v>449.98933125000008</v>
      </c>
      <c r="AQ15" s="7">
        <f t="shared" si="28"/>
        <v>144.14290124999999</v>
      </c>
      <c r="AR15" s="7">
        <f t="shared" si="29"/>
        <v>43.86199666666667</v>
      </c>
      <c r="AS15" s="7"/>
      <c r="AT15" s="7">
        <f t="shared" si="30"/>
        <v>1799.9573250000003</v>
      </c>
      <c r="AU15" s="7">
        <f t="shared" si="31"/>
        <v>576.57160499999998</v>
      </c>
      <c r="AV15" s="7">
        <f t="shared" si="32"/>
        <v>394.75797</v>
      </c>
      <c r="AW15" s="7"/>
      <c r="AX15" s="8">
        <f t="shared" si="36"/>
        <v>0.64950233950876768</v>
      </c>
      <c r="AY15" s="8">
        <f t="shared" si="33"/>
        <v>0.20805193608788752</v>
      </c>
      <c r="AZ15" s="8">
        <f t="shared" si="34"/>
        <v>0.14244572440334488</v>
      </c>
      <c r="BA15" s="8">
        <f t="shared" si="35"/>
        <v>1</v>
      </c>
      <c r="BC15" s="7">
        <f t="shared" si="1"/>
        <v>2771.2869000000005</v>
      </c>
      <c r="BD15" s="2">
        <f t="shared" si="2"/>
        <v>3522</v>
      </c>
    </row>
    <row r="16" spans="1:56">
      <c r="A16" s="1">
        <v>43158</v>
      </c>
      <c r="B16" s="2">
        <v>3034</v>
      </c>
      <c r="C16" s="2">
        <v>16081</v>
      </c>
      <c r="D16">
        <v>6.97</v>
      </c>
      <c r="E16">
        <v>26</v>
      </c>
      <c r="F16">
        <v>491</v>
      </c>
      <c r="G16">
        <v>446</v>
      </c>
      <c r="H16">
        <v>17</v>
      </c>
      <c r="I16">
        <v>9</v>
      </c>
      <c r="J16" s="2">
        <v>1882</v>
      </c>
      <c r="L16">
        <f t="shared" si="3"/>
        <v>1934.0632000000001</v>
      </c>
      <c r="M16" s="4"/>
      <c r="N16" s="5">
        <f t="shared" si="4"/>
        <v>545.89379999999994</v>
      </c>
      <c r="O16" s="5">
        <f t="shared" si="5"/>
        <v>2479.9569999999999</v>
      </c>
      <c r="Q16" s="6">
        <f t="shared" si="6"/>
        <v>54.589379999999998</v>
      </c>
      <c r="R16" s="6">
        <f t="shared" si="7"/>
        <v>40.942034999999997</v>
      </c>
      <c r="S16" s="6">
        <f t="shared" si="8"/>
        <v>18.196459999999998</v>
      </c>
      <c r="T16" s="6">
        <f t="shared" si="9"/>
        <v>545.89379999999994</v>
      </c>
      <c r="U16">
        <f t="shared" si="10"/>
        <v>491</v>
      </c>
      <c r="W16" s="6">
        <f t="shared" si="11"/>
        <v>242.46065250000004</v>
      </c>
      <c r="X16" s="6">
        <f t="shared" si="12"/>
        <v>110.20938750000001</v>
      </c>
      <c r="Y16" s="6">
        <f t="shared" si="13"/>
        <v>39.185560000000002</v>
      </c>
      <c r="Z16" s="6">
        <f t="shared" si="14"/>
        <v>1763.3502000000001</v>
      </c>
      <c r="AA16">
        <f t="shared" si="15"/>
        <v>446</v>
      </c>
      <c r="AC16" s="6">
        <f t="shared" si="16"/>
        <v>16.659107500000001</v>
      </c>
      <c r="AD16" s="6">
        <f t="shared" si="17"/>
        <v>4.7597450000000006</v>
      </c>
      <c r="AE16" s="6">
        <f t="shared" si="18"/>
        <v>1.0577211111111113</v>
      </c>
      <c r="AF16" s="6">
        <f t="shared" si="19"/>
        <v>95.194900000000004</v>
      </c>
      <c r="AG16">
        <f t="shared" si="20"/>
        <v>17</v>
      </c>
      <c r="AI16" s="3">
        <f t="shared" si="21"/>
        <v>16.9915725</v>
      </c>
      <c r="AJ16" s="3">
        <f t="shared" si="22"/>
        <v>1.8879525000000001</v>
      </c>
      <c r="AK16" s="3">
        <f t="shared" si="23"/>
        <v>0</v>
      </c>
      <c r="AL16" s="3">
        <f t="shared" si="24"/>
        <v>75.518100000000004</v>
      </c>
      <c r="AM16">
        <f t="shared" si="25"/>
        <v>9</v>
      </c>
      <c r="AO16" s="7">
        <f t="shared" si="26"/>
        <v>2479.9570000000003</v>
      </c>
      <c r="AP16" s="7">
        <f t="shared" si="27"/>
        <v>330.70071250000007</v>
      </c>
      <c r="AQ16" s="7">
        <f t="shared" si="28"/>
        <v>157.79912000000002</v>
      </c>
      <c r="AR16" s="7">
        <f t="shared" si="29"/>
        <v>58.439741111111111</v>
      </c>
      <c r="AS16" s="7"/>
      <c r="AT16" s="7">
        <f t="shared" si="30"/>
        <v>1322.8028500000003</v>
      </c>
      <c r="AU16" s="7">
        <f t="shared" si="31"/>
        <v>631.19648000000007</v>
      </c>
      <c r="AV16" s="7">
        <f t="shared" si="32"/>
        <v>525.95767000000001</v>
      </c>
      <c r="AW16" s="7"/>
      <c r="AX16" s="8">
        <f t="shared" si="36"/>
        <v>0.53339749439203987</v>
      </c>
      <c r="AY16" s="8">
        <f t="shared" si="33"/>
        <v>0.2545191227105954</v>
      </c>
      <c r="AZ16" s="8">
        <f t="shared" si="34"/>
        <v>0.21208338289736473</v>
      </c>
      <c r="BA16" s="8">
        <f t="shared" si="35"/>
        <v>1</v>
      </c>
      <c r="BC16" s="7">
        <f t="shared" si="1"/>
        <v>2479.9570000000003</v>
      </c>
      <c r="BD16" s="2">
        <f t="shared" si="2"/>
        <v>3034</v>
      </c>
    </row>
    <row r="17" spans="1:56">
      <c r="A17" s="1">
        <v>43159</v>
      </c>
      <c r="B17" s="2">
        <v>3236</v>
      </c>
      <c r="C17" s="2">
        <v>17434</v>
      </c>
      <c r="D17">
        <v>7.65</v>
      </c>
      <c r="E17">
        <v>18</v>
      </c>
      <c r="F17">
        <v>385</v>
      </c>
      <c r="G17">
        <v>418</v>
      </c>
      <c r="H17">
        <v>29</v>
      </c>
      <c r="I17">
        <v>33</v>
      </c>
      <c r="J17" s="2">
        <v>2101</v>
      </c>
      <c r="L17">
        <f t="shared" si="3"/>
        <v>2091.9376000000002</v>
      </c>
      <c r="M17" s="4"/>
      <c r="N17" s="5">
        <f t="shared" si="4"/>
        <v>428.04299999999995</v>
      </c>
      <c r="O17" s="5">
        <f t="shared" si="5"/>
        <v>2519.9806000000003</v>
      </c>
      <c r="Q17" s="6">
        <f t="shared" si="6"/>
        <v>42.804299999999998</v>
      </c>
      <c r="R17" s="6">
        <f t="shared" si="7"/>
        <v>32.103224999999995</v>
      </c>
      <c r="S17" s="6">
        <f t="shared" si="8"/>
        <v>14.268099999999997</v>
      </c>
      <c r="T17" s="6">
        <f t="shared" si="9"/>
        <v>428.04299999999995</v>
      </c>
      <c r="U17">
        <f t="shared" si="10"/>
        <v>385</v>
      </c>
      <c r="W17" s="6">
        <f t="shared" si="11"/>
        <v>227.23890750000001</v>
      </c>
      <c r="X17" s="6">
        <f t="shared" si="12"/>
        <v>103.2904125</v>
      </c>
      <c r="Y17" s="6">
        <f t="shared" si="13"/>
        <v>36.725480000000005</v>
      </c>
      <c r="Z17" s="6">
        <f t="shared" si="14"/>
        <v>1652.6466</v>
      </c>
      <c r="AA17">
        <f t="shared" si="15"/>
        <v>418</v>
      </c>
      <c r="AC17" s="6">
        <f t="shared" si="16"/>
        <v>28.418477499999998</v>
      </c>
      <c r="AD17" s="6">
        <f t="shared" si="17"/>
        <v>8.1195649999999997</v>
      </c>
      <c r="AE17" s="6">
        <f t="shared" si="18"/>
        <v>1.8043477777777777</v>
      </c>
      <c r="AF17" s="6">
        <f t="shared" si="19"/>
        <v>162.39129999999997</v>
      </c>
      <c r="AG17">
        <f t="shared" si="20"/>
        <v>28.999999999999993</v>
      </c>
      <c r="AI17" s="3">
        <f t="shared" si="21"/>
        <v>62.302432500000002</v>
      </c>
      <c r="AJ17" s="3">
        <f t="shared" si="22"/>
        <v>6.9224925000000006</v>
      </c>
      <c r="AK17" s="3">
        <f t="shared" si="23"/>
        <v>0</v>
      </c>
      <c r="AL17" s="3">
        <f t="shared" si="24"/>
        <v>276.8997</v>
      </c>
      <c r="AM17">
        <f t="shared" si="25"/>
        <v>33</v>
      </c>
      <c r="AO17" s="7">
        <f t="shared" si="26"/>
        <v>2519.9805999999999</v>
      </c>
      <c r="AP17" s="7">
        <f t="shared" si="27"/>
        <v>360.7641175</v>
      </c>
      <c r="AQ17" s="7">
        <f t="shared" si="28"/>
        <v>150.43569500000001</v>
      </c>
      <c r="AR17" s="7">
        <f t="shared" si="29"/>
        <v>52.79792777777778</v>
      </c>
      <c r="AS17" s="7"/>
      <c r="AT17" s="7">
        <f t="shared" si="30"/>
        <v>1443.05647</v>
      </c>
      <c r="AU17" s="7">
        <f t="shared" si="31"/>
        <v>601.74278000000004</v>
      </c>
      <c r="AV17" s="7">
        <f t="shared" si="32"/>
        <v>475.18135000000001</v>
      </c>
      <c r="AW17" s="7"/>
      <c r="AX17" s="8">
        <f t="shared" si="36"/>
        <v>0.57264586481340374</v>
      </c>
      <c r="AY17" s="8">
        <f t="shared" si="33"/>
        <v>0.23878865575393718</v>
      </c>
      <c r="AZ17" s="8">
        <f t="shared" si="34"/>
        <v>0.18856547943265914</v>
      </c>
      <c r="BA17" s="8">
        <f t="shared" si="35"/>
        <v>1</v>
      </c>
      <c r="BC17" s="7">
        <f t="shared" si="1"/>
        <v>2519.9805999999999</v>
      </c>
      <c r="BD17" s="2">
        <f t="shared" si="2"/>
        <v>3236</v>
      </c>
    </row>
    <row r="18" spans="1:56">
      <c r="A18" s="1">
        <v>43160</v>
      </c>
      <c r="B18" s="2">
        <v>2708</v>
      </c>
      <c r="C18" s="2">
        <v>12726</v>
      </c>
      <c r="D18">
        <v>5.51</v>
      </c>
      <c r="E18">
        <v>33</v>
      </c>
      <c r="F18">
        <v>491</v>
      </c>
      <c r="G18">
        <v>307</v>
      </c>
      <c r="H18">
        <v>15</v>
      </c>
      <c r="I18">
        <v>7</v>
      </c>
      <c r="J18" s="2">
        <v>1416</v>
      </c>
      <c r="L18">
        <f t="shared" si="3"/>
        <v>1356.5177000000001</v>
      </c>
      <c r="M18" s="4"/>
      <c r="N18" s="5">
        <f t="shared" si="4"/>
        <v>545.89379999999994</v>
      </c>
      <c r="O18" s="5">
        <f t="shared" si="5"/>
        <v>1902.4115000000002</v>
      </c>
      <c r="Q18" s="6">
        <f t="shared" si="6"/>
        <v>54.589379999999998</v>
      </c>
      <c r="R18" s="6">
        <f t="shared" si="7"/>
        <v>40.942034999999997</v>
      </c>
      <c r="S18" s="6">
        <f t="shared" si="8"/>
        <v>18.196459999999998</v>
      </c>
      <c r="T18" s="6">
        <f t="shared" si="9"/>
        <v>545.89379999999994</v>
      </c>
      <c r="U18">
        <f t="shared" si="10"/>
        <v>491</v>
      </c>
      <c r="W18" s="6">
        <f t="shared" si="11"/>
        <v>166.89556125000001</v>
      </c>
      <c r="X18" s="6">
        <f t="shared" si="12"/>
        <v>75.861618750000005</v>
      </c>
      <c r="Y18" s="6">
        <f t="shared" si="13"/>
        <v>26.973020000000005</v>
      </c>
      <c r="Z18" s="6">
        <f t="shared" si="14"/>
        <v>1213.7859000000001</v>
      </c>
      <c r="AA18">
        <f t="shared" si="15"/>
        <v>307</v>
      </c>
      <c r="AC18" s="6">
        <f t="shared" si="16"/>
        <v>14.6992125</v>
      </c>
      <c r="AD18" s="6">
        <f t="shared" si="17"/>
        <v>4.1997750000000007</v>
      </c>
      <c r="AE18" s="6">
        <f t="shared" si="18"/>
        <v>0.93328333333333346</v>
      </c>
      <c r="AF18" s="6">
        <f t="shared" si="19"/>
        <v>83.995500000000007</v>
      </c>
      <c r="AG18">
        <f t="shared" si="20"/>
        <v>15</v>
      </c>
      <c r="AI18" s="3">
        <f t="shared" si="21"/>
        <v>13.2156675</v>
      </c>
      <c r="AJ18" s="3">
        <f t="shared" si="22"/>
        <v>1.4684075000000001</v>
      </c>
      <c r="AK18" s="3">
        <f t="shared" si="23"/>
        <v>0</v>
      </c>
      <c r="AL18" s="3">
        <f t="shared" si="24"/>
        <v>58.7363</v>
      </c>
      <c r="AM18">
        <f t="shared" si="25"/>
        <v>7</v>
      </c>
      <c r="AO18" s="7">
        <f t="shared" si="26"/>
        <v>1902.4115000000002</v>
      </c>
      <c r="AP18" s="7">
        <f t="shared" si="27"/>
        <v>249.39982125</v>
      </c>
      <c r="AQ18" s="7">
        <f t="shared" si="28"/>
        <v>122.47183625</v>
      </c>
      <c r="AR18" s="7">
        <f t="shared" si="29"/>
        <v>46.102763333333343</v>
      </c>
      <c r="AS18" s="7"/>
      <c r="AT18" s="7">
        <f t="shared" si="30"/>
        <v>997.59928500000001</v>
      </c>
      <c r="AU18" s="7">
        <f t="shared" si="31"/>
        <v>489.88734499999998</v>
      </c>
      <c r="AV18" s="7">
        <f t="shared" si="32"/>
        <v>414.92487000000006</v>
      </c>
      <c r="AW18" s="7"/>
      <c r="AX18" s="8">
        <f t="shared" si="36"/>
        <v>0.52438669814601091</v>
      </c>
      <c r="AY18" s="8">
        <f t="shared" si="33"/>
        <v>0.25750861209575315</v>
      </c>
      <c r="AZ18" s="8">
        <f t="shared" si="34"/>
        <v>0.2181046897582358</v>
      </c>
      <c r="BA18" s="8">
        <f t="shared" si="35"/>
        <v>0.99999999999999989</v>
      </c>
      <c r="BC18" s="7">
        <f t="shared" si="1"/>
        <v>1902.4114999999999</v>
      </c>
      <c r="BD18" s="2">
        <f t="shared" si="2"/>
        <v>2708</v>
      </c>
    </row>
    <row r="19" spans="1:56">
      <c r="A19" s="1">
        <v>43161</v>
      </c>
      <c r="B19" s="2">
        <v>3179</v>
      </c>
      <c r="C19" s="2">
        <v>18621</v>
      </c>
      <c r="D19">
        <v>8.06</v>
      </c>
      <c r="E19">
        <v>45</v>
      </c>
      <c r="F19">
        <v>623</v>
      </c>
      <c r="G19">
        <v>421</v>
      </c>
      <c r="H19">
        <v>33</v>
      </c>
      <c r="I19">
        <v>14</v>
      </c>
      <c r="J19" s="2">
        <v>2014</v>
      </c>
      <c r="L19">
        <f t="shared" si="3"/>
        <v>1966.7703999999999</v>
      </c>
      <c r="M19" s="4"/>
      <c r="N19" s="5">
        <f t="shared" si="4"/>
        <v>692.65139999999997</v>
      </c>
      <c r="O19" s="5">
        <f t="shared" si="5"/>
        <v>2659.4218000000001</v>
      </c>
      <c r="Q19" s="6">
        <f t="shared" si="6"/>
        <v>69.265140000000002</v>
      </c>
      <c r="R19" s="6">
        <f t="shared" si="7"/>
        <v>51.948854999999995</v>
      </c>
      <c r="S19" s="6">
        <f t="shared" si="8"/>
        <v>23.088379999999997</v>
      </c>
      <c r="T19" s="6">
        <f t="shared" si="9"/>
        <v>692.65139999999997</v>
      </c>
      <c r="U19">
        <f t="shared" si="10"/>
        <v>623</v>
      </c>
      <c r="W19" s="6">
        <f t="shared" si="11"/>
        <v>228.86980875</v>
      </c>
      <c r="X19" s="6">
        <f t="shared" si="12"/>
        <v>104.03173124999999</v>
      </c>
      <c r="Y19" s="6">
        <f t="shared" si="13"/>
        <v>36.989060000000002</v>
      </c>
      <c r="Z19" s="6">
        <f t="shared" si="14"/>
        <v>1664.5077000000001</v>
      </c>
      <c r="AA19">
        <f t="shared" si="15"/>
        <v>421.00000000000006</v>
      </c>
      <c r="AC19" s="6">
        <f t="shared" si="16"/>
        <v>32.338267500000001</v>
      </c>
      <c r="AD19" s="6">
        <f t="shared" si="17"/>
        <v>9.2395050000000012</v>
      </c>
      <c r="AE19" s="6">
        <f t="shared" si="18"/>
        <v>2.0532233333333334</v>
      </c>
      <c r="AF19" s="6">
        <f t="shared" si="19"/>
        <v>184.7901</v>
      </c>
      <c r="AG19">
        <f t="shared" si="20"/>
        <v>33</v>
      </c>
      <c r="AI19" s="3">
        <f t="shared" si="21"/>
        <v>26.431335000000001</v>
      </c>
      <c r="AJ19" s="3">
        <f t="shared" si="22"/>
        <v>2.9368150000000002</v>
      </c>
      <c r="AK19" s="3">
        <f t="shared" si="23"/>
        <v>0</v>
      </c>
      <c r="AL19" s="3">
        <f t="shared" si="24"/>
        <v>117.4726</v>
      </c>
      <c r="AM19">
        <f t="shared" si="25"/>
        <v>14</v>
      </c>
      <c r="AO19" s="7">
        <f t="shared" si="26"/>
        <v>2659.4218000000001</v>
      </c>
      <c r="AP19" s="7">
        <f t="shared" si="27"/>
        <v>356.90455125000005</v>
      </c>
      <c r="AQ19" s="7">
        <f t="shared" si="28"/>
        <v>168.15690624999999</v>
      </c>
      <c r="AR19" s="7">
        <f t="shared" si="29"/>
        <v>62.130663333333331</v>
      </c>
      <c r="AS19" s="7"/>
      <c r="AT19" s="7">
        <f t="shared" si="30"/>
        <v>1427.6182050000002</v>
      </c>
      <c r="AU19" s="7">
        <f t="shared" si="31"/>
        <v>672.62762499999997</v>
      </c>
      <c r="AV19" s="7">
        <f t="shared" si="32"/>
        <v>559.17597000000001</v>
      </c>
      <c r="AW19" s="7"/>
      <c r="AX19" s="8">
        <f t="shared" si="36"/>
        <v>0.53681525999373259</v>
      </c>
      <c r="AY19" s="8">
        <f t="shared" si="33"/>
        <v>0.25292250556117118</v>
      </c>
      <c r="AZ19" s="8">
        <f t="shared" si="34"/>
        <v>0.21026223444509629</v>
      </c>
      <c r="BA19" s="8">
        <f t="shared" si="35"/>
        <v>1</v>
      </c>
      <c r="BC19" s="7">
        <f t="shared" si="1"/>
        <v>2659.4218000000001</v>
      </c>
      <c r="BD19" s="2">
        <f t="shared" si="2"/>
        <v>3179</v>
      </c>
    </row>
    <row r="20" spans="1:56">
      <c r="A20" s="1">
        <v>43162</v>
      </c>
      <c r="B20" s="2">
        <v>3410</v>
      </c>
      <c r="C20" s="2">
        <v>17815</v>
      </c>
      <c r="D20">
        <v>7.72</v>
      </c>
      <c r="E20">
        <v>32</v>
      </c>
      <c r="F20">
        <v>574</v>
      </c>
      <c r="G20">
        <v>386</v>
      </c>
      <c r="H20">
        <v>45</v>
      </c>
      <c r="I20">
        <v>26</v>
      </c>
      <c r="J20" s="2">
        <v>1977</v>
      </c>
      <c r="L20">
        <f t="shared" si="3"/>
        <v>1996.2781</v>
      </c>
      <c r="M20" s="4"/>
      <c r="N20" s="5">
        <f t="shared" si="4"/>
        <v>638.17319999999995</v>
      </c>
      <c r="O20" s="5">
        <f t="shared" si="5"/>
        <v>2634.4512999999997</v>
      </c>
      <c r="Q20" s="6">
        <f t="shared" si="6"/>
        <v>63.817319999999995</v>
      </c>
      <c r="R20" s="6">
        <f t="shared" si="7"/>
        <v>47.862989999999996</v>
      </c>
      <c r="S20" s="6">
        <f t="shared" si="8"/>
        <v>21.27244</v>
      </c>
      <c r="T20" s="6">
        <f t="shared" si="9"/>
        <v>638.17319999999995</v>
      </c>
      <c r="U20">
        <f t="shared" si="10"/>
        <v>574</v>
      </c>
      <c r="W20" s="6">
        <f t="shared" si="11"/>
        <v>209.84262750000002</v>
      </c>
      <c r="X20" s="6">
        <f t="shared" si="12"/>
        <v>95.383012500000007</v>
      </c>
      <c r="Y20" s="6">
        <f t="shared" si="13"/>
        <v>33.913960000000003</v>
      </c>
      <c r="Z20" s="6">
        <f t="shared" si="14"/>
        <v>1526.1282000000001</v>
      </c>
      <c r="AA20">
        <f t="shared" si="15"/>
        <v>386</v>
      </c>
      <c r="AC20" s="6">
        <f t="shared" si="16"/>
        <v>44.097637499999998</v>
      </c>
      <c r="AD20" s="6">
        <f t="shared" si="17"/>
        <v>12.599325</v>
      </c>
      <c r="AE20" s="6">
        <f t="shared" si="18"/>
        <v>2.7998500000000002</v>
      </c>
      <c r="AF20" s="6">
        <f t="shared" si="19"/>
        <v>251.98649999999998</v>
      </c>
      <c r="AG20">
        <f t="shared" si="20"/>
        <v>44.999999999999993</v>
      </c>
      <c r="AI20" s="3">
        <f t="shared" si="21"/>
        <v>49.086765</v>
      </c>
      <c r="AJ20" s="3">
        <f t="shared" si="22"/>
        <v>5.4540850000000001</v>
      </c>
      <c r="AK20" s="3">
        <f t="shared" si="23"/>
        <v>0</v>
      </c>
      <c r="AL20" s="3">
        <f t="shared" si="24"/>
        <v>218.1634</v>
      </c>
      <c r="AM20">
        <f t="shared" si="25"/>
        <v>26</v>
      </c>
      <c r="AO20" s="7">
        <f t="shared" si="26"/>
        <v>2634.4513000000002</v>
      </c>
      <c r="AP20" s="7">
        <f t="shared" si="27"/>
        <v>366.84435000000008</v>
      </c>
      <c r="AQ20" s="7">
        <f t="shared" si="28"/>
        <v>161.29941249999999</v>
      </c>
      <c r="AR20" s="7">
        <f t="shared" si="29"/>
        <v>57.986250000000005</v>
      </c>
      <c r="AS20" s="7"/>
      <c r="AT20" s="7">
        <f t="shared" si="30"/>
        <v>1467.3774000000003</v>
      </c>
      <c r="AU20" s="7">
        <f t="shared" si="31"/>
        <v>645.19764999999995</v>
      </c>
      <c r="AV20" s="7">
        <f t="shared" si="32"/>
        <v>521.87625000000003</v>
      </c>
      <c r="AW20" s="7"/>
      <c r="AX20" s="8">
        <f t="shared" si="36"/>
        <v>0.55699545480305523</v>
      </c>
      <c r="AY20" s="8">
        <f t="shared" si="33"/>
        <v>0.24490779161489906</v>
      </c>
      <c r="AZ20" s="8">
        <f t="shared" si="34"/>
        <v>0.1980967535820457</v>
      </c>
      <c r="BA20" s="8">
        <f t="shared" si="35"/>
        <v>1</v>
      </c>
      <c r="BC20" s="7">
        <f t="shared" si="1"/>
        <v>2634.4513000000006</v>
      </c>
      <c r="BD20" s="2">
        <f t="shared" si="2"/>
        <v>3410</v>
      </c>
    </row>
    <row r="21" spans="1:56">
      <c r="A21" s="1">
        <v>43163</v>
      </c>
      <c r="B21" s="2">
        <v>3938</v>
      </c>
      <c r="C21" s="2">
        <v>31294</v>
      </c>
      <c r="D21">
        <v>13.59</v>
      </c>
      <c r="E21">
        <v>22</v>
      </c>
      <c r="F21">
        <v>427</v>
      </c>
      <c r="G21">
        <v>480</v>
      </c>
      <c r="H21">
        <v>58</v>
      </c>
      <c r="I21">
        <v>79</v>
      </c>
      <c r="J21" s="2">
        <v>2955</v>
      </c>
      <c r="L21">
        <f t="shared" si="3"/>
        <v>2885.4397000000004</v>
      </c>
      <c r="M21" s="4"/>
      <c r="N21" s="5">
        <f t="shared" si="4"/>
        <v>474.73859999999996</v>
      </c>
      <c r="O21" s="5">
        <f t="shared" si="5"/>
        <v>3360.1783000000005</v>
      </c>
      <c r="Q21" s="6">
        <f t="shared" si="6"/>
        <v>47.473860000000002</v>
      </c>
      <c r="R21" s="6">
        <f t="shared" si="7"/>
        <v>35.605394999999994</v>
      </c>
      <c r="S21" s="6">
        <f t="shared" si="8"/>
        <v>15.824619999999998</v>
      </c>
      <c r="T21" s="6">
        <f t="shared" si="9"/>
        <v>474.73859999999991</v>
      </c>
      <c r="U21">
        <f t="shared" si="10"/>
        <v>426.99999999999994</v>
      </c>
      <c r="W21" s="6">
        <f t="shared" si="11"/>
        <v>260.94420000000002</v>
      </c>
      <c r="X21" s="6">
        <f t="shared" si="12"/>
        <v>118.611</v>
      </c>
      <c r="Y21" s="6">
        <f t="shared" si="13"/>
        <v>42.172800000000002</v>
      </c>
      <c r="Z21" s="6">
        <f t="shared" si="14"/>
        <v>1897.7760000000001</v>
      </c>
      <c r="AA21">
        <f t="shared" si="15"/>
        <v>480</v>
      </c>
      <c r="AC21" s="6">
        <f t="shared" si="16"/>
        <v>56.836954999999996</v>
      </c>
      <c r="AD21" s="6">
        <f t="shared" si="17"/>
        <v>16.239129999999999</v>
      </c>
      <c r="AE21" s="6">
        <f t="shared" si="18"/>
        <v>3.6086955555555553</v>
      </c>
      <c r="AF21" s="6">
        <f t="shared" si="19"/>
        <v>324.78259999999995</v>
      </c>
      <c r="AG21">
        <f t="shared" si="20"/>
        <v>57.999999999999986</v>
      </c>
      <c r="AI21" s="3">
        <f t="shared" si="21"/>
        <v>149.14824750000002</v>
      </c>
      <c r="AJ21" s="3">
        <f t="shared" si="22"/>
        <v>16.572027500000001</v>
      </c>
      <c r="AK21" s="3">
        <f t="shared" si="23"/>
        <v>0</v>
      </c>
      <c r="AL21" s="3">
        <f t="shared" si="24"/>
        <v>662.88110000000006</v>
      </c>
      <c r="AM21">
        <f t="shared" si="25"/>
        <v>79</v>
      </c>
      <c r="AO21" s="7">
        <f t="shared" si="26"/>
        <v>3360.1783</v>
      </c>
      <c r="AP21" s="7">
        <f t="shared" si="27"/>
        <v>514.40326249999998</v>
      </c>
      <c r="AQ21" s="7">
        <f t="shared" si="28"/>
        <v>187.02755249999998</v>
      </c>
      <c r="AR21" s="7">
        <f t="shared" si="29"/>
        <v>61.606115555555554</v>
      </c>
      <c r="AS21" s="7"/>
      <c r="AT21" s="7">
        <f t="shared" si="30"/>
        <v>2057.6130499999999</v>
      </c>
      <c r="AU21" s="7">
        <f t="shared" si="31"/>
        <v>748.11020999999994</v>
      </c>
      <c r="AV21" s="7">
        <f t="shared" si="32"/>
        <v>554.45503999999994</v>
      </c>
      <c r="AW21" s="7"/>
      <c r="AX21" s="8">
        <f t="shared" si="36"/>
        <v>0.61235234154092355</v>
      </c>
      <c r="AY21" s="8">
        <f t="shared" si="33"/>
        <v>0.22264003371487756</v>
      </c>
      <c r="AZ21" s="8">
        <f t="shared" si="34"/>
        <v>0.16500762474419883</v>
      </c>
      <c r="BA21" s="8">
        <f t="shared" si="35"/>
        <v>0.99999999999999989</v>
      </c>
      <c r="BC21" s="7">
        <f t="shared" si="1"/>
        <v>3360.1782999999996</v>
      </c>
      <c r="BD21" s="2">
        <f t="shared" si="2"/>
        <v>3938</v>
      </c>
    </row>
    <row r="22" spans="1:56">
      <c r="A22" s="1">
        <v>43164</v>
      </c>
      <c r="B22" s="2">
        <v>3853</v>
      </c>
      <c r="C22" s="2">
        <v>28265</v>
      </c>
      <c r="D22">
        <v>12.24</v>
      </c>
      <c r="E22">
        <v>17</v>
      </c>
      <c r="F22">
        <v>219</v>
      </c>
      <c r="G22">
        <v>567</v>
      </c>
      <c r="H22">
        <v>59</v>
      </c>
      <c r="I22">
        <v>36</v>
      </c>
      <c r="J22" s="2">
        <v>2922</v>
      </c>
      <c r="L22">
        <f t="shared" si="3"/>
        <v>2874.2026000000001</v>
      </c>
      <c r="M22" s="4"/>
      <c r="N22" s="5">
        <f t="shared" si="4"/>
        <v>243.48419999999999</v>
      </c>
      <c r="O22" s="5">
        <f t="shared" si="5"/>
        <v>3117.6867999999999</v>
      </c>
      <c r="Q22" s="6">
        <f t="shared" si="6"/>
        <v>24.348420000000001</v>
      </c>
      <c r="R22" s="6">
        <f t="shared" si="7"/>
        <v>18.261315</v>
      </c>
      <c r="S22" s="6">
        <f t="shared" si="8"/>
        <v>8.1161399999999997</v>
      </c>
      <c r="T22" s="6">
        <f t="shared" si="9"/>
        <v>243.48419999999999</v>
      </c>
      <c r="U22">
        <f t="shared" si="10"/>
        <v>219</v>
      </c>
      <c r="W22" s="6">
        <f t="shared" si="11"/>
        <v>308.24033624999998</v>
      </c>
      <c r="X22" s="6">
        <f t="shared" si="12"/>
        <v>140.10924374999999</v>
      </c>
      <c r="Y22" s="6">
        <f t="shared" si="13"/>
        <v>49.81662</v>
      </c>
      <c r="Z22" s="6">
        <f t="shared" si="14"/>
        <v>2241.7478999999998</v>
      </c>
      <c r="AA22">
        <f t="shared" si="15"/>
        <v>567</v>
      </c>
      <c r="AC22" s="6">
        <f t="shared" si="16"/>
        <v>57.816902500000005</v>
      </c>
      <c r="AD22" s="6">
        <f t="shared" si="17"/>
        <v>16.519115000000003</v>
      </c>
      <c r="AE22" s="6">
        <f t="shared" si="18"/>
        <v>3.670914444444445</v>
      </c>
      <c r="AF22" s="6">
        <f t="shared" si="19"/>
        <v>330.38230000000004</v>
      </c>
      <c r="AG22">
        <f t="shared" si="20"/>
        <v>59.000000000000007</v>
      </c>
      <c r="AI22" s="3">
        <f t="shared" si="21"/>
        <v>67.966290000000001</v>
      </c>
      <c r="AJ22" s="3">
        <f t="shared" si="22"/>
        <v>7.5518100000000006</v>
      </c>
      <c r="AK22" s="3">
        <f t="shared" si="23"/>
        <v>0</v>
      </c>
      <c r="AL22" s="3">
        <f t="shared" si="24"/>
        <v>302.07240000000002</v>
      </c>
      <c r="AM22">
        <f t="shared" si="25"/>
        <v>36</v>
      </c>
      <c r="AO22" s="7">
        <f t="shared" si="26"/>
        <v>3117.6867999999999</v>
      </c>
      <c r="AP22" s="7">
        <f t="shared" si="27"/>
        <v>458.37194875</v>
      </c>
      <c r="AQ22" s="7">
        <f t="shared" si="28"/>
        <v>182.44148374999997</v>
      </c>
      <c r="AR22" s="7">
        <f t="shared" si="29"/>
        <v>61.603674444444444</v>
      </c>
      <c r="AS22" s="7"/>
      <c r="AT22" s="7">
        <f t="shared" si="30"/>
        <v>1833.487795</v>
      </c>
      <c r="AU22" s="7">
        <f t="shared" si="31"/>
        <v>729.7659349999999</v>
      </c>
      <c r="AV22" s="7">
        <f t="shared" si="32"/>
        <v>554.43307000000004</v>
      </c>
      <c r="AW22" s="7"/>
      <c r="AX22" s="8">
        <f t="shared" si="36"/>
        <v>0.58809236226037842</v>
      </c>
      <c r="AY22" s="8">
        <f t="shared" si="33"/>
        <v>0.23407288217661887</v>
      </c>
      <c r="AZ22" s="8">
        <f t="shared" si="34"/>
        <v>0.17783475556300268</v>
      </c>
      <c r="BA22" s="8">
        <f t="shared" si="35"/>
        <v>1</v>
      </c>
      <c r="BC22" s="7">
        <f t="shared" si="1"/>
        <v>3117.6867999999999</v>
      </c>
      <c r="BD22" s="2">
        <f t="shared" si="2"/>
        <v>3853</v>
      </c>
    </row>
    <row r="23" spans="1:56">
      <c r="A23" s="1">
        <v>43165</v>
      </c>
      <c r="B23" s="2">
        <v>2866</v>
      </c>
      <c r="C23" s="2">
        <v>15551</v>
      </c>
      <c r="D23">
        <v>6.74</v>
      </c>
      <c r="E23">
        <v>6</v>
      </c>
      <c r="F23">
        <v>615</v>
      </c>
      <c r="G23">
        <v>292</v>
      </c>
      <c r="H23">
        <v>55</v>
      </c>
      <c r="I23">
        <v>31</v>
      </c>
      <c r="J23" s="2">
        <v>1621</v>
      </c>
      <c r="L23">
        <f t="shared" si="3"/>
        <v>1722.5817999999999</v>
      </c>
      <c r="M23" s="4"/>
      <c r="N23" s="5">
        <f t="shared" si="4"/>
        <v>683.75699999999995</v>
      </c>
      <c r="O23" s="5">
        <f t="shared" si="5"/>
        <v>2406.3388</v>
      </c>
      <c r="Q23" s="6">
        <f t="shared" si="6"/>
        <v>68.375699999999995</v>
      </c>
      <c r="R23" s="6">
        <f t="shared" si="7"/>
        <v>51.281774999999996</v>
      </c>
      <c r="S23" s="6">
        <f t="shared" si="8"/>
        <v>22.791899999999998</v>
      </c>
      <c r="T23" s="6">
        <f t="shared" si="9"/>
        <v>683.75699999999995</v>
      </c>
      <c r="U23">
        <f t="shared" si="10"/>
        <v>615</v>
      </c>
      <c r="W23" s="6">
        <f t="shared" si="11"/>
        <v>158.74105499999999</v>
      </c>
      <c r="X23" s="6">
        <f t="shared" si="12"/>
        <v>72.155024999999995</v>
      </c>
      <c r="Y23" s="6">
        <f t="shared" si="13"/>
        <v>25.655119999999997</v>
      </c>
      <c r="Z23" s="6">
        <f t="shared" si="14"/>
        <v>1154.4803999999999</v>
      </c>
      <c r="AA23">
        <f t="shared" si="15"/>
        <v>292</v>
      </c>
      <c r="AC23" s="6">
        <f t="shared" si="16"/>
        <v>53.897112499999999</v>
      </c>
      <c r="AD23" s="6">
        <f t="shared" si="17"/>
        <v>15.399175</v>
      </c>
      <c r="AE23" s="6">
        <f t="shared" si="18"/>
        <v>3.4220388888888889</v>
      </c>
      <c r="AF23" s="6">
        <f t="shared" si="19"/>
        <v>307.98350000000005</v>
      </c>
      <c r="AG23">
        <f t="shared" si="20"/>
        <v>55.000000000000007</v>
      </c>
      <c r="AI23" s="3">
        <f t="shared" si="21"/>
        <v>58.526527500000007</v>
      </c>
      <c r="AJ23" s="3">
        <f t="shared" si="22"/>
        <v>6.5029475000000012</v>
      </c>
      <c r="AK23" s="3">
        <f t="shared" si="23"/>
        <v>0</v>
      </c>
      <c r="AL23" s="3">
        <f t="shared" si="24"/>
        <v>260.11790000000002</v>
      </c>
      <c r="AM23">
        <f t="shared" si="25"/>
        <v>31</v>
      </c>
      <c r="AO23" s="7">
        <f t="shared" si="26"/>
        <v>2406.3388000000004</v>
      </c>
      <c r="AP23" s="7">
        <f t="shared" si="27"/>
        <v>339.54039499999999</v>
      </c>
      <c r="AQ23" s="7">
        <f t="shared" si="28"/>
        <v>145.3389225</v>
      </c>
      <c r="AR23" s="7">
        <f t="shared" si="29"/>
        <v>51.869058888888887</v>
      </c>
      <c r="AS23" s="7"/>
      <c r="AT23" s="7">
        <f t="shared" si="30"/>
        <v>1358.16158</v>
      </c>
      <c r="AU23" s="7">
        <f t="shared" si="31"/>
        <v>581.35568999999998</v>
      </c>
      <c r="AV23" s="7">
        <f t="shared" si="32"/>
        <v>466.82153</v>
      </c>
      <c r="AW23" s="7"/>
      <c r="AX23" s="8">
        <f t="shared" si="36"/>
        <v>0.56440995756707235</v>
      </c>
      <c r="AY23" s="8">
        <f t="shared" si="33"/>
        <v>0.24159344893578572</v>
      </c>
      <c r="AZ23" s="8">
        <f t="shared" si="34"/>
        <v>0.19399659349714177</v>
      </c>
      <c r="BA23" s="8">
        <f t="shared" si="35"/>
        <v>0.99999999999999978</v>
      </c>
      <c r="BC23" s="7">
        <f t="shared" si="1"/>
        <v>2406.3388</v>
      </c>
      <c r="BD23" s="2">
        <f t="shared" si="2"/>
        <v>2866</v>
      </c>
    </row>
    <row r="24" spans="1:56">
      <c r="A24" s="1">
        <v>43166</v>
      </c>
      <c r="B24" s="2">
        <v>2712</v>
      </c>
      <c r="C24" s="2">
        <v>11397</v>
      </c>
      <c r="D24">
        <v>4.9800000000000004</v>
      </c>
      <c r="E24">
        <v>11</v>
      </c>
      <c r="F24">
        <v>527</v>
      </c>
      <c r="G24">
        <v>307</v>
      </c>
      <c r="H24">
        <v>25</v>
      </c>
      <c r="I24">
        <v>6</v>
      </c>
      <c r="J24" s="2">
        <v>1425</v>
      </c>
      <c r="L24">
        <f t="shared" si="3"/>
        <v>1404.1238000000001</v>
      </c>
      <c r="M24" s="4"/>
      <c r="N24" s="5">
        <f t="shared" si="4"/>
        <v>585.91859999999997</v>
      </c>
      <c r="O24" s="5">
        <f t="shared" si="5"/>
        <v>1990.0424</v>
      </c>
      <c r="Q24" s="6">
        <f t="shared" si="6"/>
        <v>58.591859999999997</v>
      </c>
      <c r="R24" s="6">
        <f t="shared" si="7"/>
        <v>43.943894999999998</v>
      </c>
      <c r="S24" s="6">
        <f t="shared" si="8"/>
        <v>19.530619999999999</v>
      </c>
      <c r="T24" s="6">
        <f t="shared" si="9"/>
        <v>585.91859999999997</v>
      </c>
      <c r="U24">
        <f t="shared" si="10"/>
        <v>527</v>
      </c>
      <c r="W24" s="6">
        <f t="shared" si="11"/>
        <v>166.89556125000001</v>
      </c>
      <c r="X24" s="6">
        <f t="shared" si="12"/>
        <v>75.861618750000005</v>
      </c>
      <c r="Y24" s="6">
        <f t="shared" si="13"/>
        <v>26.973020000000005</v>
      </c>
      <c r="Z24" s="6">
        <f t="shared" si="14"/>
        <v>1213.7859000000001</v>
      </c>
      <c r="AA24">
        <f t="shared" si="15"/>
        <v>307</v>
      </c>
      <c r="AC24" s="6">
        <f t="shared" si="16"/>
        <v>24.498687499999999</v>
      </c>
      <c r="AD24" s="6">
        <f t="shared" si="17"/>
        <v>6.9996250000000009</v>
      </c>
      <c r="AE24" s="6">
        <f t="shared" si="18"/>
        <v>1.5554722222222224</v>
      </c>
      <c r="AF24" s="6">
        <f t="shared" si="19"/>
        <v>139.99250000000001</v>
      </c>
      <c r="AG24">
        <f t="shared" si="20"/>
        <v>25</v>
      </c>
      <c r="AI24" s="3">
        <f t="shared" si="21"/>
        <v>11.327715</v>
      </c>
      <c r="AJ24" s="3">
        <f t="shared" si="22"/>
        <v>1.2586349999999999</v>
      </c>
      <c r="AK24" s="3">
        <f t="shared" si="23"/>
        <v>0</v>
      </c>
      <c r="AL24" s="3">
        <f t="shared" si="24"/>
        <v>50.345399999999998</v>
      </c>
      <c r="AM24">
        <f t="shared" si="25"/>
        <v>6</v>
      </c>
      <c r="AO24" s="7">
        <f t="shared" si="26"/>
        <v>1990.0424</v>
      </c>
      <c r="AP24" s="7">
        <f t="shared" si="27"/>
        <v>261.31382374999998</v>
      </c>
      <c r="AQ24" s="7">
        <f t="shared" si="28"/>
        <v>128.06377375</v>
      </c>
      <c r="AR24" s="7">
        <f t="shared" si="29"/>
        <v>48.059112222222225</v>
      </c>
      <c r="AS24" s="7"/>
      <c r="AT24" s="7">
        <f t="shared" si="30"/>
        <v>1045.2552949999999</v>
      </c>
      <c r="AU24" s="7">
        <f t="shared" si="31"/>
        <v>512.25509499999998</v>
      </c>
      <c r="AV24" s="7">
        <f t="shared" si="32"/>
        <v>432.53201000000001</v>
      </c>
      <c r="AW24" s="7"/>
      <c r="AX24" s="8">
        <f t="shared" si="36"/>
        <v>0.52524272598412969</v>
      </c>
      <c r="AY24" s="8">
        <f t="shared" si="33"/>
        <v>0.25740913610684879</v>
      </c>
      <c r="AZ24" s="8">
        <f t="shared" si="34"/>
        <v>0.21734813790902144</v>
      </c>
      <c r="BA24" s="8">
        <f t="shared" si="35"/>
        <v>0.99999999999999989</v>
      </c>
      <c r="BC24" s="7">
        <f t="shared" si="1"/>
        <v>1990.0423999999998</v>
      </c>
      <c r="BD24" s="2">
        <f t="shared" si="2"/>
        <v>2712</v>
      </c>
    </row>
    <row r="25" spans="1:56">
      <c r="A25" s="1">
        <v>43167</v>
      </c>
      <c r="B25" s="2">
        <v>3028</v>
      </c>
      <c r="C25" s="2">
        <v>14190</v>
      </c>
      <c r="D25">
        <v>6.15</v>
      </c>
      <c r="E25">
        <v>18</v>
      </c>
      <c r="F25">
        <v>734</v>
      </c>
      <c r="G25">
        <v>399</v>
      </c>
      <c r="H25">
        <v>29</v>
      </c>
      <c r="I25">
        <v>6</v>
      </c>
      <c r="J25" s="2">
        <v>1817</v>
      </c>
      <c r="L25">
        <f t="shared" si="3"/>
        <v>1790.2629999999999</v>
      </c>
      <c r="M25" s="4"/>
      <c r="N25" s="5">
        <f t="shared" si="4"/>
        <v>816.06119999999987</v>
      </c>
      <c r="O25" s="5">
        <f t="shared" si="5"/>
        <v>2606.3242</v>
      </c>
      <c r="Q25" s="6">
        <f t="shared" si="6"/>
        <v>81.60611999999999</v>
      </c>
      <c r="R25" s="6">
        <f t="shared" si="7"/>
        <v>61.204589999999989</v>
      </c>
      <c r="S25" s="6">
        <f t="shared" si="8"/>
        <v>27.202039999999997</v>
      </c>
      <c r="T25" s="6">
        <f t="shared" si="9"/>
        <v>816.06119999999987</v>
      </c>
      <c r="U25">
        <f t="shared" si="10"/>
        <v>734</v>
      </c>
      <c r="W25" s="6">
        <f t="shared" si="11"/>
        <v>216.90986625000002</v>
      </c>
      <c r="X25" s="6">
        <f t="shared" si="12"/>
        <v>98.595393749999999</v>
      </c>
      <c r="Y25" s="6">
        <f t="shared" si="13"/>
        <v>35.056139999999999</v>
      </c>
      <c r="Z25" s="6">
        <f t="shared" si="14"/>
        <v>1577.5263</v>
      </c>
      <c r="AA25">
        <f t="shared" si="15"/>
        <v>399</v>
      </c>
      <c r="AC25" s="6">
        <f t="shared" si="16"/>
        <v>28.418477499999998</v>
      </c>
      <c r="AD25" s="6">
        <f t="shared" si="17"/>
        <v>8.1195649999999997</v>
      </c>
      <c r="AE25" s="6">
        <f t="shared" si="18"/>
        <v>1.8043477777777777</v>
      </c>
      <c r="AF25" s="6">
        <f t="shared" si="19"/>
        <v>162.39129999999997</v>
      </c>
      <c r="AG25">
        <f t="shared" si="20"/>
        <v>28.999999999999993</v>
      </c>
      <c r="AI25" s="3">
        <f t="shared" si="21"/>
        <v>11.327715</v>
      </c>
      <c r="AJ25" s="3">
        <f t="shared" si="22"/>
        <v>1.2586349999999999</v>
      </c>
      <c r="AK25" s="3">
        <f t="shared" si="23"/>
        <v>0</v>
      </c>
      <c r="AL25" s="3">
        <f t="shared" si="24"/>
        <v>50.345399999999998</v>
      </c>
      <c r="AM25">
        <f t="shared" si="25"/>
        <v>6</v>
      </c>
      <c r="AO25" s="7">
        <f t="shared" si="26"/>
        <v>2606.3241999999996</v>
      </c>
      <c r="AP25" s="7">
        <f t="shared" si="27"/>
        <v>338.26217875000003</v>
      </c>
      <c r="AQ25" s="7">
        <f t="shared" si="28"/>
        <v>169.17818374999999</v>
      </c>
      <c r="AR25" s="7">
        <f t="shared" si="29"/>
        <v>64.062527777777774</v>
      </c>
      <c r="AS25" s="7"/>
      <c r="AT25" s="7">
        <f t="shared" si="30"/>
        <v>1353.0487150000001</v>
      </c>
      <c r="AU25" s="7">
        <f t="shared" si="31"/>
        <v>676.71273499999995</v>
      </c>
      <c r="AV25" s="7">
        <f t="shared" si="32"/>
        <v>576.56274999999994</v>
      </c>
      <c r="AW25" s="7"/>
      <c r="AX25" s="8">
        <f t="shared" si="36"/>
        <v>0.51914060230879966</v>
      </c>
      <c r="AY25" s="8">
        <f t="shared" si="33"/>
        <v>0.25964257823336023</v>
      </c>
      <c r="AZ25" s="8">
        <f t="shared" si="34"/>
        <v>0.2212168194578403</v>
      </c>
      <c r="BA25" s="8">
        <f t="shared" si="35"/>
        <v>1.0000000000000002</v>
      </c>
      <c r="BC25" s="7">
        <f t="shared" si="1"/>
        <v>2606.3242</v>
      </c>
      <c r="BD25" s="2">
        <f t="shared" si="2"/>
        <v>3028</v>
      </c>
    </row>
    <row r="26" spans="1:56">
      <c r="A26" s="1">
        <v>43168</v>
      </c>
      <c r="B26" s="2">
        <v>3261</v>
      </c>
      <c r="C26" s="2">
        <v>17663</v>
      </c>
      <c r="D26">
        <v>7.66</v>
      </c>
      <c r="E26">
        <v>17</v>
      </c>
      <c r="F26">
        <v>600</v>
      </c>
      <c r="G26">
        <v>392</v>
      </c>
      <c r="H26">
        <v>45</v>
      </c>
      <c r="I26">
        <v>37</v>
      </c>
      <c r="J26" s="2">
        <v>2096</v>
      </c>
      <c r="L26">
        <f t="shared" si="3"/>
        <v>2112.3002000000001</v>
      </c>
      <c r="M26" s="4"/>
      <c r="N26" s="5">
        <f t="shared" si="4"/>
        <v>667.07999999999993</v>
      </c>
      <c r="O26" s="5">
        <f t="shared" si="5"/>
        <v>2779.3802000000001</v>
      </c>
      <c r="Q26" s="6">
        <f t="shared" si="6"/>
        <v>66.707999999999998</v>
      </c>
      <c r="R26" s="6">
        <f t="shared" si="7"/>
        <v>50.030999999999992</v>
      </c>
      <c r="S26" s="6">
        <f t="shared" si="8"/>
        <v>22.235999999999997</v>
      </c>
      <c r="T26" s="6">
        <f t="shared" si="9"/>
        <v>667.07999999999993</v>
      </c>
      <c r="U26">
        <f t="shared" si="10"/>
        <v>600</v>
      </c>
      <c r="W26" s="6">
        <f t="shared" si="11"/>
        <v>213.10443000000004</v>
      </c>
      <c r="X26" s="6">
        <f t="shared" si="12"/>
        <v>96.865650000000002</v>
      </c>
      <c r="Y26" s="6">
        <f t="shared" si="13"/>
        <v>34.441120000000005</v>
      </c>
      <c r="Z26" s="6">
        <f t="shared" si="14"/>
        <v>1549.8504000000003</v>
      </c>
      <c r="AA26">
        <f t="shared" si="15"/>
        <v>392.00000000000006</v>
      </c>
      <c r="AC26" s="6">
        <f t="shared" si="16"/>
        <v>44.097637499999998</v>
      </c>
      <c r="AD26" s="6">
        <f t="shared" si="17"/>
        <v>12.599325</v>
      </c>
      <c r="AE26" s="6">
        <f t="shared" si="18"/>
        <v>2.7998500000000002</v>
      </c>
      <c r="AF26" s="6">
        <f t="shared" si="19"/>
        <v>251.98649999999998</v>
      </c>
      <c r="AG26">
        <f t="shared" si="20"/>
        <v>44.999999999999993</v>
      </c>
      <c r="AI26" s="3">
        <f t="shared" si="21"/>
        <v>69.854242499999998</v>
      </c>
      <c r="AJ26" s="3">
        <f t="shared" si="22"/>
        <v>7.7615825000000003</v>
      </c>
      <c r="AK26" s="3">
        <f t="shared" si="23"/>
        <v>0</v>
      </c>
      <c r="AL26" s="3">
        <f t="shared" si="24"/>
        <v>310.4633</v>
      </c>
      <c r="AM26">
        <f t="shared" si="25"/>
        <v>37</v>
      </c>
      <c r="AO26" s="7">
        <f t="shared" si="26"/>
        <v>2779.3802000000001</v>
      </c>
      <c r="AP26" s="7">
        <f t="shared" si="27"/>
        <v>393.76431000000008</v>
      </c>
      <c r="AQ26" s="7">
        <f t="shared" si="28"/>
        <v>167.25755749999999</v>
      </c>
      <c r="AR26" s="7">
        <f t="shared" si="29"/>
        <v>59.476970000000001</v>
      </c>
      <c r="AS26" s="7"/>
      <c r="AT26" s="7">
        <f t="shared" si="30"/>
        <v>1575.0572400000003</v>
      </c>
      <c r="AU26" s="7">
        <f t="shared" si="31"/>
        <v>669.03022999999996</v>
      </c>
      <c r="AV26" s="7">
        <f t="shared" si="32"/>
        <v>535.29273000000001</v>
      </c>
      <c r="AW26" s="7"/>
      <c r="AX26" s="8">
        <f t="shared" si="36"/>
        <v>0.56669369667381253</v>
      </c>
      <c r="AY26" s="8">
        <f t="shared" si="33"/>
        <v>0.24071202277399831</v>
      </c>
      <c r="AZ26" s="8">
        <f t="shared" si="34"/>
        <v>0.1925942805521893</v>
      </c>
      <c r="BA26" s="8">
        <f t="shared" si="35"/>
        <v>1</v>
      </c>
      <c r="BC26" s="7">
        <f t="shared" si="1"/>
        <v>2779.3802000000005</v>
      </c>
      <c r="BD26" s="2">
        <f t="shared" si="2"/>
        <v>3261</v>
      </c>
    </row>
    <row r="27" spans="1:56">
      <c r="A27" s="1">
        <v>43169</v>
      </c>
      <c r="B27" s="2">
        <v>3179</v>
      </c>
      <c r="C27" s="2">
        <v>18539</v>
      </c>
      <c r="D27">
        <v>8.0299999999999994</v>
      </c>
      <c r="E27">
        <v>29</v>
      </c>
      <c r="F27">
        <v>460</v>
      </c>
      <c r="G27">
        <v>400</v>
      </c>
      <c r="H27">
        <v>25</v>
      </c>
      <c r="I27">
        <v>35</v>
      </c>
      <c r="J27" s="2">
        <v>2010</v>
      </c>
      <c r="L27">
        <f t="shared" si="3"/>
        <v>2015.154</v>
      </c>
      <c r="M27" s="4"/>
      <c r="N27" s="5">
        <f t="shared" si="4"/>
        <v>511.42799999999994</v>
      </c>
      <c r="O27" s="5">
        <f t="shared" si="5"/>
        <v>2526.5819999999999</v>
      </c>
      <c r="Q27" s="6">
        <f t="shared" si="6"/>
        <v>51.142799999999994</v>
      </c>
      <c r="R27" s="6">
        <f t="shared" si="7"/>
        <v>38.357099999999996</v>
      </c>
      <c r="S27" s="6">
        <f t="shared" si="8"/>
        <v>17.047599999999999</v>
      </c>
      <c r="T27" s="6">
        <f t="shared" si="9"/>
        <v>511.428</v>
      </c>
      <c r="U27">
        <f t="shared" si="10"/>
        <v>460.00000000000006</v>
      </c>
      <c r="W27" s="6">
        <f t="shared" si="11"/>
        <v>217.45350000000002</v>
      </c>
      <c r="X27" s="6">
        <f t="shared" si="12"/>
        <v>98.842500000000001</v>
      </c>
      <c r="Y27" s="6">
        <f t="shared" si="13"/>
        <v>35.144000000000005</v>
      </c>
      <c r="Z27" s="6">
        <f t="shared" si="14"/>
        <v>1581.4800000000002</v>
      </c>
      <c r="AA27">
        <f t="shared" si="15"/>
        <v>400.00000000000006</v>
      </c>
      <c r="AC27" s="6">
        <f t="shared" si="16"/>
        <v>24.498687499999999</v>
      </c>
      <c r="AD27" s="6">
        <f t="shared" si="17"/>
        <v>6.9996250000000009</v>
      </c>
      <c r="AE27" s="6">
        <f t="shared" si="18"/>
        <v>1.5554722222222224</v>
      </c>
      <c r="AF27" s="6">
        <f t="shared" si="19"/>
        <v>139.99250000000001</v>
      </c>
      <c r="AG27">
        <f t="shared" si="20"/>
        <v>25</v>
      </c>
      <c r="AI27" s="3">
        <f t="shared" si="21"/>
        <v>66.078337500000004</v>
      </c>
      <c r="AJ27" s="3">
        <f t="shared" si="22"/>
        <v>7.3420375000000009</v>
      </c>
      <c r="AK27" s="3">
        <f t="shared" si="23"/>
        <v>0</v>
      </c>
      <c r="AL27" s="3">
        <f t="shared" si="24"/>
        <v>293.68150000000003</v>
      </c>
      <c r="AM27">
        <f t="shared" si="25"/>
        <v>35</v>
      </c>
      <c r="AO27" s="7">
        <f t="shared" si="26"/>
        <v>2526.5820000000003</v>
      </c>
      <c r="AP27" s="7">
        <f t="shared" si="27"/>
        <v>359.17332500000009</v>
      </c>
      <c r="AQ27" s="7">
        <f t="shared" si="28"/>
        <v>151.54126250000002</v>
      </c>
      <c r="AR27" s="7">
        <f t="shared" si="29"/>
        <v>53.747072222222229</v>
      </c>
      <c r="AS27" s="7"/>
      <c r="AT27" s="7">
        <f t="shared" si="30"/>
        <v>1436.6933000000004</v>
      </c>
      <c r="AU27" s="7">
        <f t="shared" si="31"/>
        <v>606.16505000000006</v>
      </c>
      <c r="AV27" s="7">
        <f t="shared" si="32"/>
        <v>483.72365000000008</v>
      </c>
      <c r="AW27" s="7"/>
      <c r="AX27" s="8">
        <f t="shared" si="36"/>
        <v>0.56863117840624222</v>
      </c>
      <c r="AY27" s="8">
        <f t="shared" si="33"/>
        <v>0.23991505124314191</v>
      </c>
      <c r="AZ27" s="8">
        <f t="shared" si="34"/>
        <v>0.19145377035061598</v>
      </c>
      <c r="BA27" s="8">
        <f t="shared" si="35"/>
        <v>1.0000000000000002</v>
      </c>
      <c r="BC27" s="7">
        <f t="shared" si="1"/>
        <v>2526.5820000000003</v>
      </c>
      <c r="BD27" s="2">
        <f t="shared" si="2"/>
        <v>3179</v>
      </c>
    </row>
    <row r="28" spans="1:56">
      <c r="A28" s="1">
        <v>43170</v>
      </c>
      <c r="B28" s="2">
        <v>3751</v>
      </c>
      <c r="C28" s="2">
        <v>27458</v>
      </c>
      <c r="D28">
        <v>11.9</v>
      </c>
      <c r="E28">
        <v>26</v>
      </c>
      <c r="F28">
        <v>465</v>
      </c>
      <c r="G28">
        <v>460</v>
      </c>
      <c r="H28">
        <v>127</v>
      </c>
      <c r="I28">
        <v>17</v>
      </c>
      <c r="J28" s="2">
        <v>2747</v>
      </c>
      <c r="L28">
        <f t="shared" si="3"/>
        <v>2672.5092000000004</v>
      </c>
      <c r="M28" s="4"/>
      <c r="N28" s="5">
        <f t="shared" si="4"/>
        <v>516.98699999999997</v>
      </c>
      <c r="O28" s="5">
        <f t="shared" si="5"/>
        <v>3189.4962000000005</v>
      </c>
      <c r="Q28" s="6">
        <f t="shared" si="6"/>
        <v>51.698700000000002</v>
      </c>
      <c r="R28" s="6">
        <f t="shared" si="7"/>
        <v>38.774024999999995</v>
      </c>
      <c r="S28" s="6">
        <f t="shared" si="8"/>
        <v>17.232899999999997</v>
      </c>
      <c r="T28" s="6">
        <f t="shared" si="9"/>
        <v>516.98699999999997</v>
      </c>
      <c r="U28">
        <f t="shared" si="10"/>
        <v>465</v>
      </c>
      <c r="W28" s="6">
        <f t="shared" si="11"/>
        <v>250.07152500000001</v>
      </c>
      <c r="X28" s="6">
        <f t="shared" si="12"/>
        <v>113.668875</v>
      </c>
      <c r="Y28" s="6">
        <f t="shared" si="13"/>
        <v>40.415600000000005</v>
      </c>
      <c r="Z28" s="6">
        <f t="shared" si="14"/>
        <v>1818.7020000000002</v>
      </c>
      <c r="AA28">
        <f t="shared" si="15"/>
        <v>460.00000000000006</v>
      </c>
      <c r="AC28" s="6">
        <f t="shared" si="16"/>
        <v>124.4533325</v>
      </c>
      <c r="AD28" s="6">
        <f t="shared" si="17"/>
        <v>35.558095000000002</v>
      </c>
      <c r="AE28" s="6">
        <f t="shared" si="18"/>
        <v>7.901798888888889</v>
      </c>
      <c r="AF28" s="6">
        <f t="shared" si="19"/>
        <v>711.16189999999995</v>
      </c>
      <c r="AG28">
        <f t="shared" si="20"/>
        <v>126.99999999999999</v>
      </c>
      <c r="AI28" s="3">
        <f t="shared" si="21"/>
        <v>32.095192499999996</v>
      </c>
      <c r="AJ28" s="3">
        <f t="shared" si="22"/>
        <v>3.5661325000000001</v>
      </c>
      <c r="AK28" s="3">
        <f t="shared" si="23"/>
        <v>0</v>
      </c>
      <c r="AL28" s="3">
        <f t="shared" si="24"/>
        <v>142.64529999999999</v>
      </c>
      <c r="AM28">
        <f t="shared" si="25"/>
        <v>17</v>
      </c>
      <c r="AO28" s="7">
        <f t="shared" si="26"/>
        <v>3189.4962000000005</v>
      </c>
      <c r="AP28" s="7">
        <f t="shared" si="27"/>
        <v>458.31874999999997</v>
      </c>
      <c r="AQ28" s="7">
        <f t="shared" si="28"/>
        <v>191.56712750000003</v>
      </c>
      <c r="AR28" s="7">
        <f t="shared" si="29"/>
        <v>65.550298888888889</v>
      </c>
      <c r="AS28" s="7"/>
      <c r="AT28" s="7">
        <f t="shared" si="30"/>
        <v>1833.2749999999999</v>
      </c>
      <c r="AU28" s="7">
        <f t="shared" si="31"/>
        <v>766.26851000000011</v>
      </c>
      <c r="AV28" s="7">
        <f t="shared" si="32"/>
        <v>589.95268999999996</v>
      </c>
      <c r="AW28" s="7"/>
      <c r="AX28" s="8">
        <f t="shared" si="36"/>
        <v>0.5747851337775538</v>
      </c>
      <c r="AY28" s="8">
        <f t="shared" si="33"/>
        <v>0.24024750680060381</v>
      </c>
      <c r="AZ28" s="8">
        <f t="shared" si="34"/>
        <v>0.1849673594218422</v>
      </c>
      <c r="BA28" s="8">
        <f t="shared" si="35"/>
        <v>0.99999999999999978</v>
      </c>
      <c r="BC28" s="7">
        <f t="shared" si="1"/>
        <v>3189.4962</v>
      </c>
      <c r="BD28" s="2">
        <f t="shared" si="2"/>
        <v>3751</v>
      </c>
    </row>
    <row r="29" spans="1:56">
      <c r="A29" s="1">
        <v>43171</v>
      </c>
      <c r="B29" s="2">
        <v>2930</v>
      </c>
      <c r="C29" s="2">
        <v>15336</v>
      </c>
      <c r="D29">
        <v>6.64</v>
      </c>
      <c r="E29">
        <v>41</v>
      </c>
      <c r="F29">
        <v>474</v>
      </c>
      <c r="G29">
        <v>395</v>
      </c>
      <c r="H29">
        <v>12</v>
      </c>
      <c r="I29">
        <v>10</v>
      </c>
      <c r="J29" s="2">
        <v>1725</v>
      </c>
      <c r="L29">
        <f t="shared" si="3"/>
        <v>1712.8169</v>
      </c>
      <c r="M29" s="4"/>
      <c r="N29" s="5">
        <f t="shared" si="4"/>
        <v>526.9932</v>
      </c>
      <c r="O29" s="5">
        <f t="shared" si="5"/>
        <v>2239.8101000000001</v>
      </c>
      <c r="Q29" s="6">
        <f t="shared" si="6"/>
        <v>52.69932</v>
      </c>
      <c r="R29" s="6">
        <f t="shared" si="7"/>
        <v>39.52449</v>
      </c>
      <c r="S29" s="6">
        <f t="shared" si="8"/>
        <v>17.56644</v>
      </c>
      <c r="T29" s="6">
        <f t="shared" si="9"/>
        <v>526.9932</v>
      </c>
      <c r="U29">
        <f t="shared" si="10"/>
        <v>474.00000000000006</v>
      </c>
      <c r="W29" s="6">
        <f t="shared" si="11"/>
        <v>214.73533125</v>
      </c>
      <c r="X29" s="6">
        <f t="shared" si="12"/>
        <v>97.606968749999993</v>
      </c>
      <c r="Y29" s="6">
        <f t="shared" si="13"/>
        <v>34.704700000000003</v>
      </c>
      <c r="Z29" s="6">
        <f t="shared" si="14"/>
        <v>1561.7115000000001</v>
      </c>
      <c r="AA29">
        <f t="shared" si="15"/>
        <v>395.00000000000006</v>
      </c>
      <c r="AC29" s="6">
        <f t="shared" si="16"/>
        <v>11.759370000000001</v>
      </c>
      <c r="AD29" s="6">
        <f t="shared" si="17"/>
        <v>3.3598200000000009</v>
      </c>
      <c r="AE29" s="6">
        <f t="shared" si="18"/>
        <v>0.74662666666666688</v>
      </c>
      <c r="AF29" s="6">
        <f t="shared" si="19"/>
        <v>67.196400000000011</v>
      </c>
      <c r="AG29">
        <f t="shared" si="20"/>
        <v>12.000000000000002</v>
      </c>
      <c r="AI29" s="3">
        <f t="shared" si="21"/>
        <v>18.879525000000001</v>
      </c>
      <c r="AJ29" s="3">
        <f t="shared" si="22"/>
        <v>2.0977250000000001</v>
      </c>
      <c r="AK29" s="3">
        <f t="shared" si="23"/>
        <v>0</v>
      </c>
      <c r="AL29" s="3">
        <f t="shared" si="24"/>
        <v>83.909000000000006</v>
      </c>
      <c r="AM29">
        <f t="shared" si="25"/>
        <v>10</v>
      </c>
      <c r="AO29" s="7">
        <f t="shared" si="26"/>
        <v>2239.8101000000001</v>
      </c>
      <c r="AP29" s="7">
        <f t="shared" si="27"/>
        <v>298.07354624999999</v>
      </c>
      <c r="AQ29" s="7">
        <f t="shared" si="28"/>
        <v>142.58900374999999</v>
      </c>
      <c r="AR29" s="7">
        <f t="shared" si="29"/>
        <v>53.017766666666667</v>
      </c>
      <c r="AS29" s="7"/>
      <c r="AT29" s="7">
        <f t="shared" si="30"/>
        <v>1192.294185</v>
      </c>
      <c r="AU29" s="7">
        <f t="shared" si="31"/>
        <v>570.35601499999996</v>
      </c>
      <c r="AV29" s="7">
        <f t="shared" si="32"/>
        <v>477.15989999999999</v>
      </c>
      <c r="AW29" s="7"/>
      <c r="AX29" s="8">
        <f t="shared" si="36"/>
        <v>0.532319318052901</v>
      </c>
      <c r="AY29" s="8">
        <f t="shared" si="33"/>
        <v>0.25464480895054448</v>
      </c>
      <c r="AZ29" s="8">
        <f t="shared" si="34"/>
        <v>0.21303587299655447</v>
      </c>
      <c r="BA29" s="8">
        <f t="shared" si="35"/>
        <v>1</v>
      </c>
      <c r="BC29" s="7">
        <f t="shared" si="1"/>
        <v>2239.8101000000001</v>
      </c>
      <c r="BD29" s="2">
        <f t="shared" si="2"/>
        <v>2930</v>
      </c>
    </row>
    <row r="30" spans="1:56">
      <c r="A30" s="1">
        <v>43172</v>
      </c>
      <c r="B30" s="2">
        <v>3483</v>
      </c>
      <c r="C30" s="2">
        <v>22706</v>
      </c>
      <c r="D30">
        <v>9.85</v>
      </c>
      <c r="E30">
        <v>44</v>
      </c>
      <c r="F30">
        <v>497</v>
      </c>
      <c r="G30">
        <v>381</v>
      </c>
      <c r="H30">
        <v>66</v>
      </c>
      <c r="I30">
        <v>56</v>
      </c>
      <c r="J30" s="2">
        <v>2346</v>
      </c>
      <c r="L30">
        <f t="shared" si="3"/>
        <v>2345.8303000000001</v>
      </c>
      <c r="M30" s="4"/>
      <c r="N30" s="5">
        <f t="shared" si="4"/>
        <v>552.56459999999993</v>
      </c>
      <c r="O30" s="5">
        <f t="shared" si="5"/>
        <v>2898.3949000000002</v>
      </c>
      <c r="Q30" s="6">
        <f t="shared" si="6"/>
        <v>55.256459999999997</v>
      </c>
      <c r="R30" s="6">
        <f t="shared" si="7"/>
        <v>41.442344999999996</v>
      </c>
      <c r="S30" s="6">
        <f t="shared" si="8"/>
        <v>18.418819999999997</v>
      </c>
      <c r="T30" s="6">
        <f t="shared" si="9"/>
        <v>552.56459999999993</v>
      </c>
      <c r="U30">
        <f t="shared" si="10"/>
        <v>497</v>
      </c>
      <c r="W30" s="6">
        <f t="shared" si="11"/>
        <v>207.12445875</v>
      </c>
      <c r="X30" s="6">
        <f t="shared" si="12"/>
        <v>94.147481249999998</v>
      </c>
      <c r="Y30" s="6">
        <f t="shared" si="13"/>
        <v>33.47466</v>
      </c>
      <c r="Z30" s="6">
        <f t="shared" si="14"/>
        <v>1506.3597</v>
      </c>
      <c r="AA30">
        <f t="shared" si="15"/>
        <v>381</v>
      </c>
      <c r="AC30" s="6">
        <f t="shared" si="16"/>
        <v>64.676535000000001</v>
      </c>
      <c r="AD30" s="6">
        <f t="shared" si="17"/>
        <v>18.479010000000002</v>
      </c>
      <c r="AE30" s="6">
        <f t="shared" si="18"/>
        <v>4.1064466666666668</v>
      </c>
      <c r="AF30" s="6">
        <f t="shared" si="19"/>
        <v>369.58019999999999</v>
      </c>
      <c r="AG30">
        <f t="shared" si="20"/>
        <v>66</v>
      </c>
      <c r="AI30" s="3">
        <f t="shared" si="21"/>
        <v>105.72534</v>
      </c>
      <c r="AJ30" s="3">
        <f t="shared" si="22"/>
        <v>11.747260000000001</v>
      </c>
      <c r="AK30" s="3">
        <f t="shared" si="23"/>
        <v>0</v>
      </c>
      <c r="AL30" s="3">
        <f t="shared" si="24"/>
        <v>469.8904</v>
      </c>
      <c r="AM30">
        <f t="shared" si="25"/>
        <v>56</v>
      </c>
      <c r="AO30" s="7">
        <f t="shared" si="26"/>
        <v>2898.3948999999993</v>
      </c>
      <c r="AP30" s="7">
        <f t="shared" si="27"/>
        <v>432.78279375</v>
      </c>
      <c r="AQ30" s="7">
        <f t="shared" si="28"/>
        <v>165.81609625000002</v>
      </c>
      <c r="AR30" s="7">
        <f t="shared" si="29"/>
        <v>55.999926666666667</v>
      </c>
      <c r="AS30" s="7"/>
      <c r="AT30" s="7">
        <f t="shared" si="30"/>
        <v>1731.131175</v>
      </c>
      <c r="AU30" s="7">
        <f t="shared" si="31"/>
        <v>663.26438500000006</v>
      </c>
      <c r="AV30" s="7">
        <f t="shared" si="32"/>
        <v>503.99934000000002</v>
      </c>
      <c r="AW30" s="7"/>
      <c r="AX30" s="8">
        <f t="shared" si="36"/>
        <v>0.59727236443867615</v>
      </c>
      <c r="AY30" s="8">
        <f t="shared" si="33"/>
        <v>0.22883851506915093</v>
      </c>
      <c r="AZ30" s="8">
        <f t="shared" si="34"/>
        <v>0.17388912049217314</v>
      </c>
      <c r="BA30" s="8">
        <f t="shared" si="35"/>
        <v>1.0000000000000002</v>
      </c>
      <c r="BC30" s="7">
        <f t="shared" si="1"/>
        <v>2898.3948999999998</v>
      </c>
      <c r="BD30" s="2">
        <f t="shared" si="2"/>
        <v>3483</v>
      </c>
    </row>
    <row r="31" spans="1:56">
      <c r="A31" s="1">
        <v>43173</v>
      </c>
      <c r="B31" s="2">
        <v>1554</v>
      </c>
      <c r="C31" s="2">
        <v>2535</v>
      </c>
      <c r="D31">
        <v>1.1000000000000001</v>
      </c>
      <c r="E31">
        <v>1</v>
      </c>
      <c r="F31">
        <v>693</v>
      </c>
      <c r="G31">
        <v>47</v>
      </c>
      <c r="H31">
        <v>7</v>
      </c>
      <c r="I31">
        <v>5</v>
      </c>
      <c r="J31">
        <v>247</v>
      </c>
      <c r="L31">
        <f t="shared" si="3"/>
        <v>266.97630000000004</v>
      </c>
      <c r="M31" s="4"/>
      <c r="N31" s="5">
        <f t="shared" si="4"/>
        <v>770.47739999999988</v>
      </c>
      <c r="O31" s="5">
        <f>L31+N31</f>
        <v>1037.4537</v>
      </c>
      <c r="Q31" s="6">
        <f t="shared" si="6"/>
        <v>77.04773999999999</v>
      </c>
      <c r="R31" s="6">
        <f t="shared" si="7"/>
        <v>57.785804999999989</v>
      </c>
      <c r="S31" s="6">
        <f t="shared" si="8"/>
        <v>25.682579999999994</v>
      </c>
      <c r="T31" s="6">
        <f t="shared" si="9"/>
        <v>770.47739999999988</v>
      </c>
      <c r="U31">
        <f t="shared" si="10"/>
        <v>693</v>
      </c>
      <c r="W31" s="6">
        <f t="shared" si="11"/>
        <v>25.550786250000002</v>
      </c>
      <c r="X31" s="6">
        <f t="shared" si="12"/>
        <v>11.613993750000001</v>
      </c>
      <c r="Y31" s="6">
        <f t="shared" si="13"/>
        <v>4.1294199999999996</v>
      </c>
      <c r="Z31" s="6">
        <f t="shared" si="14"/>
        <v>185.82389999999998</v>
      </c>
      <c r="AA31">
        <f t="shared" si="15"/>
        <v>46.999999999999993</v>
      </c>
      <c r="AC31" s="6">
        <f t="shared" si="16"/>
        <v>6.8596325</v>
      </c>
      <c r="AD31" s="6">
        <f t="shared" si="17"/>
        <v>1.9598950000000004</v>
      </c>
      <c r="AE31" s="6">
        <f t="shared" si="18"/>
        <v>0.43553222222222232</v>
      </c>
      <c r="AF31" s="6">
        <f t="shared" si="19"/>
        <v>39.197899999999997</v>
      </c>
      <c r="AG31">
        <f t="shared" si="20"/>
        <v>6.9999999999999991</v>
      </c>
      <c r="AI31" s="3">
        <f t="shared" si="21"/>
        <v>9.4397625000000005</v>
      </c>
      <c r="AJ31" s="3">
        <f t="shared" si="22"/>
        <v>1.0488625</v>
      </c>
      <c r="AK31" s="3">
        <f t="shared" si="23"/>
        <v>0</v>
      </c>
      <c r="AL31" s="3">
        <f t="shared" si="24"/>
        <v>41.954500000000003</v>
      </c>
      <c r="AM31">
        <f t="shared" si="25"/>
        <v>5</v>
      </c>
      <c r="AO31" s="7">
        <f t="shared" si="26"/>
        <v>1037.4536999999998</v>
      </c>
      <c r="AP31" s="7">
        <f t="shared" si="27"/>
        <v>118.89792125</v>
      </c>
      <c r="AQ31" s="7">
        <f t="shared" si="28"/>
        <v>72.40855624999999</v>
      </c>
      <c r="AR31" s="7">
        <f t="shared" si="29"/>
        <v>30.247532222222215</v>
      </c>
      <c r="AS31" s="7"/>
      <c r="AT31" s="7">
        <f t="shared" si="30"/>
        <v>475.59168499999998</v>
      </c>
      <c r="AU31" s="7">
        <f t="shared" si="31"/>
        <v>289.63422499999996</v>
      </c>
      <c r="AV31" s="7">
        <f t="shared" si="32"/>
        <v>272.22778999999991</v>
      </c>
      <c r="AW31" s="7"/>
      <c r="AX31" s="8">
        <f t="shared" si="36"/>
        <v>0.45842208187218386</v>
      </c>
      <c r="AY31" s="8">
        <f t="shared" si="33"/>
        <v>0.2791779768099531</v>
      </c>
      <c r="AZ31" s="8">
        <f t="shared" si="34"/>
        <v>0.26239994131786309</v>
      </c>
      <c r="BA31" s="8">
        <f t="shared" si="35"/>
        <v>1</v>
      </c>
      <c r="BC31" s="7">
        <f t="shared" si="1"/>
        <v>1037.4536999999998</v>
      </c>
      <c r="BD31" s="2">
        <f t="shared" si="2"/>
        <v>1554</v>
      </c>
    </row>
    <row r="32" spans="1:56">
      <c r="AX32" s="10">
        <f>AVERAGE(AX9:AX31)</f>
        <v>0.55338204337039554</v>
      </c>
      <c r="AY32" s="10">
        <f t="shared" ref="AY32:AZ32" si="37">AVERAGE(AY9:AY31)</f>
        <v>0.246058858178797</v>
      </c>
      <c r="AZ32" s="10">
        <f t="shared" si="37"/>
        <v>0.20055909845080766</v>
      </c>
      <c r="BA32" s="4" t="s">
        <v>47</v>
      </c>
      <c r="BC32" s="2"/>
    </row>
    <row r="33" spans="1:57">
      <c r="AX33" s="9"/>
      <c r="BA33" s="9">
        <f>SUM(AX32:AZ32)</f>
        <v>1.0000000000000002</v>
      </c>
      <c r="BD33" s="2">
        <f>AVERAGE(BD9:BD31)</f>
        <v>3108.1739130434785</v>
      </c>
      <c r="BE33" t="s">
        <v>48</v>
      </c>
    </row>
    <row r="34" spans="1:57">
      <c r="BD34">
        <f>(BD33*0.25)/4</f>
        <v>194.2608695652174</v>
      </c>
      <c r="BE34" t="s">
        <v>49</v>
      </c>
    </row>
    <row r="35" spans="1:57">
      <c r="BD35">
        <f>BD34/(145/2.2)</f>
        <v>2.9474062968515744</v>
      </c>
      <c r="BE35" t="s">
        <v>50</v>
      </c>
    </row>
    <row r="36" spans="1:57">
      <c r="A36" t="s">
        <v>51</v>
      </c>
    </row>
    <row r="37" spans="1:57">
      <c r="A37" t="s">
        <v>52</v>
      </c>
    </row>
  </sheetData>
  <mergeCells count="5">
    <mergeCell ref="AO7:AW7"/>
    <mergeCell ref="W7:AA7"/>
    <mergeCell ref="AC7:AG7"/>
    <mergeCell ref="AI7:AM7"/>
    <mergeCell ref="Q7:U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35"/>
  <sheetViews>
    <sheetView workbookViewId="0">
      <selection activeCell="A9" sqref="A9"/>
    </sheetView>
  </sheetViews>
  <sheetFormatPr baseColWidth="10" defaultColWidth="8.83203125" defaultRowHeight="15"/>
  <cols>
    <col min="1" max="1" width="9.6640625" bestFit="1" customWidth="1"/>
    <col min="6" max="6" width="27.33203125" customWidth="1"/>
    <col min="7" max="7" width="22.33203125" customWidth="1"/>
    <col min="8" max="8" width="19.33203125" customWidth="1"/>
    <col min="9" max="9" width="19.5" customWidth="1"/>
    <col min="10" max="10" width="22" customWidth="1"/>
    <col min="17" max="19" width="9.33203125" bestFit="1" customWidth="1"/>
    <col min="20" max="20" width="9.5" bestFit="1" customWidth="1"/>
    <col min="41" max="41" width="13.6640625" bestFit="1" customWidth="1"/>
    <col min="42" max="44" width="12.5" bestFit="1" customWidth="1"/>
  </cols>
  <sheetData>
    <row r="1" spans="1:56">
      <c r="A1" t="s">
        <v>0</v>
      </c>
    </row>
    <row r="2" spans="1:5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L2" t="s">
        <v>12</v>
      </c>
      <c r="N2" t="s">
        <v>14</v>
      </c>
      <c r="O2" t="s">
        <v>13</v>
      </c>
    </row>
    <row r="3" spans="1:56">
      <c r="A3" s="1"/>
      <c r="B3" s="2"/>
      <c r="F3" s="2"/>
    </row>
    <row r="4" spans="1:56">
      <c r="A4" s="1"/>
      <c r="B4" s="2"/>
      <c r="F4" s="2"/>
    </row>
    <row r="5" spans="1:56">
      <c r="A5" s="1"/>
      <c r="B5" s="2"/>
      <c r="F5" s="2"/>
    </row>
    <row r="6" spans="1:56">
      <c r="A6" s="1"/>
      <c r="B6" s="2"/>
      <c r="F6" s="2"/>
      <c r="S6">
        <v>1.1100000000000001</v>
      </c>
      <c r="Y6">
        <v>3.9</v>
      </c>
      <c r="AE6">
        <v>5.6</v>
      </c>
    </row>
    <row r="7" spans="1:56" ht="15" customHeight="1">
      <c r="A7" s="1"/>
      <c r="B7" s="2"/>
      <c r="F7" s="2"/>
      <c r="Q7" s="16" t="s">
        <v>25</v>
      </c>
      <c r="R7" s="16"/>
      <c r="S7" s="16"/>
      <c r="T7" s="16"/>
      <c r="U7" s="16"/>
      <c r="W7" s="16" t="s">
        <v>15</v>
      </c>
      <c r="X7" s="16"/>
      <c r="Y7" s="16"/>
      <c r="Z7" s="16"/>
      <c r="AA7" s="16"/>
      <c r="AC7" s="16" t="s">
        <v>17</v>
      </c>
      <c r="AD7" s="16"/>
      <c r="AE7" s="16"/>
      <c r="AF7" s="16"/>
      <c r="AG7" s="16"/>
      <c r="AI7" s="16" t="s">
        <v>18</v>
      </c>
      <c r="AJ7" s="16"/>
      <c r="AK7" s="16"/>
      <c r="AL7" s="16"/>
      <c r="AM7" s="16"/>
      <c r="AO7" s="15" t="s">
        <v>40</v>
      </c>
      <c r="AP7" s="15"/>
      <c r="AQ7" s="15"/>
      <c r="AR7" s="15"/>
      <c r="AS7" s="15"/>
      <c r="AT7" s="15"/>
      <c r="AU7" s="15"/>
      <c r="AV7" s="15"/>
      <c r="AW7" s="15"/>
    </row>
    <row r="8" spans="1:56">
      <c r="A8" s="1" t="s">
        <v>11</v>
      </c>
      <c r="B8" s="2"/>
      <c r="F8">
        <v>0.92900000000000005</v>
      </c>
      <c r="G8">
        <v>3.9537</v>
      </c>
      <c r="H8">
        <v>5.5997000000000003</v>
      </c>
      <c r="I8">
        <v>8.3909000000000002</v>
      </c>
      <c r="Q8" t="s">
        <v>20</v>
      </c>
      <c r="R8" t="s">
        <v>21</v>
      </c>
      <c r="S8" t="s">
        <v>22</v>
      </c>
      <c r="T8" t="s">
        <v>16</v>
      </c>
      <c r="U8" t="s">
        <v>19</v>
      </c>
      <c r="W8" t="s">
        <v>26</v>
      </c>
      <c r="X8" t="s">
        <v>27</v>
      </c>
      <c r="Y8" t="s">
        <v>28</v>
      </c>
      <c r="Z8" t="s">
        <v>16</v>
      </c>
      <c r="AA8" t="s">
        <v>19</v>
      </c>
      <c r="AC8" t="s">
        <v>29</v>
      </c>
      <c r="AD8" t="s">
        <v>30</v>
      </c>
      <c r="AE8" t="s">
        <v>23</v>
      </c>
      <c r="AF8" t="s">
        <v>16</v>
      </c>
      <c r="AG8" t="s">
        <v>19</v>
      </c>
      <c r="AI8" t="s">
        <v>31</v>
      </c>
      <c r="AJ8" t="s">
        <v>24</v>
      </c>
      <c r="AK8" t="s">
        <v>32</v>
      </c>
      <c r="AL8" t="s">
        <v>16</v>
      </c>
      <c r="AM8" t="s">
        <v>19</v>
      </c>
      <c r="AO8" t="s">
        <v>39</v>
      </c>
      <c r="AP8" t="s">
        <v>33</v>
      </c>
      <c r="AQ8" t="s">
        <v>34</v>
      </c>
      <c r="AR8" t="s">
        <v>35</v>
      </c>
      <c r="AT8" t="s">
        <v>42</v>
      </c>
      <c r="AU8" t="s">
        <v>43</v>
      </c>
      <c r="AV8" t="s">
        <v>44</v>
      </c>
      <c r="AX8" t="s">
        <v>36</v>
      </c>
      <c r="AY8" t="s">
        <v>37</v>
      </c>
      <c r="AZ8" t="s">
        <v>38</v>
      </c>
      <c r="BA8" t="s">
        <v>46</v>
      </c>
      <c r="BC8" t="s">
        <v>41</v>
      </c>
      <c r="BD8" t="s">
        <v>45</v>
      </c>
    </row>
    <row r="9" spans="1:56">
      <c r="A9" s="13">
        <v>43151</v>
      </c>
      <c r="B9" s="14">
        <v>1759</v>
      </c>
      <c r="C9" s="14">
        <v>5211</v>
      </c>
      <c r="D9" s="12">
        <v>2.2400000000000002</v>
      </c>
      <c r="E9" s="12">
        <v>2</v>
      </c>
      <c r="F9" s="12">
        <v>927</v>
      </c>
      <c r="G9" s="12">
        <v>175</v>
      </c>
      <c r="H9" s="12">
        <v>0</v>
      </c>
      <c r="I9" s="12">
        <v>0</v>
      </c>
      <c r="J9" s="12">
        <v>460</v>
      </c>
      <c r="L9">
        <f>3.9537*G9+5.5997*H9+8.3909*I9</f>
        <v>691.89750000000004</v>
      </c>
      <c r="N9" s="5">
        <f>F9*1.1118</f>
        <v>1030.6386</v>
      </c>
      <c r="O9" s="5">
        <f>L9+N9</f>
        <v>1722.5361</v>
      </c>
      <c r="Q9" s="6">
        <f>((F9*0.929)*0.4)/4</f>
        <v>86.118300000000005</v>
      </c>
      <c r="R9" s="6">
        <f>((F9*0.929)*0.3)/4</f>
        <v>64.588724999999997</v>
      </c>
      <c r="S9" s="6">
        <f>((F9*0.929)*0.3)/9</f>
        <v>28.706099999999999</v>
      </c>
      <c r="T9" s="6">
        <f>SUM(Q9*4+R9*4+S9*9)</f>
        <v>861.18299999999999</v>
      </c>
      <c r="U9">
        <f>T9/0.929</f>
        <v>927</v>
      </c>
      <c r="W9" s="6">
        <f>((G9*3.9537)*0.55)/4</f>
        <v>95.135906250000019</v>
      </c>
      <c r="X9" s="6">
        <f>((G9*3.9537)*0.25)/4</f>
        <v>43.243593750000002</v>
      </c>
      <c r="Y9" s="6">
        <f>((G9*3.9537)*0.2)/9</f>
        <v>15.375500000000001</v>
      </c>
      <c r="Z9" s="6">
        <f>SUM(W9*4+X9*4+Y9*9)</f>
        <v>691.89750000000004</v>
      </c>
      <c r="AA9">
        <f>Z9/3.9537</f>
        <v>175</v>
      </c>
      <c r="AC9" s="6">
        <f>((H9*5.5997)*0.7)/4</f>
        <v>0</v>
      </c>
      <c r="AD9" s="6">
        <f>((H9*5.5997)*0.2)/4</f>
        <v>0</v>
      </c>
      <c r="AE9" s="6">
        <f>((H9*5.5997)*0.1)/9</f>
        <v>0</v>
      </c>
      <c r="AF9" s="6">
        <f>SUM(AC9*4+AD9*4+AE9*9)</f>
        <v>0</v>
      </c>
      <c r="AG9">
        <f>AF9/5.5997</f>
        <v>0</v>
      </c>
      <c r="AI9" s="3">
        <f>((I9*8.3909)*0.9)/4</f>
        <v>0</v>
      </c>
      <c r="AJ9" s="3">
        <f>((I9*8.3909)*0.1)/4</f>
        <v>0</v>
      </c>
      <c r="AK9" s="3">
        <f>((I9*8.3909)*0)/9</f>
        <v>0</v>
      </c>
      <c r="AL9" s="3">
        <f>SUM(AI9*4+AJ9*4+AK9*9)</f>
        <v>0</v>
      </c>
      <c r="AM9">
        <f>AL9/8.3909</f>
        <v>0</v>
      </c>
      <c r="AO9" s="7">
        <f>SUM(T9+Z9+AF9+AL9)</f>
        <v>1553.0805</v>
      </c>
      <c r="AP9" s="7">
        <f>SUM(Q9+W9+AC9+AI9)</f>
        <v>181.25420625000004</v>
      </c>
      <c r="AQ9" s="7">
        <f>SUM(R9+X9+AD9+AJ9)</f>
        <v>107.83231875</v>
      </c>
      <c r="AR9" s="7">
        <f>SUM(S9+Y9+AE9+AK9)</f>
        <v>44.081600000000002</v>
      </c>
      <c r="AS9" s="7"/>
      <c r="AT9" s="7">
        <f>AP9*4</f>
        <v>725.01682500000015</v>
      </c>
      <c r="AU9" s="7">
        <f t="shared" ref="AU9:AU31" si="0">AQ9*4</f>
        <v>431.329275</v>
      </c>
      <c r="AV9" s="7">
        <f>AR9*9</f>
        <v>396.73439999999999</v>
      </c>
      <c r="AW9" s="7"/>
      <c r="AX9" s="8">
        <f>AT9/AO9</f>
        <v>0.46682501325591308</v>
      </c>
      <c r="AY9" s="8">
        <f>AU9/AO9</f>
        <v>0.27772499558136232</v>
      </c>
      <c r="AZ9" s="8">
        <f>AV9/AO9</f>
        <v>0.25544999116272465</v>
      </c>
      <c r="BA9" s="8">
        <f>SUM(AX9:AZ9)</f>
        <v>1</v>
      </c>
      <c r="BC9" s="7">
        <f t="shared" ref="BC9:BC31" si="1">AT9+AU9+AV9</f>
        <v>1553.0805000000003</v>
      </c>
      <c r="BD9" s="2">
        <f t="shared" ref="BD9:BD31" si="2">B9</f>
        <v>1759</v>
      </c>
    </row>
    <row r="10" spans="1:56">
      <c r="A10" s="13">
        <v>43152</v>
      </c>
      <c r="B10" s="14">
        <v>2036</v>
      </c>
      <c r="C10" s="14">
        <v>12345</v>
      </c>
      <c r="D10" s="12">
        <v>5.3</v>
      </c>
      <c r="E10" s="12">
        <v>5</v>
      </c>
      <c r="F10" s="12">
        <v>591</v>
      </c>
      <c r="G10" s="12">
        <v>333</v>
      </c>
      <c r="H10" s="12">
        <v>0</v>
      </c>
      <c r="I10" s="12">
        <v>0</v>
      </c>
      <c r="J10" s="12">
        <v>889</v>
      </c>
      <c r="L10">
        <f t="shared" ref="L10:L31" si="3">3.9537*G10+5.5997*H10+8.3909*I10</f>
        <v>1316.5821000000001</v>
      </c>
      <c r="M10" s="4"/>
      <c r="N10" s="5">
        <f t="shared" ref="N10:N31" si="4">F10*1.1118</f>
        <v>657.07379999999989</v>
      </c>
      <c r="O10" s="5">
        <f t="shared" ref="O10:O30" si="5">L10+N10</f>
        <v>1973.6559</v>
      </c>
      <c r="Q10" s="6">
        <f t="shared" ref="Q10:Q31" si="6">((F10*0.929)*0.4)/4</f>
        <v>54.9039</v>
      </c>
      <c r="R10" s="6">
        <f t="shared" ref="R10:R31" si="7">((F10*0.929)*0.3)/4</f>
        <v>41.177924999999995</v>
      </c>
      <c r="S10" s="6">
        <f t="shared" ref="S10:S31" si="8">((F10*0.929)*0.3)/9</f>
        <v>18.301299999999998</v>
      </c>
      <c r="T10" s="6">
        <f t="shared" ref="T10:T31" si="9">SUM(Q10*4+R10*4+S10*9)</f>
        <v>549.03899999999999</v>
      </c>
      <c r="U10" s="12">
        <f t="shared" ref="U10:U31" si="10">T10/0.929</f>
        <v>591</v>
      </c>
      <c r="W10" s="6">
        <f t="shared" ref="W10:W31" si="11">((G10*3.9537)*0.55)/4</f>
        <v>181.03003875000002</v>
      </c>
      <c r="X10" s="6">
        <f t="shared" ref="X10:X31" si="12">((G10*3.9537)*0.25)/4</f>
        <v>82.286381250000005</v>
      </c>
      <c r="Y10" s="6">
        <f t="shared" ref="Y10:Y31" si="13">((G10*3.9537)*0.2)/9</f>
        <v>29.257380000000005</v>
      </c>
      <c r="Z10" s="6">
        <f t="shared" ref="Z10:Z31" si="14">SUM(W10*4+X10*4+Y10*9)</f>
        <v>1316.5821000000001</v>
      </c>
      <c r="AA10">
        <f t="shared" ref="AA10:AA31" si="15">Z10/3.9537</f>
        <v>333</v>
      </c>
      <c r="AC10" s="6">
        <f t="shared" ref="AC10:AC31" si="16">((H10*5.5997)*0.7)/4</f>
        <v>0</v>
      </c>
      <c r="AD10" s="6">
        <f t="shared" ref="AD10:AD31" si="17">((H10*5.5997)*0.2)/4</f>
        <v>0</v>
      </c>
      <c r="AE10" s="6">
        <f t="shared" ref="AE10:AE31" si="18">((H10*5.5997)*0.1)/9</f>
        <v>0</v>
      </c>
      <c r="AF10" s="6">
        <f t="shared" ref="AF10:AF31" si="19">SUM(AC10*4+AD10*4+AE10*9)</f>
        <v>0</v>
      </c>
      <c r="AG10">
        <f t="shared" ref="AG10:AG31" si="20">AF10/5.5997</f>
        <v>0</v>
      </c>
      <c r="AI10" s="3">
        <f t="shared" ref="AI10:AI31" si="21">((I10*8.3909)*0.9)/4</f>
        <v>0</v>
      </c>
      <c r="AJ10" s="3">
        <f t="shared" ref="AJ10:AJ31" si="22">((I10*8.3909)*0.1)/4</f>
        <v>0</v>
      </c>
      <c r="AK10" s="3">
        <f t="shared" ref="AK10:AK31" si="23">((I10*8.3909)*0)/9</f>
        <v>0</v>
      </c>
      <c r="AL10" s="3">
        <f t="shared" ref="AL10:AL31" si="24">SUM(AI10*4+AJ10*4+AK10*9)</f>
        <v>0</v>
      </c>
      <c r="AM10">
        <f t="shared" ref="AM10:AM31" si="25">AL10/8.3909</f>
        <v>0</v>
      </c>
      <c r="AO10" s="7">
        <f t="shared" ref="AO10:AO31" si="26">SUM(T10+Z10+AF10+AL10)</f>
        <v>1865.6211000000001</v>
      </c>
      <c r="AP10" s="7">
        <f t="shared" ref="AP10:AP31" si="27">SUM(Q10+W10+AC10+AI10)</f>
        <v>235.93393875000001</v>
      </c>
      <c r="AQ10" s="7">
        <f t="shared" ref="AQ10:AR31" si="28">SUM(R10+X10+AD10+AJ10)</f>
        <v>123.46430624999999</v>
      </c>
      <c r="AR10" s="7">
        <f t="shared" si="28"/>
        <v>47.558680000000003</v>
      </c>
      <c r="AS10" s="7"/>
      <c r="AT10" s="7">
        <f t="shared" ref="AT10:AT31" si="29">AP10*4</f>
        <v>943.73575500000004</v>
      </c>
      <c r="AU10" s="7">
        <f t="shared" si="0"/>
        <v>493.85722499999997</v>
      </c>
      <c r="AV10" s="7">
        <f t="shared" ref="AV10:AV31" si="30">AR10*9</f>
        <v>428.02812</v>
      </c>
      <c r="AW10" s="7"/>
      <c r="AX10" s="8">
        <f>AT10/AO10</f>
        <v>0.50585606852323872</v>
      </c>
      <c r="AY10" s="8">
        <f t="shared" ref="AY10:AY31" si="31">AU10/AO10</f>
        <v>0.26471464382558707</v>
      </c>
      <c r="AZ10" s="8">
        <f t="shared" ref="AZ10:AZ31" si="32">AV10/AO10</f>
        <v>0.22942928765117418</v>
      </c>
      <c r="BA10" s="8">
        <f t="shared" ref="BA10:BA31" si="33">SUM(AX10:AZ10)</f>
        <v>1</v>
      </c>
      <c r="BC10" s="7">
        <f t="shared" si="1"/>
        <v>1865.6210999999998</v>
      </c>
      <c r="BD10" s="2">
        <f t="shared" si="2"/>
        <v>2036</v>
      </c>
    </row>
    <row r="11" spans="1:56">
      <c r="A11" s="13">
        <v>43153</v>
      </c>
      <c r="B11" s="14">
        <v>2002</v>
      </c>
      <c r="C11" s="14">
        <v>10794</v>
      </c>
      <c r="D11" s="12">
        <v>4.6399999999999997</v>
      </c>
      <c r="E11" s="12">
        <v>11</v>
      </c>
      <c r="F11" s="12">
        <v>681</v>
      </c>
      <c r="G11" s="12">
        <v>307</v>
      </c>
      <c r="H11" s="12">
        <v>0</v>
      </c>
      <c r="I11" s="12">
        <v>0</v>
      </c>
      <c r="J11" s="12">
        <v>825</v>
      </c>
      <c r="L11">
        <f t="shared" si="3"/>
        <v>1213.7859000000001</v>
      </c>
      <c r="M11" s="4"/>
      <c r="N11" s="5">
        <f t="shared" si="4"/>
        <v>757.1357999999999</v>
      </c>
      <c r="O11" s="5">
        <f t="shared" si="5"/>
        <v>1970.9216999999999</v>
      </c>
      <c r="Q11" s="6">
        <f t="shared" si="6"/>
        <v>63.264900000000004</v>
      </c>
      <c r="R11" s="6">
        <f t="shared" si="7"/>
        <v>47.448675000000001</v>
      </c>
      <c r="S11" s="6">
        <f t="shared" si="8"/>
        <v>21.0883</v>
      </c>
      <c r="T11" s="6">
        <f t="shared" si="9"/>
        <v>632.649</v>
      </c>
      <c r="U11" s="12">
        <f t="shared" si="10"/>
        <v>681</v>
      </c>
      <c r="W11" s="6">
        <f t="shared" si="11"/>
        <v>166.89556125000001</v>
      </c>
      <c r="X11" s="6">
        <f t="shared" si="12"/>
        <v>75.861618750000005</v>
      </c>
      <c r="Y11" s="6">
        <f t="shared" si="13"/>
        <v>26.973020000000005</v>
      </c>
      <c r="Z11" s="6">
        <f t="shared" si="14"/>
        <v>1213.7859000000001</v>
      </c>
      <c r="AA11">
        <f t="shared" si="15"/>
        <v>307</v>
      </c>
      <c r="AC11" s="6">
        <f t="shared" si="16"/>
        <v>0</v>
      </c>
      <c r="AD11" s="6">
        <f t="shared" si="17"/>
        <v>0</v>
      </c>
      <c r="AE11" s="6">
        <f t="shared" si="18"/>
        <v>0</v>
      </c>
      <c r="AF11" s="6">
        <f t="shared" si="19"/>
        <v>0</v>
      </c>
      <c r="AG11">
        <f t="shared" si="20"/>
        <v>0</v>
      </c>
      <c r="AI11" s="3">
        <f t="shared" si="21"/>
        <v>0</v>
      </c>
      <c r="AJ11" s="3">
        <f t="shared" si="22"/>
        <v>0</v>
      </c>
      <c r="AK11" s="3">
        <f t="shared" si="23"/>
        <v>0</v>
      </c>
      <c r="AL11" s="3">
        <f t="shared" si="24"/>
        <v>0</v>
      </c>
      <c r="AM11">
        <f t="shared" si="25"/>
        <v>0</v>
      </c>
      <c r="AO11" s="7">
        <f t="shared" si="26"/>
        <v>1846.4349000000002</v>
      </c>
      <c r="AP11" s="7">
        <f t="shared" si="27"/>
        <v>230.16046125000003</v>
      </c>
      <c r="AQ11" s="7">
        <f t="shared" si="28"/>
        <v>123.31029375</v>
      </c>
      <c r="AR11" s="7">
        <f t="shared" si="28"/>
        <v>48.061320000000009</v>
      </c>
      <c r="AS11" s="7"/>
      <c r="AT11" s="7">
        <f t="shared" si="29"/>
        <v>920.6418450000001</v>
      </c>
      <c r="AU11" s="7">
        <f t="shared" si="0"/>
        <v>493.241175</v>
      </c>
      <c r="AV11" s="7">
        <f t="shared" si="30"/>
        <v>432.5518800000001</v>
      </c>
      <c r="AW11" s="7"/>
      <c r="AX11" s="8">
        <f t="shared" ref="AX11:AX31" si="34">AT11/AO11</f>
        <v>0.49860509298215711</v>
      </c>
      <c r="AY11" s="8">
        <f t="shared" si="31"/>
        <v>0.26713163567261428</v>
      </c>
      <c r="AZ11" s="8">
        <f t="shared" si="32"/>
        <v>0.23426327134522862</v>
      </c>
      <c r="BA11" s="8">
        <f t="shared" si="33"/>
        <v>1</v>
      </c>
      <c r="BC11" s="7">
        <f t="shared" si="1"/>
        <v>1846.4349000000002</v>
      </c>
      <c r="BD11" s="2">
        <f t="shared" si="2"/>
        <v>2002</v>
      </c>
    </row>
    <row r="12" spans="1:56">
      <c r="A12" s="13">
        <v>43154</v>
      </c>
      <c r="B12" s="14">
        <v>1919</v>
      </c>
      <c r="C12" s="14">
        <v>10152</v>
      </c>
      <c r="D12" s="12">
        <v>4.37</v>
      </c>
      <c r="E12" s="12">
        <v>2</v>
      </c>
      <c r="F12" s="12">
        <v>998</v>
      </c>
      <c r="G12" s="12">
        <v>257</v>
      </c>
      <c r="H12" s="12">
        <v>0</v>
      </c>
      <c r="I12" s="12">
        <v>0</v>
      </c>
      <c r="J12" s="12">
        <v>684</v>
      </c>
      <c r="L12">
        <f t="shared" si="3"/>
        <v>1016.1009</v>
      </c>
      <c r="M12" s="4"/>
      <c r="N12" s="5">
        <f t="shared" si="4"/>
        <v>1109.5763999999999</v>
      </c>
      <c r="O12" s="5">
        <f t="shared" si="5"/>
        <v>2125.6772999999998</v>
      </c>
      <c r="Q12" s="6">
        <f t="shared" si="6"/>
        <v>92.714200000000005</v>
      </c>
      <c r="R12" s="6">
        <f t="shared" si="7"/>
        <v>69.535650000000004</v>
      </c>
      <c r="S12" s="6">
        <f t="shared" si="8"/>
        <v>30.904733333333336</v>
      </c>
      <c r="T12" s="6">
        <f t="shared" si="9"/>
        <v>927.14200000000005</v>
      </c>
      <c r="U12" s="12">
        <f t="shared" si="10"/>
        <v>998</v>
      </c>
      <c r="W12" s="6">
        <f t="shared" si="11"/>
        <v>139.71387375</v>
      </c>
      <c r="X12" s="6">
        <f t="shared" si="12"/>
        <v>63.506306250000002</v>
      </c>
      <c r="Y12" s="6">
        <f t="shared" si="13"/>
        <v>22.580020000000005</v>
      </c>
      <c r="Z12" s="6">
        <f t="shared" si="14"/>
        <v>1016.1009</v>
      </c>
      <c r="AA12">
        <f t="shared" si="15"/>
        <v>257</v>
      </c>
      <c r="AC12" s="6">
        <f t="shared" si="16"/>
        <v>0</v>
      </c>
      <c r="AD12" s="6">
        <f t="shared" si="17"/>
        <v>0</v>
      </c>
      <c r="AE12" s="6">
        <f t="shared" si="18"/>
        <v>0</v>
      </c>
      <c r="AF12" s="6">
        <f t="shared" si="19"/>
        <v>0</v>
      </c>
      <c r="AG12">
        <f t="shared" si="20"/>
        <v>0</v>
      </c>
      <c r="AI12" s="3">
        <f t="shared" si="21"/>
        <v>0</v>
      </c>
      <c r="AJ12" s="3">
        <f t="shared" si="22"/>
        <v>0</v>
      </c>
      <c r="AK12" s="3">
        <f t="shared" si="23"/>
        <v>0</v>
      </c>
      <c r="AL12" s="3">
        <f t="shared" si="24"/>
        <v>0</v>
      </c>
      <c r="AM12">
        <f t="shared" si="25"/>
        <v>0</v>
      </c>
      <c r="AO12" s="7">
        <f t="shared" si="26"/>
        <v>1943.2429000000002</v>
      </c>
      <c r="AP12" s="7">
        <f t="shared" si="27"/>
        <v>232.42807375000001</v>
      </c>
      <c r="AQ12" s="7">
        <f t="shared" si="28"/>
        <v>133.04195625</v>
      </c>
      <c r="AR12" s="7">
        <f t="shared" si="28"/>
        <v>53.484753333333344</v>
      </c>
      <c r="AS12" s="7"/>
      <c r="AT12" s="7">
        <f t="shared" si="29"/>
        <v>929.71229500000004</v>
      </c>
      <c r="AU12" s="7">
        <f t="shared" si="0"/>
        <v>532.16782499999999</v>
      </c>
      <c r="AV12" s="7">
        <f t="shared" si="30"/>
        <v>481.3627800000001</v>
      </c>
      <c r="AW12" s="7"/>
      <c r="AX12" s="8">
        <f>AT12/AO12</f>
        <v>0.47843339347849922</v>
      </c>
      <c r="AY12" s="8">
        <f t="shared" si="31"/>
        <v>0.2738555355071669</v>
      </c>
      <c r="AZ12" s="8">
        <f t="shared" si="32"/>
        <v>0.24771107101433384</v>
      </c>
      <c r="BA12" s="8">
        <f t="shared" si="33"/>
        <v>1</v>
      </c>
      <c r="BC12" s="7">
        <f t="shared" si="1"/>
        <v>1943.2429000000002</v>
      </c>
      <c r="BD12" s="2">
        <f t="shared" si="2"/>
        <v>1919</v>
      </c>
    </row>
    <row r="13" spans="1:56">
      <c r="A13" s="13">
        <v>43155</v>
      </c>
      <c r="B13" s="14">
        <v>2138</v>
      </c>
      <c r="C13" s="14">
        <v>18638</v>
      </c>
      <c r="D13" s="12">
        <v>8.01</v>
      </c>
      <c r="E13" s="12">
        <v>34</v>
      </c>
      <c r="F13" s="12">
        <v>675</v>
      </c>
      <c r="G13" s="12">
        <v>432</v>
      </c>
      <c r="H13" s="12">
        <v>0</v>
      </c>
      <c r="I13" s="12">
        <v>0</v>
      </c>
      <c r="J13" s="14">
        <v>1091</v>
      </c>
      <c r="L13">
        <f t="shared" si="3"/>
        <v>1707.9983999999999</v>
      </c>
      <c r="M13" s="4"/>
      <c r="N13" s="5">
        <f t="shared" si="4"/>
        <v>750.46499999999992</v>
      </c>
      <c r="O13" s="5">
        <f t="shared" si="5"/>
        <v>2458.4633999999996</v>
      </c>
      <c r="Q13" s="6">
        <f t="shared" si="6"/>
        <v>62.70750000000001</v>
      </c>
      <c r="R13" s="6">
        <f t="shared" si="7"/>
        <v>47.030625000000001</v>
      </c>
      <c r="S13" s="6">
        <f t="shared" si="8"/>
        <v>20.9025</v>
      </c>
      <c r="T13" s="6">
        <f t="shared" si="9"/>
        <v>627.07500000000005</v>
      </c>
      <c r="U13" s="12">
        <f t="shared" si="10"/>
        <v>675</v>
      </c>
      <c r="W13" s="6">
        <f t="shared" si="11"/>
        <v>234.84978000000001</v>
      </c>
      <c r="X13" s="6">
        <f t="shared" si="12"/>
        <v>106.7499</v>
      </c>
      <c r="Y13" s="6">
        <f t="shared" si="13"/>
        <v>37.955520000000007</v>
      </c>
      <c r="Z13" s="6">
        <f t="shared" si="14"/>
        <v>1707.9984000000002</v>
      </c>
      <c r="AA13">
        <f t="shared" si="15"/>
        <v>432.00000000000006</v>
      </c>
      <c r="AC13" s="6">
        <f t="shared" si="16"/>
        <v>0</v>
      </c>
      <c r="AD13" s="6">
        <f t="shared" si="17"/>
        <v>0</v>
      </c>
      <c r="AE13" s="6">
        <f t="shared" si="18"/>
        <v>0</v>
      </c>
      <c r="AF13" s="6">
        <f t="shared" si="19"/>
        <v>0</v>
      </c>
      <c r="AG13">
        <f t="shared" si="20"/>
        <v>0</v>
      </c>
      <c r="AI13" s="3">
        <f t="shared" si="21"/>
        <v>0</v>
      </c>
      <c r="AJ13" s="3">
        <f t="shared" si="22"/>
        <v>0</v>
      </c>
      <c r="AK13" s="3">
        <f t="shared" si="23"/>
        <v>0</v>
      </c>
      <c r="AL13" s="3">
        <f t="shared" si="24"/>
        <v>0</v>
      </c>
      <c r="AM13">
        <f t="shared" si="25"/>
        <v>0</v>
      </c>
      <c r="AO13" s="7">
        <f t="shared" si="26"/>
        <v>2335.0734000000002</v>
      </c>
      <c r="AP13" s="7">
        <f t="shared" si="27"/>
        <v>297.55727999999999</v>
      </c>
      <c r="AQ13" s="7">
        <f t="shared" si="28"/>
        <v>153.78052500000001</v>
      </c>
      <c r="AR13" s="7">
        <f t="shared" si="28"/>
        <v>58.85802000000001</v>
      </c>
      <c r="AS13" s="7"/>
      <c r="AT13" s="7">
        <f t="shared" si="29"/>
        <v>1190.22912</v>
      </c>
      <c r="AU13" s="7">
        <f t="shared" si="0"/>
        <v>615.12210000000005</v>
      </c>
      <c r="AV13" s="7">
        <f t="shared" si="30"/>
        <v>529.72218000000009</v>
      </c>
      <c r="AW13" s="7"/>
      <c r="AX13" s="8">
        <f t="shared" si="34"/>
        <v>0.50971807567162553</v>
      </c>
      <c r="AY13" s="8">
        <f t="shared" si="31"/>
        <v>0.26342730810945814</v>
      </c>
      <c r="AZ13" s="8">
        <f t="shared" si="32"/>
        <v>0.22685461621891631</v>
      </c>
      <c r="BA13" s="8">
        <f t="shared" si="33"/>
        <v>1</v>
      </c>
      <c r="BC13" s="7">
        <f t="shared" si="1"/>
        <v>2335.0734000000002</v>
      </c>
      <c r="BD13" s="2">
        <f t="shared" si="2"/>
        <v>2138</v>
      </c>
    </row>
    <row r="14" spans="1:56">
      <c r="A14" s="13">
        <v>43156</v>
      </c>
      <c r="B14" s="14">
        <v>1770</v>
      </c>
      <c r="C14" s="14">
        <v>7702</v>
      </c>
      <c r="D14" s="12">
        <v>3.31</v>
      </c>
      <c r="E14" s="12">
        <v>13</v>
      </c>
      <c r="F14" s="12">
        <v>745</v>
      </c>
      <c r="G14" s="12">
        <v>184</v>
      </c>
      <c r="H14" s="12">
        <v>0</v>
      </c>
      <c r="I14" s="12">
        <v>0</v>
      </c>
      <c r="J14" s="12">
        <v>481</v>
      </c>
      <c r="L14">
        <f t="shared" si="3"/>
        <v>727.48080000000004</v>
      </c>
      <c r="M14" s="4"/>
      <c r="N14" s="5">
        <f t="shared" si="4"/>
        <v>828.29099999999994</v>
      </c>
      <c r="O14" s="5">
        <f t="shared" si="5"/>
        <v>1555.7718</v>
      </c>
      <c r="Q14" s="6">
        <f t="shared" si="6"/>
        <v>69.21050000000001</v>
      </c>
      <c r="R14" s="6">
        <f t="shared" si="7"/>
        <v>51.907874999999997</v>
      </c>
      <c r="S14" s="6">
        <f t="shared" si="8"/>
        <v>23.070166666666665</v>
      </c>
      <c r="T14" s="6">
        <f t="shared" si="9"/>
        <v>692.10500000000002</v>
      </c>
      <c r="U14" s="12">
        <f t="shared" si="10"/>
        <v>745</v>
      </c>
      <c r="W14" s="6">
        <f t="shared" si="11"/>
        <v>100.02861000000001</v>
      </c>
      <c r="X14" s="6">
        <f t="shared" si="12"/>
        <v>45.467550000000003</v>
      </c>
      <c r="Y14" s="6">
        <f t="shared" si="13"/>
        <v>16.166240000000002</v>
      </c>
      <c r="Z14" s="6">
        <f t="shared" si="14"/>
        <v>727.48080000000016</v>
      </c>
      <c r="AA14">
        <f t="shared" si="15"/>
        <v>184.00000000000003</v>
      </c>
      <c r="AC14" s="6">
        <f t="shared" si="16"/>
        <v>0</v>
      </c>
      <c r="AD14" s="6">
        <f t="shared" si="17"/>
        <v>0</v>
      </c>
      <c r="AE14" s="6">
        <f t="shared" si="18"/>
        <v>0</v>
      </c>
      <c r="AF14" s="6">
        <f t="shared" si="19"/>
        <v>0</v>
      </c>
      <c r="AG14">
        <f t="shared" si="20"/>
        <v>0</v>
      </c>
      <c r="AI14" s="3">
        <f t="shared" si="21"/>
        <v>0</v>
      </c>
      <c r="AJ14" s="3">
        <f t="shared" si="22"/>
        <v>0</v>
      </c>
      <c r="AK14" s="3">
        <f t="shared" si="23"/>
        <v>0</v>
      </c>
      <c r="AL14" s="3">
        <f t="shared" si="24"/>
        <v>0</v>
      </c>
      <c r="AM14">
        <f t="shared" si="25"/>
        <v>0</v>
      </c>
      <c r="AO14" s="7">
        <f t="shared" si="26"/>
        <v>1419.5858000000003</v>
      </c>
      <c r="AP14" s="7">
        <f t="shared" si="27"/>
        <v>169.23911000000004</v>
      </c>
      <c r="AQ14" s="7">
        <f t="shared" si="28"/>
        <v>97.375425000000007</v>
      </c>
      <c r="AR14" s="7">
        <f t="shared" si="28"/>
        <v>39.236406666666667</v>
      </c>
      <c r="AS14" s="7"/>
      <c r="AT14" s="7">
        <f t="shared" si="29"/>
        <v>676.95644000000016</v>
      </c>
      <c r="AU14" s="7">
        <f t="shared" si="0"/>
        <v>389.50170000000003</v>
      </c>
      <c r="AV14" s="7">
        <f t="shared" si="30"/>
        <v>353.12765999999999</v>
      </c>
      <c r="AW14" s="7"/>
      <c r="AX14" s="8">
        <f t="shared" si="34"/>
        <v>0.47686898530543204</v>
      </c>
      <c r="AY14" s="8">
        <f t="shared" si="31"/>
        <v>0.27437700489818928</v>
      </c>
      <c r="AZ14" s="8">
        <f t="shared" si="32"/>
        <v>0.24875400979637857</v>
      </c>
      <c r="BA14" s="8">
        <f t="shared" si="33"/>
        <v>0.99999999999999978</v>
      </c>
      <c r="BC14" s="7">
        <f t="shared" si="1"/>
        <v>1419.5858000000003</v>
      </c>
      <c r="BD14" s="2">
        <f t="shared" si="2"/>
        <v>1770</v>
      </c>
    </row>
    <row r="15" spans="1:56">
      <c r="A15" s="13">
        <v>43157</v>
      </c>
      <c r="B15" s="14">
        <v>2055</v>
      </c>
      <c r="C15" s="14">
        <v>14681</v>
      </c>
      <c r="D15" s="12">
        <v>6.38</v>
      </c>
      <c r="E15" s="12">
        <v>5</v>
      </c>
      <c r="F15" s="12">
        <v>687</v>
      </c>
      <c r="G15" s="12">
        <v>297</v>
      </c>
      <c r="H15" s="12">
        <v>46</v>
      </c>
      <c r="I15" s="12">
        <v>0</v>
      </c>
      <c r="J15" s="12">
        <v>909</v>
      </c>
      <c r="L15">
        <f t="shared" si="3"/>
        <v>1431.8351</v>
      </c>
      <c r="M15" s="4"/>
      <c r="N15" s="5">
        <f t="shared" si="4"/>
        <v>763.80659999999989</v>
      </c>
      <c r="O15" s="5">
        <f t="shared" si="5"/>
        <v>2195.6417000000001</v>
      </c>
      <c r="Q15" s="6">
        <f t="shared" si="6"/>
        <v>63.822300000000013</v>
      </c>
      <c r="R15" s="6">
        <f t="shared" si="7"/>
        <v>47.866725000000002</v>
      </c>
      <c r="S15" s="6">
        <f t="shared" si="8"/>
        <v>21.274100000000001</v>
      </c>
      <c r="T15" s="6">
        <f t="shared" si="9"/>
        <v>638.22300000000007</v>
      </c>
      <c r="U15" s="12">
        <f t="shared" si="10"/>
        <v>687</v>
      </c>
      <c r="W15" s="6">
        <f t="shared" si="11"/>
        <v>161.45922375000001</v>
      </c>
      <c r="X15" s="6">
        <f t="shared" si="12"/>
        <v>73.390556250000003</v>
      </c>
      <c r="Y15" s="6">
        <f t="shared" si="13"/>
        <v>26.09442</v>
      </c>
      <c r="Z15" s="6">
        <f t="shared" si="14"/>
        <v>1174.2489</v>
      </c>
      <c r="AA15">
        <f t="shared" si="15"/>
        <v>297</v>
      </c>
      <c r="AC15" s="6">
        <f t="shared" si="16"/>
        <v>45.077584999999999</v>
      </c>
      <c r="AD15" s="6">
        <f t="shared" si="17"/>
        <v>12.879310000000002</v>
      </c>
      <c r="AE15" s="6">
        <f t="shared" si="18"/>
        <v>2.8620688888888894</v>
      </c>
      <c r="AF15" s="6">
        <f t="shared" si="19"/>
        <v>257.58620000000002</v>
      </c>
      <c r="AG15">
        <f t="shared" si="20"/>
        <v>46</v>
      </c>
      <c r="AI15" s="3">
        <f t="shared" si="21"/>
        <v>0</v>
      </c>
      <c r="AJ15" s="3">
        <f t="shared" si="22"/>
        <v>0</v>
      </c>
      <c r="AK15" s="3">
        <f t="shared" si="23"/>
        <v>0</v>
      </c>
      <c r="AL15" s="3">
        <f t="shared" si="24"/>
        <v>0</v>
      </c>
      <c r="AM15">
        <f t="shared" si="25"/>
        <v>0</v>
      </c>
      <c r="AO15" s="7">
        <f t="shared" si="26"/>
        <v>2070.0581000000002</v>
      </c>
      <c r="AP15" s="7">
        <f t="shared" si="27"/>
        <v>270.35910875000002</v>
      </c>
      <c r="AQ15" s="7">
        <f t="shared" si="28"/>
        <v>134.13659125000001</v>
      </c>
      <c r="AR15" s="7">
        <f t="shared" si="28"/>
        <v>50.230588888888896</v>
      </c>
      <c r="AS15" s="7"/>
      <c r="AT15" s="7">
        <f t="shared" si="29"/>
        <v>1081.4364350000001</v>
      </c>
      <c r="AU15" s="7">
        <f t="shared" si="0"/>
        <v>536.54636500000004</v>
      </c>
      <c r="AV15" s="7">
        <f t="shared" si="30"/>
        <v>452.07530000000008</v>
      </c>
      <c r="AW15" s="7"/>
      <c r="AX15" s="8">
        <f t="shared" si="34"/>
        <v>0.52241839733870266</v>
      </c>
      <c r="AY15" s="8">
        <f t="shared" si="31"/>
        <v>0.25919386755376578</v>
      </c>
      <c r="AZ15" s="8">
        <f t="shared" si="32"/>
        <v>0.21838773510753154</v>
      </c>
      <c r="BA15" s="8">
        <f t="shared" si="33"/>
        <v>0.99999999999999989</v>
      </c>
      <c r="BC15" s="7">
        <f t="shared" si="1"/>
        <v>2070.0581000000002</v>
      </c>
      <c r="BD15" s="2">
        <f t="shared" si="2"/>
        <v>2055</v>
      </c>
    </row>
    <row r="16" spans="1:56">
      <c r="A16" s="13">
        <v>43158</v>
      </c>
      <c r="B16" s="14">
        <v>1770</v>
      </c>
      <c r="C16" s="14">
        <v>5980</v>
      </c>
      <c r="D16" s="12">
        <v>2.57</v>
      </c>
      <c r="E16" s="12">
        <v>3</v>
      </c>
      <c r="F16" s="12">
        <v>923</v>
      </c>
      <c r="G16" s="12">
        <v>179</v>
      </c>
      <c r="H16" s="12">
        <v>0</v>
      </c>
      <c r="I16" s="12">
        <v>0</v>
      </c>
      <c r="J16" s="12">
        <v>475</v>
      </c>
      <c r="L16">
        <f t="shared" si="3"/>
        <v>707.71230000000003</v>
      </c>
      <c r="M16" s="4"/>
      <c r="N16" s="5">
        <f t="shared" si="4"/>
        <v>1026.1913999999999</v>
      </c>
      <c r="O16" s="5">
        <f t="shared" si="5"/>
        <v>1733.9036999999998</v>
      </c>
      <c r="Q16" s="6">
        <f t="shared" si="6"/>
        <v>85.746700000000018</v>
      </c>
      <c r="R16" s="6">
        <f t="shared" si="7"/>
        <v>64.31002500000001</v>
      </c>
      <c r="S16" s="6">
        <f t="shared" si="8"/>
        <v>28.582233333333338</v>
      </c>
      <c r="T16" s="6">
        <f t="shared" si="9"/>
        <v>857.4670000000001</v>
      </c>
      <c r="U16" s="12">
        <f t="shared" si="10"/>
        <v>923.00000000000011</v>
      </c>
      <c r="W16" s="6">
        <f t="shared" si="11"/>
        <v>97.310441250000011</v>
      </c>
      <c r="X16" s="6">
        <f t="shared" si="12"/>
        <v>44.232018750000002</v>
      </c>
      <c r="Y16" s="6">
        <f t="shared" si="13"/>
        <v>15.726940000000001</v>
      </c>
      <c r="Z16" s="6">
        <f t="shared" si="14"/>
        <v>707.71230000000003</v>
      </c>
      <c r="AA16">
        <f t="shared" si="15"/>
        <v>179</v>
      </c>
      <c r="AC16" s="6">
        <f t="shared" si="16"/>
        <v>0</v>
      </c>
      <c r="AD16" s="6">
        <f t="shared" si="17"/>
        <v>0</v>
      </c>
      <c r="AE16" s="6">
        <f t="shared" si="18"/>
        <v>0</v>
      </c>
      <c r="AF16" s="6">
        <f t="shared" si="19"/>
        <v>0</v>
      </c>
      <c r="AG16">
        <f t="shared" si="20"/>
        <v>0</v>
      </c>
      <c r="AI16" s="3">
        <f t="shared" si="21"/>
        <v>0</v>
      </c>
      <c r="AJ16" s="3">
        <f t="shared" si="22"/>
        <v>0</v>
      </c>
      <c r="AK16" s="3">
        <f t="shared" si="23"/>
        <v>0</v>
      </c>
      <c r="AL16" s="3">
        <f t="shared" si="24"/>
        <v>0</v>
      </c>
      <c r="AM16">
        <f t="shared" si="25"/>
        <v>0</v>
      </c>
      <c r="AO16" s="7">
        <f t="shared" si="26"/>
        <v>1565.1793000000002</v>
      </c>
      <c r="AP16" s="7">
        <f t="shared" si="27"/>
        <v>183.05714125000003</v>
      </c>
      <c r="AQ16" s="7">
        <f t="shared" si="28"/>
        <v>108.54204375</v>
      </c>
      <c r="AR16" s="7">
        <f t="shared" si="28"/>
        <v>44.309173333333341</v>
      </c>
      <c r="AS16" s="7"/>
      <c r="AT16" s="7">
        <f t="shared" si="29"/>
        <v>732.22856500000012</v>
      </c>
      <c r="AU16" s="7">
        <f t="shared" si="0"/>
        <v>434.16817500000002</v>
      </c>
      <c r="AV16" s="7">
        <f t="shared" si="30"/>
        <v>398.78256000000005</v>
      </c>
      <c r="AW16" s="7"/>
      <c r="AX16" s="8">
        <f t="shared" si="34"/>
        <v>0.46782407932433046</v>
      </c>
      <c r="AY16" s="8">
        <f t="shared" si="31"/>
        <v>0.27739197355855649</v>
      </c>
      <c r="AZ16" s="8">
        <f t="shared" si="32"/>
        <v>0.25478394711711305</v>
      </c>
      <c r="BA16" s="8">
        <f t="shared" si="33"/>
        <v>1</v>
      </c>
      <c r="BC16" s="7">
        <f t="shared" si="1"/>
        <v>1565.1793000000002</v>
      </c>
      <c r="BD16" s="2">
        <f t="shared" si="2"/>
        <v>1770</v>
      </c>
    </row>
    <row r="17" spans="1:56">
      <c r="A17" s="13">
        <v>43159</v>
      </c>
      <c r="B17" s="14">
        <v>2265</v>
      </c>
      <c r="C17" s="14">
        <v>9038</v>
      </c>
      <c r="D17" s="12">
        <v>4.1900000000000004</v>
      </c>
      <c r="E17" s="12">
        <v>7</v>
      </c>
      <c r="F17" s="12">
        <v>686</v>
      </c>
      <c r="G17" s="12">
        <v>218</v>
      </c>
      <c r="H17" s="12">
        <v>1</v>
      </c>
      <c r="I17" s="12">
        <v>45</v>
      </c>
      <c r="J17" s="14">
        <v>1048</v>
      </c>
      <c r="L17">
        <f t="shared" si="3"/>
        <v>1245.0968</v>
      </c>
      <c r="M17" s="4"/>
      <c r="N17" s="5">
        <f t="shared" si="4"/>
        <v>762.69479999999999</v>
      </c>
      <c r="O17" s="5">
        <f t="shared" si="5"/>
        <v>2007.7916</v>
      </c>
      <c r="Q17" s="6">
        <f t="shared" si="6"/>
        <v>63.729399999999998</v>
      </c>
      <c r="R17" s="6">
        <f t="shared" si="7"/>
        <v>47.797049999999999</v>
      </c>
      <c r="S17" s="6">
        <f t="shared" si="8"/>
        <v>21.243133333333333</v>
      </c>
      <c r="T17" s="6">
        <f t="shared" si="9"/>
        <v>637.29399999999998</v>
      </c>
      <c r="U17" s="12">
        <f t="shared" si="10"/>
        <v>686</v>
      </c>
      <c r="W17" s="6">
        <f t="shared" si="11"/>
        <v>118.51215750000001</v>
      </c>
      <c r="X17" s="6">
        <f t="shared" si="12"/>
        <v>53.869162500000002</v>
      </c>
      <c r="Y17" s="6">
        <f t="shared" si="13"/>
        <v>19.153480000000002</v>
      </c>
      <c r="Z17" s="6">
        <f t="shared" si="14"/>
        <v>861.90660000000003</v>
      </c>
      <c r="AA17">
        <f t="shared" si="15"/>
        <v>218</v>
      </c>
      <c r="AC17" s="6">
        <f t="shared" si="16"/>
        <v>0.97994749999999997</v>
      </c>
      <c r="AD17" s="6">
        <f t="shared" si="17"/>
        <v>0.27998500000000004</v>
      </c>
      <c r="AE17" s="6">
        <f t="shared" si="18"/>
        <v>6.22188888888889E-2</v>
      </c>
      <c r="AF17" s="6">
        <f t="shared" si="19"/>
        <v>5.5997000000000003</v>
      </c>
      <c r="AG17">
        <f t="shared" si="20"/>
        <v>1</v>
      </c>
      <c r="AI17" s="3">
        <f t="shared" si="21"/>
        <v>84.957862500000005</v>
      </c>
      <c r="AJ17" s="3">
        <f t="shared" si="22"/>
        <v>9.4397625000000005</v>
      </c>
      <c r="AK17" s="3">
        <f t="shared" si="23"/>
        <v>0</v>
      </c>
      <c r="AL17" s="3">
        <f t="shared" si="24"/>
        <v>377.59050000000002</v>
      </c>
      <c r="AM17">
        <f t="shared" si="25"/>
        <v>45</v>
      </c>
      <c r="AO17" s="7">
        <f t="shared" si="26"/>
        <v>1882.3908000000001</v>
      </c>
      <c r="AP17" s="7">
        <f t="shared" si="27"/>
        <v>268.17936750000001</v>
      </c>
      <c r="AQ17" s="7">
        <f t="shared" si="28"/>
        <v>111.38596</v>
      </c>
      <c r="AR17" s="7">
        <f t="shared" si="28"/>
        <v>40.45883222222222</v>
      </c>
      <c r="AS17" s="7"/>
      <c r="AT17" s="7">
        <f t="shared" si="29"/>
        <v>1072.71747</v>
      </c>
      <c r="AU17" s="7">
        <f t="shared" si="0"/>
        <v>445.54383999999999</v>
      </c>
      <c r="AV17" s="7">
        <f t="shared" si="30"/>
        <v>364.12948999999998</v>
      </c>
      <c r="AW17" s="7"/>
      <c r="AX17" s="8">
        <f t="shared" si="34"/>
        <v>0.56986969443327073</v>
      </c>
      <c r="AY17" s="8">
        <f t="shared" si="31"/>
        <v>0.23669040456423818</v>
      </c>
      <c r="AZ17" s="8">
        <f t="shared" si="32"/>
        <v>0.19343990100249106</v>
      </c>
      <c r="BA17" s="8">
        <f t="shared" si="33"/>
        <v>1</v>
      </c>
      <c r="BC17" s="7">
        <f t="shared" si="1"/>
        <v>1882.3908000000001</v>
      </c>
      <c r="BD17" s="2">
        <f t="shared" si="2"/>
        <v>2265</v>
      </c>
    </row>
    <row r="18" spans="1:56">
      <c r="A18" s="13">
        <v>43160</v>
      </c>
      <c r="B18" s="14">
        <v>2276</v>
      </c>
      <c r="C18" s="14">
        <v>9651</v>
      </c>
      <c r="D18" s="12">
        <v>4.25</v>
      </c>
      <c r="E18" s="12">
        <v>9</v>
      </c>
      <c r="F18" s="12">
        <v>728</v>
      </c>
      <c r="G18" s="12">
        <v>266</v>
      </c>
      <c r="H18" s="12">
        <v>16</v>
      </c>
      <c r="I18" s="12">
        <v>19</v>
      </c>
      <c r="J18" s="14">
        <v>1090</v>
      </c>
      <c r="L18">
        <f t="shared" si="3"/>
        <v>1300.7064999999998</v>
      </c>
      <c r="M18" s="4"/>
      <c r="N18" s="5">
        <f t="shared" si="4"/>
        <v>809.39039999999989</v>
      </c>
      <c r="O18" s="5">
        <f t="shared" si="5"/>
        <v>2110.0968999999996</v>
      </c>
      <c r="Q18" s="6">
        <f t="shared" si="6"/>
        <v>67.631200000000007</v>
      </c>
      <c r="R18" s="6">
        <f t="shared" si="7"/>
        <v>50.723399999999998</v>
      </c>
      <c r="S18" s="6">
        <f t="shared" si="8"/>
        <v>22.543733333333332</v>
      </c>
      <c r="T18" s="6">
        <f t="shared" si="9"/>
        <v>676.31200000000001</v>
      </c>
      <c r="U18" s="12">
        <f t="shared" si="10"/>
        <v>728</v>
      </c>
      <c r="W18" s="6">
        <f t="shared" si="11"/>
        <v>144.60657750000001</v>
      </c>
      <c r="X18" s="6">
        <f t="shared" si="12"/>
        <v>65.730262499999995</v>
      </c>
      <c r="Y18" s="6">
        <f t="shared" si="13"/>
        <v>23.370760000000001</v>
      </c>
      <c r="Z18" s="6">
        <f t="shared" si="14"/>
        <v>1051.6841999999999</v>
      </c>
      <c r="AA18">
        <f t="shared" si="15"/>
        <v>266</v>
      </c>
      <c r="AC18" s="6">
        <f t="shared" si="16"/>
        <v>15.67916</v>
      </c>
      <c r="AD18" s="6">
        <f t="shared" si="17"/>
        <v>4.4797600000000006</v>
      </c>
      <c r="AE18" s="6">
        <f t="shared" si="18"/>
        <v>0.9955022222222224</v>
      </c>
      <c r="AF18" s="6">
        <f t="shared" si="19"/>
        <v>89.595200000000006</v>
      </c>
      <c r="AG18">
        <f t="shared" si="20"/>
        <v>16</v>
      </c>
      <c r="AI18" s="3">
        <f t="shared" si="21"/>
        <v>35.871097499999998</v>
      </c>
      <c r="AJ18" s="3">
        <f t="shared" si="22"/>
        <v>3.9856775</v>
      </c>
      <c r="AK18" s="3">
        <f t="shared" si="23"/>
        <v>0</v>
      </c>
      <c r="AL18" s="3">
        <f t="shared" si="24"/>
        <v>159.4271</v>
      </c>
      <c r="AM18">
        <f t="shared" si="25"/>
        <v>19</v>
      </c>
      <c r="AO18" s="7">
        <f t="shared" si="26"/>
        <v>1977.0185000000001</v>
      </c>
      <c r="AP18" s="7">
        <f t="shared" si="27"/>
        <v>263.78803500000004</v>
      </c>
      <c r="AQ18" s="7">
        <f t="shared" si="28"/>
        <v>124.91909999999999</v>
      </c>
      <c r="AR18" s="7">
        <f t="shared" si="28"/>
        <v>46.909995555555554</v>
      </c>
      <c r="AS18" s="7"/>
      <c r="AT18" s="7">
        <f t="shared" si="29"/>
        <v>1055.1521400000001</v>
      </c>
      <c r="AU18" s="7">
        <f t="shared" si="0"/>
        <v>499.67639999999994</v>
      </c>
      <c r="AV18" s="7">
        <f t="shared" si="30"/>
        <v>422.18995999999999</v>
      </c>
      <c r="AW18" s="7"/>
      <c r="AX18" s="8">
        <f t="shared" si="34"/>
        <v>0.53370878421218626</v>
      </c>
      <c r="AY18" s="8">
        <f t="shared" si="31"/>
        <v>0.25274239972969392</v>
      </c>
      <c r="AZ18" s="8">
        <f t="shared" si="32"/>
        <v>0.21354881605811982</v>
      </c>
      <c r="BA18" s="8">
        <f t="shared" si="33"/>
        <v>1</v>
      </c>
      <c r="BC18" s="7">
        <f t="shared" si="1"/>
        <v>1977.0184999999999</v>
      </c>
      <c r="BD18" s="2">
        <f t="shared" si="2"/>
        <v>2276</v>
      </c>
    </row>
    <row r="19" spans="1:56">
      <c r="A19" s="13">
        <v>43161</v>
      </c>
      <c r="B19" s="14">
        <v>1892</v>
      </c>
      <c r="C19" s="14">
        <v>4745</v>
      </c>
      <c r="D19" s="12">
        <v>2.04</v>
      </c>
      <c r="E19" s="12">
        <v>5</v>
      </c>
      <c r="F19" s="12">
        <v>965</v>
      </c>
      <c r="G19" s="12">
        <v>184</v>
      </c>
      <c r="H19" s="12">
        <v>0</v>
      </c>
      <c r="I19" s="12">
        <v>0</v>
      </c>
      <c r="J19" s="12">
        <v>584</v>
      </c>
      <c r="L19">
        <f t="shared" si="3"/>
        <v>727.48080000000004</v>
      </c>
      <c r="M19" s="4"/>
      <c r="N19" s="5">
        <f t="shared" si="4"/>
        <v>1072.8869999999999</v>
      </c>
      <c r="O19" s="5">
        <f t="shared" si="5"/>
        <v>1800.3678</v>
      </c>
      <c r="Q19" s="6">
        <f t="shared" si="6"/>
        <v>89.648500000000013</v>
      </c>
      <c r="R19" s="6">
        <f t="shared" si="7"/>
        <v>67.236374999999995</v>
      </c>
      <c r="S19" s="6">
        <f t="shared" si="8"/>
        <v>29.88283333333333</v>
      </c>
      <c r="T19" s="6">
        <f t="shared" si="9"/>
        <v>896.48500000000013</v>
      </c>
      <c r="U19" s="12">
        <f t="shared" si="10"/>
        <v>965.00000000000011</v>
      </c>
      <c r="W19" s="6">
        <f t="shared" si="11"/>
        <v>100.02861000000001</v>
      </c>
      <c r="X19" s="6">
        <f t="shared" si="12"/>
        <v>45.467550000000003</v>
      </c>
      <c r="Y19" s="6">
        <f t="shared" si="13"/>
        <v>16.166240000000002</v>
      </c>
      <c r="Z19" s="6">
        <f t="shared" si="14"/>
        <v>727.48080000000016</v>
      </c>
      <c r="AA19">
        <f t="shared" si="15"/>
        <v>184.00000000000003</v>
      </c>
      <c r="AC19" s="6">
        <f t="shared" si="16"/>
        <v>0</v>
      </c>
      <c r="AD19" s="6">
        <f t="shared" si="17"/>
        <v>0</v>
      </c>
      <c r="AE19" s="6">
        <f t="shared" si="18"/>
        <v>0</v>
      </c>
      <c r="AF19" s="6">
        <f t="shared" si="19"/>
        <v>0</v>
      </c>
      <c r="AG19">
        <f t="shared" si="20"/>
        <v>0</v>
      </c>
      <c r="AI19" s="3">
        <f t="shared" si="21"/>
        <v>0</v>
      </c>
      <c r="AJ19" s="3">
        <f t="shared" si="22"/>
        <v>0</v>
      </c>
      <c r="AK19" s="3">
        <f t="shared" si="23"/>
        <v>0</v>
      </c>
      <c r="AL19" s="3">
        <f t="shared" si="24"/>
        <v>0</v>
      </c>
      <c r="AM19">
        <f t="shared" si="25"/>
        <v>0</v>
      </c>
      <c r="AO19" s="7">
        <f t="shared" si="26"/>
        <v>1623.9658000000004</v>
      </c>
      <c r="AP19" s="7">
        <f t="shared" si="27"/>
        <v>189.67711000000003</v>
      </c>
      <c r="AQ19" s="7">
        <f t="shared" si="28"/>
        <v>112.703925</v>
      </c>
      <c r="AR19" s="7">
        <f t="shared" si="28"/>
        <v>46.049073333333332</v>
      </c>
      <c r="AS19" s="7"/>
      <c r="AT19" s="7">
        <f t="shared" si="29"/>
        <v>758.70844000000011</v>
      </c>
      <c r="AU19" s="7">
        <f t="shared" si="0"/>
        <v>450.81569999999999</v>
      </c>
      <c r="AV19" s="7">
        <f t="shared" si="30"/>
        <v>414.44166000000001</v>
      </c>
      <c r="AW19" s="7"/>
      <c r="AX19" s="8">
        <f t="shared" si="34"/>
        <v>0.46719483870904172</v>
      </c>
      <c r="AY19" s="8">
        <f t="shared" si="31"/>
        <v>0.27760172043031933</v>
      </c>
      <c r="AZ19" s="8">
        <f t="shared" si="32"/>
        <v>0.25520344086063879</v>
      </c>
      <c r="BA19" s="8">
        <f t="shared" si="33"/>
        <v>0.99999999999999978</v>
      </c>
      <c r="BC19" s="7">
        <f t="shared" si="1"/>
        <v>1623.9657999999999</v>
      </c>
      <c r="BD19" s="2">
        <f t="shared" si="2"/>
        <v>1892</v>
      </c>
    </row>
    <row r="20" spans="1:56">
      <c r="A20" s="13">
        <v>43162</v>
      </c>
      <c r="B20" s="14">
        <v>2550</v>
      </c>
      <c r="C20" s="14">
        <v>11803</v>
      </c>
      <c r="D20" s="12">
        <v>5.08</v>
      </c>
      <c r="E20" s="12">
        <v>11</v>
      </c>
      <c r="F20" s="12">
        <v>612</v>
      </c>
      <c r="G20" s="12">
        <v>398</v>
      </c>
      <c r="H20" s="12">
        <v>17</v>
      </c>
      <c r="I20" s="12">
        <v>10</v>
      </c>
      <c r="J20" s="14">
        <v>1479</v>
      </c>
      <c r="L20">
        <f t="shared" si="3"/>
        <v>1752.6765</v>
      </c>
      <c r="M20" s="4"/>
      <c r="N20" s="5">
        <f t="shared" si="4"/>
        <v>680.4215999999999</v>
      </c>
      <c r="O20" s="5">
        <f t="shared" si="5"/>
        <v>2433.0981000000002</v>
      </c>
      <c r="Q20" s="6">
        <f t="shared" si="6"/>
        <v>56.854800000000004</v>
      </c>
      <c r="R20" s="6">
        <f t="shared" si="7"/>
        <v>42.641100000000002</v>
      </c>
      <c r="S20" s="6">
        <f t="shared" si="8"/>
        <v>18.951599999999999</v>
      </c>
      <c r="T20" s="6">
        <f t="shared" si="9"/>
        <v>568.548</v>
      </c>
      <c r="U20" s="12">
        <f t="shared" si="10"/>
        <v>612</v>
      </c>
      <c r="W20" s="6">
        <f t="shared" si="11"/>
        <v>216.36623250000002</v>
      </c>
      <c r="X20" s="6">
        <f t="shared" si="12"/>
        <v>98.348287499999998</v>
      </c>
      <c r="Y20" s="6">
        <f t="shared" si="13"/>
        <v>34.96828</v>
      </c>
      <c r="Z20" s="6">
        <f t="shared" si="14"/>
        <v>1573.5726</v>
      </c>
      <c r="AA20">
        <f t="shared" si="15"/>
        <v>398</v>
      </c>
      <c r="AC20" s="6">
        <f t="shared" si="16"/>
        <v>16.659107500000001</v>
      </c>
      <c r="AD20" s="6">
        <f t="shared" si="17"/>
        <v>4.7597450000000006</v>
      </c>
      <c r="AE20" s="6">
        <f t="shared" si="18"/>
        <v>1.0577211111111113</v>
      </c>
      <c r="AF20" s="6">
        <f t="shared" si="19"/>
        <v>95.194900000000004</v>
      </c>
      <c r="AG20">
        <f t="shared" si="20"/>
        <v>17</v>
      </c>
      <c r="AI20" s="3">
        <f t="shared" si="21"/>
        <v>18.879525000000001</v>
      </c>
      <c r="AJ20" s="3">
        <f t="shared" si="22"/>
        <v>2.0977250000000001</v>
      </c>
      <c r="AK20" s="3">
        <f t="shared" si="23"/>
        <v>0</v>
      </c>
      <c r="AL20" s="3">
        <f t="shared" si="24"/>
        <v>83.909000000000006</v>
      </c>
      <c r="AM20">
        <f t="shared" si="25"/>
        <v>10</v>
      </c>
      <c r="AO20" s="7">
        <f t="shared" si="26"/>
        <v>2321.2245000000003</v>
      </c>
      <c r="AP20" s="7">
        <f t="shared" si="27"/>
        <v>308.75966500000004</v>
      </c>
      <c r="AQ20" s="7">
        <f t="shared" si="28"/>
        <v>147.8468575</v>
      </c>
      <c r="AR20" s="7">
        <f t="shared" si="28"/>
        <v>54.977601111111113</v>
      </c>
      <c r="AS20" s="7"/>
      <c r="AT20" s="7">
        <f t="shared" si="29"/>
        <v>1235.0386600000002</v>
      </c>
      <c r="AU20" s="7">
        <f t="shared" si="0"/>
        <v>591.38742999999999</v>
      </c>
      <c r="AV20" s="7">
        <f t="shared" si="30"/>
        <v>494.79840999999999</v>
      </c>
      <c r="AW20" s="7"/>
      <c r="AX20" s="8">
        <f t="shared" si="34"/>
        <v>0.53206342600640311</v>
      </c>
      <c r="AY20" s="8">
        <f t="shared" si="31"/>
        <v>0.2547739048937317</v>
      </c>
      <c r="AZ20" s="8">
        <f t="shared" si="32"/>
        <v>0.21316266909986514</v>
      </c>
      <c r="BA20" s="8">
        <f t="shared" si="33"/>
        <v>1</v>
      </c>
      <c r="BC20" s="7">
        <f t="shared" si="1"/>
        <v>2321.2245000000003</v>
      </c>
      <c r="BD20" s="2">
        <f t="shared" si="2"/>
        <v>2550</v>
      </c>
    </row>
    <row r="21" spans="1:56">
      <c r="A21" s="13">
        <v>43163</v>
      </c>
      <c r="B21" s="14">
        <v>2096</v>
      </c>
      <c r="C21" s="14">
        <v>8803</v>
      </c>
      <c r="D21" s="12">
        <v>3.79</v>
      </c>
      <c r="E21" s="12">
        <v>13</v>
      </c>
      <c r="F21" s="12">
        <v>767</v>
      </c>
      <c r="G21" s="12">
        <v>196</v>
      </c>
      <c r="H21" s="12">
        <v>12</v>
      </c>
      <c r="I21" s="12">
        <v>19</v>
      </c>
      <c r="J21" s="12">
        <v>829</v>
      </c>
      <c r="L21">
        <f t="shared" si="3"/>
        <v>1001.5487000000001</v>
      </c>
      <c r="M21" s="4"/>
      <c r="N21" s="5">
        <f t="shared" si="4"/>
        <v>852.75059999999996</v>
      </c>
      <c r="O21" s="5">
        <f t="shared" si="5"/>
        <v>1854.2993000000001</v>
      </c>
      <c r="Q21" s="6">
        <f t="shared" si="6"/>
        <v>71.254300000000001</v>
      </c>
      <c r="R21" s="6">
        <f t="shared" si="7"/>
        <v>53.440725</v>
      </c>
      <c r="S21" s="6">
        <f t="shared" si="8"/>
        <v>23.751433333333335</v>
      </c>
      <c r="T21" s="6">
        <f t="shared" si="9"/>
        <v>712.54300000000001</v>
      </c>
      <c r="U21" s="12">
        <f t="shared" si="10"/>
        <v>767</v>
      </c>
      <c r="W21" s="6">
        <f t="shared" si="11"/>
        <v>106.55221500000002</v>
      </c>
      <c r="X21" s="6">
        <f t="shared" si="12"/>
        <v>48.432825000000001</v>
      </c>
      <c r="Y21" s="6">
        <f t="shared" si="13"/>
        <v>17.220560000000003</v>
      </c>
      <c r="Z21" s="6">
        <f t="shared" si="14"/>
        <v>774.92520000000013</v>
      </c>
      <c r="AA21">
        <f t="shared" si="15"/>
        <v>196.00000000000003</v>
      </c>
      <c r="AC21" s="6">
        <f t="shared" si="16"/>
        <v>11.759370000000001</v>
      </c>
      <c r="AD21" s="6">
        <f t="shared" si="17"/>
        <v>3.3598200000000009</v>
      </c>
      <c r="AE21" s="6">
        <f t="shared" si="18"/>
        <v>0.74662666666666688</v>
      </c>
      <c r="AF21" s="6">
        <f t="shared" si="19"/>
        <v>67.196400000000011</v>
      </c>
      <c r="AG21">
        <f t="shared" si="20"/>
        <v>12.000000000000002</v>
      </c>
      <c r="AI21" s="3">
        <f t="shared" si="21"/>
        <v>35.871097499999998</v>
      </c>
      <c r="AJ21" s="3">
        <f t="shared" si="22"/>
        <v>3.9856775</v>
      </c>
      <c r="AK21" s="3">
        <f t="shared" si="23"/>
        <v>0</v>
      </c>
      <c r="AL21" s="3">
        <f t="shared" si="24"/>
        <v>159.4271</v>
      </c>
      <c r="AM21">
        <f t="shared" si="25"/>
        <v>19</v>
      </c>
      <c r="AO21" s="7">
        <f t="shared" si="26"/>
        <v>1714.0917000000004</v>
      </c>
      <c r="AP21" s="7">
        <f t="shared" si="27"/>
        <v>225.4369825</v>
      </c>
      <c r="AQ21" s="7">
        <f t="shared" si="28"/>
        <v>109.21904749999999</v>
      </c>
      <c r="AR21" s="7">
        <f t="shared" si="28"/>
        <v>41.718620000000001</v>
      </c>
      <c r="AS21" s="7"/>
      <c r="AT21" s="7">
        <f t="shared" si="29"/>
        <v>901.74793</v>
      </c>
      <c r="AU21" s="7">
        <f t="shared" si="0"/>
        <v>436.87618999999995</v>
      </c>
      <c r="AV21" s="7">
        <f t="shared" si="30"/>
        <v>375.46758</v>
      </c>
      <c r="AW21" s="7"/>
      <c r="AX21" s="8">
        <f t="shared" si="34"/>
        <v>0.52607916484281425</v>
      </c>
      <c r="AY21" s="8">
        <f t="shared" si="31"/>
        <v>0.25487328945120019</v>
      </c>
      <c r="AZ21" s="8">
        <f t="shared" si="32"/>
        <v>0.21904754570598522</v>
      </c>
      <c r="BA21" s="8">
        <f t="shared" si="33"/>
        <v>0.99999999999999978</v>
      </c>
      <c r="BC21" s="7">
        <f t="shared" si="1"/>
        <v>1714.0916999999999</v>
      </c>
      <c r="BD21" s="2">
        <f t="shared" si="2"/>
        <v>2096</v>
      </c>
    </row>
    <row r="22" spans="1:56">
      <c r="A22" s="13">
        <v>43164</v>
      </c>
      <c r="B22" s="14">
        <v>2188</v>
      </c>
      <c r="C22" s="14">
        <v>9380</v>
      </c>
      <c r="D22" s="12">
        <v>4.08</v>
      </c>
      <c r="E22" s="12">
        <v>13</v>
      </c>
      <c r="F22" s="12">
        <v>824</v>
      </c>
      <c r="G22" s="12">
        <v>226</v>
      </c>
      <c r="H22" s="12">
        <v>9</v>
      </c>
      <c r="I22" s="12">
        <v>10</v>
      </c>
      <c r="J22" s="12">
        <v>941</v>
      </c>
      <c r="L22">
        <f t="shared" si="3"/>
        <v>1027.8425</v>
      </c>
      <c r="M22" s="4"/>
      <c r="N22" s="5">
        <f t="shared" si="4"/>
        <v>916.12319999999988</v>
      </c>
      <c r="O22" s="5">
        <f t="shared" si="5"/>
        <v>1943.9656999999997</v>
      </c>
      <c r="Q22" s="6">
        <f t="shared" si="6"/>
        <v>76.549600000000012</v>
      </c>
      <c r="R22" s="6">
        <f t="shared" si="7"/>
        <v>57.412200000000006</v>
      </c>
      <c r="S22" s="6">
        <f t="shared" si="8"/>
        <v>25.516533333333335</v>
      </c>
      <c r="T22" s="6">
        <f t="shared" si="9"/>
        <v>765.49600000000009</v>
      </c>
      <c r="U22" s="12">
        <f t="shared" si="10"/>
        <v>824.00000000000011</v>
      </c>
      <c r="W22" s="6">
        <f t="shared" si="11"/>
        <v>122.86122750000001</v>
      </c>
      <c r="X22" s="6">
        <f t="shared" si="12"/>
        <v>55.846012500000001</v>
      </c>
      <c r="Y22" s="6">
        <f t="shared" si="13"/>
        <v>19.856360000000002</v>
      </c>
      <c r="Z22" s="6">
        <f t="shared" si="14"/>
        <v>893.53620000000001</v>
      </c>
      <c r="AA22">
        <f t="shared" si="15"/>
        <v>226</v>
      </c>
      <c r="AC22" s="6">
        <f t="shared" si="16"/>
        <v>8.8195274999999995</v>
      </c>
      <c r="AD22" s="6">
        <f t="shared" si="17"/>
        <v>2.5198650000000002</v>
      </c>
      <c r="AE22" s="6">
        <f t="shared" si="18"/>
        <v>0.55997000000000008</v>
      </c>
      <c r="AF22" s="6">
        <f t="shared" si="19"/>
        <v>50.397299999999994</v>
      </c>
      <c r="AG22">
        <f t="shared" si="20"/>
        <v>8.9999999999999982</v>
      </c>
      <c r="AI22" s="3">
        <f t="shared" si="21"/>
        <v>18.879525000000001</v>
      </c>
      <c r="AJ22" s="3">
        <f t="shared" si="22"/>
        <v>2.0977250000000001</v>
      </c>
      <c r="AK22" s="3">
        <f t="shared" si="23"/>
        <v>0</v>
      </c>
      <c r="AL22" s="3">
        <f t="shared" si="24"/>
        <v>83.909000000000006</v>
      </c>
      <c r="AM22">
        <f t="shared" si="25"/>
        <v>10</v>
      </c>
      <c r="AO22" s="7">
        <f t="shared" si="26"/>
        <v>1793.3385000000003</v>
      </c>
      <c r="AP22" s="7">
        <f t="shared" si="27"/>
        <v>227.10988000000003</v>
      </c>
      <c r="AQ22" s="7">
        <f t="shared" si="28"/>
        <v>117.87580250000001</v>
      </c>
      <c r="AR22" s="7">
        <f t="shared" si="28"/>
        <v>45.932863333333337</v>
      </c>
      <c r="AS22" s="7"/>
      <c r="AT22" s="7">
        <f t="shared" si="29"/>
        <v>908.43952000000013</v>
      </c>
      <c r="AU22" s="7">
        <f t="shared" si="0"/>
        <v>471.50321000000002</v>
      </c>
      <c r="AV22" s="7">
        <f t="shared" si="30"/>
        <v>413.39577000000003</v>
      </c>
      <c r="AW22" s="7"/>
      <c r="AX22" s="8">
        <f t="shared" si="34"/>
        <v>0.50656332867442477</v>
      </c>
      <c r="AY22" s="8">
        <f t="shared" si="31"/>
        <v>0.26291924809510303</v>
      </c>
      <c r="AZ22" s="8">
        <f t="shared" si="32"/>
        <v>0.23051742323047208</v>
      </c>
      <c r="BA22" s="8">
        <f t="shared" si="33"/>
        <v>0.99999999999999989</v>
      </c>
      <c r="BC22" s="7">
        <f t="shared" si="1"/>
        <v>1793.3385000000003</v>
      </c>
      <c r="BD22" s="2">
        <f t="shared" si="2"/>
        <v>2188</v>
      </c>
    </row>
    <row r="23" spans="1:56">
      <c r="A23" s="13">
        <v>43165</v>
      </c>
      <c r="B23" s="14">
        <v>2412</v>
      </c>
      <c r="C23" s="14">
        <v>8850</v>
      </c>
      <c r="D23" s="12">
        <v>3.89</v>
      </c>
      <c r="E23" s="12">
        <v>1</v>
      </c>
      <c r="F23" s="12">
        <v>521</v>
      </c>
      <c r="G23" s="12">
        <v>359</v>
      </c>
      <c r="H23" s="12">
        <v>0</v>
      </c>
      <c r="I23" s="12">
        <v>0</v>
      </c>
      <c r="J23" s="14">
        <v>1267</v>
      </c>
      <c r="L23">
        <f t="shared" si="3"/>
        <v>1419.3783000000001</v>
      </c>
      <c r="M23" s="4"/>
      <c r="N23" s="5">
        <f t="shared" si="4"/>
        <v>579.24779999999998</v>
      </c>
      <c r="O23" s="5">
        <f t="shared" si="5"/>
        <v>1998.6261</v>
      </c>
      <c r="Q23" s="6">
        <f t="shared" si="6"/>
        <v>48.400900000000007</v>
      </c>
      <c r="R23" s="6">
        <f t="shared" si="7"/>
        <v>36.300674999999998</v>
      </c>
      <c r="S23" s="6">
        <f t="shared" si="8"/>
        <v>16.133633333333332</v>
      </c>
      <c r="T23" s="6">
        <f t="shared" si="9"/>
        <v>484.00900000000001</v>
      </c>
      <c r="U23" s="12">
        <f t="shared" si="10"/>
        <v>521</v>
      </c>
      <c r="W23" s="6">
        <f t="shared" si="11"/>
        <v>195.16451625000002</v>
      </c>
      <c r="X23" s="6">
        <f t="shared" si="12"/>
        <v>88.711143750000005</v>
      </c>
      <c r="Y23" s="6">
        <f t="shared" si="13"/>
        <v>31.541740000000004</v>
      </c>
      <c r="Z23" s="6">
        <f t="shared" si="14"/>
        <v>1419.3783000000003</v>
      </c>
      <c r="AA23">
        <f t="shared" si="15"/>
        <v>359.00000000000006</v>
      </c>
      <c r="AC23" s="6">
        <f t="shared" si="16"/>
        <v>0</v>
      </c>
      <c r="AD23" s="6">
        <f t="shared" si="17"/>
        <v>0</v>
      </c>
      <c r="AE23" s="6">
        <f t="shared" si="18"/>
        <v>0</v>
      </c>
      <c r="AF23" s="6">
        <f t="shared" si="19"/>
        <v>0</v>
      </c>
      <c r="AG23">
        <f t="shared" si="20"/>
        <v>0</v>
      </c>
      <c r="AI23" s="3">
        <f t="shared" si="21"/>
        <v>0</v>
      </c>
      <c r="AJ23" s="3">
        <f t="shared" si="22"/>
        <v>0</v>
      </c>
      <c r="AK23" s="3">
        <f t="shared" si="23"/>
        <v>0</v>
      </c>
      <c r="AL23" s="3">
        <f t="shared" si="24"/>
        <v>0</v>
      </c>
      <c r="AM23">
        <f t="shared" si="25"/>
        <v>0</v>
      </c>
      <c r="AO23" s="7">
        <f t="shared" si="26"/>
        <v>1903.3873000000003</v>
      </c>
      <c r="AP23" s="7">
        <f t="shared" si="27"/>
        <v>243.56541625000003</v>
      </c>
      <c r="AQ23" s="7">
        <f t="shared" si="28"/>
        <v>125.01181875</v>
      </c>
      <c r="AR23" s="7">
        <f t="shared" si="28"/>
        <v>47.67537333333334</v>
      </c>
      <c r="AS23" s="7"/>
      <c r="AT23" s="7">
        <f t="shared" si="29"/>
        <v>974.26166500000011</v>
      </c>
      <c r="AU23" s="7">
        <f t="shared" si="0"/>
        <v>500.04727500000001</v>
      </c>
      <c r="AV23" s="7">
        <f t="shared" si="30"/>
        <v>429.07836000000009</v>
      </c>
      <c r="AW23" s="7"/>
      <c r="AX23" s="8">
        <f t="shared" si="34"/>
        <v>0.51185676451660678</v>
      </c>
      <c r="AY23" s="8">
        <f t="shared" si="31"/>
        <v>0.2627144118277977</v>
      </c>
      <c r="AZ23" s="8">
        <f t="shared" si="32"/>
        <v>0.22542882365559549</v>
      </c>
      <c r="BA23" s="8">
        <f t="shared" si="33"/>
        <v>1</v>
      </c>
      <c r="BC23" s="7">
        <f t="shared" si="1"/>
        <v>1903.3873000000003</v>
      </c>
      <c r="BD23" s="2">
        <f t="shared" si="2"/>
        <v>2412</v>
      </c>
    </row>
    <row r="24" spans="1:56">
      <c r="A24" s="13">
        <v>43166</v>
      </c>
      <c r="B24" s="14">
        <v>2409</v>
      </c>
      <c r="C24" s="14">
        <v>10829</v>
      </c>
      <c r="D24" s="12">
        <v>4.66</v>
      </c>
      <c r="E24" s="12">
        <v>28</v>
      </c>
      <c r="F24" s="12">
        <v>693</v>
      </c>
      <c r="G24" s="12">
        <v>331</v>
      </c>
      <c r="H24" s="12">
        <v>12</v>
      </c>
      <c r="I24" s="12">
        <v>0</v>
      </c>
      <c r="J24" s="14">
        <v>1257</v>
      </c>
      <c r="L24">
        <f t="shared" si="3"/>
        <v>1375.8711000000001</v>
      </c>
      <c r="M24" s="4"/>
      <c r="N24" s="5">
        <f t="shared" si="4"/>
        <v>770.47739999999988</v>
      </c>
      <c r="O24" s="5">
        <f t="shared" si="5"/>
        <v>2146.3485000000001</v>
      </c>
      <c r="Q24" s="6">
        <f t="shared" si="6"/>
        <v>64.3797</v>
      </c>
      <c r="R24" s="6">
        <f t="shared" si="7"/>
        <v>48.284775000000003</v>
      </c>
      <c r="S24" s="6">
        <f t="shared" si="8"/>
        <v>21.459900000000001</v>
      </c>
      <c r="T24" s="6">
        <f t="shared" si="9"/>
        <v>643.79700000000003</v>
      </c>
      <c r="U24" s="12">
        <f t="shared" si="10"/>
        <v>693</v>
      </c>
      <c r="W24" s="6">
        <f t="shared" si="11"/>
        <v>179.94277125000002</v>
      </c>
      <c r="X24" s="6">
        <f t="shared" si="12"/>
        <v>81.792168750000002</v>
      </c>
      <c r="Y24" s="6">
        <f t="shared" si="13"/>
        <v>29.081659999999999</v>
      </c>
      <c r="Z24" s="6">
        <f t="shared" si="14"/>
        <v>1308.6747000000003</v>
      </c>
      <c r="AA24">
        <f t="shared" si="15"/>
        <v>331.00000000000006</v>
      </c>
      <c r="AC24" s="6">
        <f t="shared" si="16"/>
        <v>11.759370000000001</v>
      </c>
      <c r="AD24" s="6">
        <f t="shared" si="17"/>
        <v>3.3598200000000009</v>
      </c>
      <c r="AE24" s="6">
        <f t="shared" si="18"/>
        <v>0.74662666666666688</v>
      </c>
      <c r="AF24" s="6">
        <f t="shared" si="19"/>
        <v>67.196400000000011</v>
      </c>
      <c r="AG24">
        <f t="shared" si="20"/>
        <v>12.000000000000002</v>
      </c>
      <c r="AI24" s="3">
        <f t="shared" si="21"/>
        <v>0</v>
      </c>
      <c r="AJ24" s="3">
        <f t="shared" si="22"/>
        <v>0</v>
      </c>
      <c r="AK24" s="3">
        <f t="shared" si="23"/>
        <v>0</v>
      </c>
      <c r="AL24" s="3">
        <f t="shared" si="24"/>
        <v>0</v>
      </c>
      <c r="AM24">
        <f t="shared" si="25"/>
        <v>0</v>
      </c>
      <c r="AO24" s="7">
        <f t="shared" si="26"/>
        <v>2019.6681000000003</v>
      </c>
      <c r="AP24" s="7">
        <f t="shared" si="27"/>
        <v>256.08184125000002</v>
      </c>
      <c r="AQ24" s="7">
        <f t="shared" si="28"/>
        <v>133.43676375000001</v>
      </c>
      <c r="AR24" s="7">
        <f t="shared" si="28"/>
        <v>51.288186666666668</v>
      </c>
      <c r="AS24" s="7"/>
      <c r="AT24" s="7">
        <f t="shared" si="29"/>
        <v>1024.3273650000001</v>
      </c>
      <c r="AU24" s="7">
        <f t="shared" si="0"/>
        <v>533.74705500000005</v>
      </c>
      <c r="AV24" s="7">
        <f t="shared" si="30"/>
        <v>461.59368000000001</v>
      </c>
      <c r="AW24" s="7"/>
      <c r="AX24" s="8">
        <f t="shared" si="34"/>
        <v>0.50717608749675258</v>
      </c>
      <c r="AY24" s="8">
        <f t="shared" si="31"/>
        <v>0.26427463750108249</v>
      </c>
      <c r="AZ24" s="8">
        <f t="shared" si="32"/>
        <v>0.22854927500216493</v>
      </c>
      <c r="BA24" s="8">
        <f t="shared" si="33"/>
        <v>1</v>
      </c>
      <c r="BC24" s="7">
        <f t="shared" si="1"/>
        <v>2019.6681000000001</v>
      </c>
      <c r="BD24" s="2">
        <f t="shared" si="2"/>
        <v>2409</v>
      </c>
    </row>
    <row r="25" spans="1:56">
      <c r="A25" s="13">
        <v>43167</v>
      </c>
      <c r="B25" s="14">
        <v>1880</v>
      </c>
      <c r="C25" s="14">
        <v>4961</v>
      </c>
      <c r="D25" s="12">
        <v>2.13</v>
      </c>
      <c r="E25" s="12">
        <v>3</v>
      </c>
      <c r="F25" s="12">
        <v>887</v>
      </c>
      <c r="G25" s="12">
        <v>180</v>
      </c>
      <c r="H25" s="12">
        <v>0</v>
      </c>
      <c r="I25" s="12">
        <v>0</v>
      </c>
      <c r="J25" s="12">
        <v>577</v>
      </c>
      <c r="L25">
        <f t="shared" si="3"/>
        <v>711.66600000000005</v>
      </c>
      <c r="M25" s="4"/>
      <c r="N25" s="5">
        <f t="shared" si="4"/>
        <v>986.1665999999999</v>
      </c>
      <c r="O25" s="5">
        <f t="shared" si="5"/>
        <v>1697.8326</v>
      </c>
      <c r="Q25" s="6">
        <f t="shared" si="6"/>
        <v>82.402300000000011</v>
      </c>
      <c r="R25" s="6">
        <f t="shared" si="7"/>
        <v>61.801724999999998</v>
      </c>
      <c r="S25" s="6">
        <f t="shared" si="8"/>
        <v>27.467433333333332</v>
      </c>
      <c r="T25" s="6">
        <f t="shared" si="9"/>
        <v>824.02300000000002</v>
      </c>
      <c r="U25" s="12">
        <f t="shared" si="10"/>
        <v>887</v>
      </c>
      <c r="W25" s="6">
        <f t="shared" si="11"/>
        <v>97.854075000000009</v>
      </c>
      <c r="X25" s="6">
        <f t="shared" si="12"/>
        <v>44.479125000000003</v>
      </c>
      <c r="Y25" s="6">
        <f t="shared" si="13"/>
        <v>15.8148</v>
      </c>
      <c r="Z25" s="6">
        <f t="shared" si="14"/>
        <v>711.66600000000005</v>
      </c>
      <c r="AA25">
        <f t="shared" si="15"/>
        <v>180</v>
      </c>
      <c r="AC25" s="6">
        <f t="shared" si="16"/>
        <v>0</v>
      </c>
      <c r="AD25" s="6">
        <f t="shared" si="17"/>
        <v>0</v>
      </c>
      <c r="AE25" s="6">
        <f t="shared" si="18"/>
        <v>0</v>
      </c>
      <c r="AF25" s="6">
        <f t="shared" si="19"/>
        <v>0</v>
      </c>
      <c r="AG25">
        <f t="shared" si="20"/>
        <v>0</v>
      </c>
      <c r="AI25" s="3">
        <f t="shared" si="21"/>
        <v>0</v>
      </c>
      <c r="AJ25" s="3">
        <f t="shared" si="22"/>
        <v>0</v>
      </c>
      <c r="AK25" s="3">
        <f t="shared" si="23"/>
        <v>0</v>
      </c>
      <c r="AL25" s="3">
        <f t="shared" si="24"/>
        <v>0</v>
      </c>
      <c r="AM25">
        <f t="shared" si="25"/>
        <v>0</v>
      </c>
      <c r="AO25" s="7">
        <f t="shared" si="26"/>
        <v>1535.6890000000001</v>
      </c>
      <c r="AP25" s="7">
        <f t="shared" si="27"/>
        <v>180.25637500000002</v>
      </c>
      <c r="AQ25" s="7">
        <f t="shared" si="28"/>
        <v>106.28085</v>
      </c>
      <c r="AR25" s="7">
        <f t="shared" si="28"/>
        <v>43.28223333333333</v>
      </c>
      <c r="AS25" s="7"/>
      <c r="AT25" s="7">
        <f t="shared" si="29"/>
        <v>721.02550000000008</v>
      </c>
      <c r="AU25" s="7">
        <f t="shared" si="0"/>
        <v>425.1234</v>
      </c>
      <c r="AV25" s="7">
        <f t="shared" si="30"/>
        <v>389.5401</v>
      </c>
      <c r="AW25" s="7"/>
      <c r="AX25" s="8">
        <f t="shared" si="34"/>
        <v>0.46951270732550671</v>
      </c>
      <c r="AY25" s="8">
        <f t="shared" si="31"/>
        <v>0.27682909755816443</v>
      </c>
      <c r="AZ25" s="8">
        <f t="shared" si="32"/>
        <v>0.25365819511632887</v>
      </c>
      <c r="BA25" s="8">
        <f t="shared" si="33"/>
        <v>1</v>
      </c>
      <c r="BC25" s="7">
        <f t="shared" si="1"/>
        <v>1535.6890000000001</v>
      </c>
      <c r="BD25" s="2">
        <f t="shared" si="2"/>
        <v>1880</v>
      </c>
    </row>
    <row r="26" spans="1:56">
      <c r="A26" s="13">
        <v>43168</v>
      </c>
      <c r="B26" s="14">
        <v>2317</v>
      </c>
      <c r="C26" s="14">
        <v>10729</v>
      </c>
      <c r="D26" s="12">
        <v>4.6100000000000003</v>
      </c>
      <c r="E26" s="12">
        <v>2</v>
      </c>
      <c r="F26" s="12">
        <v>817</v>
      </c>
      <c r="G26" s="12">
        <v>260</v>
      </c>
      <c r="H26" s="12">
        <v>37</v>
      </c>
      <c r="I26" s="12">
        <v>19</v>
      </c>
      <c r="J26" s="14">
        <v>1139</v>
      </c>
      <c r="L26">
        <f t="shared" si="3"/>
        <v>1394.578</v>
      </c>
      <c r="M26" s="4"/>
      <c r="N26" s="5">
        <f t="shared" si="4"/>
        <v>908.34059999999988</v>
      </c>
      <c r="O26" s="5">
        <f t="shared" si="5"/>
        <v>2302.9186</v>
      </c>
      <c r="Q26" s="6">
        <f t="shared" si="6"/>
        <v>75.899300000000011</v>
      </c>
      <c r="R26" s="6">
        <f t="shared" si="7"/>
        <v>56.924475000000001</v>
      </c>
      <c r="S26" s="6">
        <f t="shared" si="8"/>
        <v>25.299766666666667</v>
      </c>
      <c r="T26" s="6">
        <f t="shared" si="9"/>
        <v>758.99300000000005</v>
      </c>
      <c r="U26" s="12">
        <f t="shared" si="10"/>
        <v>817</v>
      </c>
      <c r="W26" s="6">
        <f t="shared" si="11"/>
        <v>141.344775</v>
      </c>
      <c r="X26" s="6">
        <f t="shared" si="12"/>
        <v>64.247624999999999</v>
      </c>
      <c r="Y26" s="6">
        <f t="shared" si="13"/>
        <v>22.843599999999999</v>
      </c>
      <c r="Z26" s="6">
        <f t="shared" si="14"/>
        <v>1027.962</v>
      </c>
      <c r="AA26">
        <f t="shared" si="15"/>
        <v>260</v>
      </c>
      <c r="AC26" s="6">
        <f t="shared" si="16"/>
        <v>36.2580575</v>
      </c>
      <c r="AD26" s="6">
        <f t="shared" si="17"/>
        <v>10.359445000000001</v>
      </c>
      <c r="AE26" s="6">
        <f t="shared" si="18"/>
        <v>2.3020988888888891</v>
      </c>
      <c r="AF26" s="6">
        <f t="shared" si="19"/>
        <v>207.18889999999999</v>
      </c>
      <c r="AG26">
        <f t="shared" si="20"/>
        <v>36.999999999999993</v>
      </c>
      <c r="AI26" s="3">
        <f t="shared" si="21"/>
        <v>35.871097499999998</v>
      </c>
      <c r="AJ26" s="3">
        <f t="shared" si="22"/>
        <v>3.9856775</v>
      </c>
      <c r="AK26" s="3">
        <f t="shared" si="23"/>
        <v>0</v>
      </c>
      <c r="AL26" s="3">
        <f t="shared" si="24"/>
        <v>159.4271</v>
      </c>
      <c r="AM26">
        <f t="shared" si="25"/>
        <v>19</v>
      </c>
      <c r="AO26" s="7">
        <f t="shared" si="26"/>
        <v>2153.5709999999999</v>
      </c>
      <c r="AP26" s="7">
        <f t="shared" si="27"/>
        <v>289.37323000000004</v>
      </c>
      <c r="AQ26" s="7">
        <f t="shared" si="28"/>
        <v>135.5172225</v>
      </c>
      <c r="AR26" s="7">
        <f t="shared" si="28"/>
        <v>50.445465555555558</v>
      </c>
      <c r="AS26" s="7"/>
      <c r="AT26" s="7">
        <f t="shared" si="29"/>
        <v>1157.4929200000001</v>
      </c>
      <c r="AU26" s="7">
        <f t="shared" si="0"/>
        <v>542.06889000000001</v>
      </c>
      <c r="AV26" s="7">
        <f t="shared" si="30"/>
        <v>454.00918999999999</v>
      </c>
      <c r="AW26" s="7"/>
      <c r="AX26" s="8">
        <f t="shared" si="34"/>
        <v>0.53747608971331806</v>
      </c>
      <c r="AY26" s="8">
        <f t="shared" si="31"/>
        <v>0.25170699735462637</v>
      </c>
      <c r="AZ26" s="8">
        <f t="shared" si="32"/>
        <v>0.21081691293205565</v>
      </c>
      <c r="BA26" s="8">
        <f t="shared" si="33"/>
        <v>1</v>
      </c>
      <c r="BC26" s="7">
        <f t="shared" si="1"/>
        <v>2153.5709999999999</v>
      </c>
      <c r="BD26" s="2">
        <f t="shared" si="2"/>
        <v>2317</v>
      </c>
    </row>
    <row r="27" spans="1:56">
      <c r="A27" s="13">
        <v>43169</v>
      </c>
      <c r="B27" s="14">
        <v>2844</v>
      </c>
      <c r="C27" s="14">
        <v>15008</v>
      </c>
      <c r="D27" s="12">
        <v>6.54</v>
      </c>
      <c r="E27" s="12">
        <v>6</v>
      </c>
      <c r="F27" s="12">
        <v>428</v>
      </c>
      <c r="G27" s="12">
        <v>394</v>
      </c>
      <c r="H27" s="12">
        <v>44</v>
      </c>
      <c r="I27" s="12">
        <v>26</v>
      </c>
      <c r="J27" s="14">
        <v>1810</v>
      </c>
      <c r="L27">
        <f t="shared" si="3"/>
        <v>2022.308</v>
      </c>
      <c r="M27" s="4"/>
      <c r="N27" s="5">
        <f t="shared" si="4"/>
        <v>475.85039999999998</v>
      </c>
      <c r="O27" s="5">
        <f t="shared" si="5"/>
        <v>2498.1583999999998</v>
      </c>
      <c r="Q27" s="6">
        <f t="shared" si="6"/>
        <v>39.761200000000002</v>
      </c>
      <c r="R27" s="6">
        <f t="shared" si="7"/>
        <v>29.820900000000002</v>
      </c>
      <c r="S27" s="6">
        <f t="shared" si="8"/>
        <v>13.253733333333335</v>
      </c>
      <c r="T27" s="6">
        <f t="shared" si="9"/>
        <v>397.61199999999997</v>
      </c>
      <c r="U27" s="12">
        <f t="shared" si="10"/>
        <v>427.99999999999994</v>
      </c>
      <c r="W27" s="6">
        <f t="shared" si="11"/>
        <v>214.19169750000003</v>
      </c>
      <c r="X27" s="6">
        <f t="shared" si="12"/>
        <v>97.359862500000006</v>
      </c>
      <c r="Y27" s="6">
        <f t="shared" si="13"/>
        <v>34.616840000000003</v>
      </c>
      <c r="Z27" s="6">
        <f t="shared" si="14"/>
        <v>1557.7578000000003</v>
      </c>
      <c r="AA27">
        <f t="shared" si="15"/>
        <v>394.00000000000006</v>
      </c>
      <c r="AC27" s="6">
        <f t="shared" si="16"/>
        <v>43.117690000000003</v>
      </c>
      <c r="AD27" s="6">
        <f t="shared" si="17"/>
        <v>12.319340000000002</v>
      </c>
      <c r="AE27" s="6">
        <f t="shared" si="18"/>
        <v>2.7376311111111118</v>
      </c>
      <c r="AF27" s="6">
        <f t="shared" si="19"/>
        <v>246.38680000000005</v>
      </c>
      <c r="AG27">
        <f t="shared" si="20"/>
        <v>44.000000000000007</v>
      </c>
      <c r="AI27" s="3">
        <f t="shared" si="21"/>
        <v>49.086765</v>
      </c>
      <c r="AJ27" s="3">
        <f t="shared" si="22"/>
        <v>5.4540850000000001</v>
      </c>
      <c r="AK27" s="3">
        <f t="shared" si="23"/>
        <v>0</v>
      </c>
      <c r="AL27" s="3">
        <f t="shared" si="24"/>
        <v>218.1634</v>
      </c>
      <c r="AM27">
        <f t="shared" si="25"/>
        <v>26</v>
      </c>
      <c r="AO27" s="7">
        <f t="shared" si="26"/>
        <v>2419.9200000000005</v>
      </c>
      <c r="AP27" s="7">
        <f t="shared" si="27"/>
        <v>346.15735250000006</v>
      </c>
      <c r="AQ27" s="7">
        <f t="shared" si="28"/>
        <v>144.95418750000002</v>
      </c>
      <c r="AR27" s="7">
        <f t="shared" si="28"/>
        <v>50.608204444444453</v>
      </c>
      <c r="AS27" s="7"/>
      <c r="AT27" s="7">
        <f t="shared" si="29"/>
        <v>1384.6294100000002</v>
      </c>
      <c r="AU27" s="7">
        <f t="shared" si="0"/>
        <v>579.81675000000007</v>
      </c>
      <c r="AV27" s="7">
        <f t="shared" si="30"/>
        <v>455.47384000000011</v>
      </c>
      <c r="AW27" s="7"/>
      <c r="AX27" s="8">
        <f t="shared" si="34"/>
        <v>0.57217982825878544</v>
      </c>
      <c r="AY27" s="8">
        <f t="shared" si="31"/>
        <v>0.23960161906178715</v>
      </c>
      <c r="AZ27" s="8">
        <f t="shared" si="32"/>
        <v>0.18821855267942741</v>
      </c>
      <c r="BA27" s="8">
        <f t="shared" si="33"/>
        <v>1</v>
      </c>
      <c r="BC27" s="7">
        <f t="shared" si="1"/>
        <v>2419.9200000000005</v>
      </c>
      <c r="BD27" s="2">
        <f t="shared" si="2"/>
        <v>2844</v>
      </c>
    </row>
    <row r="28" spans="1:56">
      <c r="A28" s="13">
        <v>43170</v>
      </c>
      <c r="B28" s="14">
        <v>2539</v>
      </c>
      <c r="C28" s="14">
        <v>13919</v>
      </c>
      <c r="D28" s="12">
        <v>5.99</v>
      </c>
      <c r="E28" s="12">
        <v>10</v>
      </c>
      <c r="F28" s="12">
        <v>598</v>
      </c>
      <c r="G28" s="12">
        <v>383</v>
      </c>
      <c r="H28" s="12">
        <v>19</v>
      </c>
      <c r="I28" s="12">
        <v>6</v>
      </c>
      <c r="J28" s="14">
        <v>1455</v>
      </c>
      <c r="L28">
        <f t="shared" si="3"/>
        <v>1671.0067999999999</v>
      </c>
      <c r="M28" s="4"/>
      <c r="N28" s="5">
        <f t="shared" si="4"/>
        <v>664.85639999999989</v>
      </c>
      <c r="O28" s="5">
        <f t="shared" si="5"/>
        <v>2335.8631999999998</v>
      </c>
      <c r="Q28" s="6">
        <f t="shared" si="6"/>
        <v>55.554200000000009</v>
      </c>
      <c r="R28" s="6">
        <f t="shared" si="7"/>
        <v>41.665649999999999</v>
      </c>
      <c r="S28" s="6">
        <f t="shared" si="8"/>
        <v>18.518066666666666</v>
      </c>
      <c r="T28" s="6">
        <f t="shared" si="9"/>
        <v>555.54200000000003</v>
      </c>
      <c r="U28" s="12">
        <f t="shared" si="10"/>
        <v>598</v>
      </c>
      <c r="W28" s="6">
        <f t="shared" si="11"/>
        <v>208.21172625000003</v>
      </c>
      <c r="X28" s="6">
        <f t="shared" si="12"/>
        <v>94.641693750000002</v>
      </c>
      <c r="Y28" s="6">
        <f t="shared" si="13"/>
        <v>33.650380000000006</v>
      </c>
      <c r="Z28" s="6">
        <f t="shared" si="14"/>
        <v>1514.2671</v>
      </c>
      <c r="AA28">
        <f t="shared" si="15"/>
        <v>383</v>
      </c>
      <c r="AC28" s="6">
        <f t="shared" si="16"/>
        <v>18.619002500000001</v>
      </c>
      <c r="AD28" s="6">
        <f t="shared" si="17"/>
        <v>5.3197150000000004</v>
      </c>
      <c r="AE28" s="6">
        <f t="shared" si="18"/>
        <v>1.182158888888889</v>
      </c>
      <c r="AF28" s="6">
        <f t="shared" si="19"/>
        <v>106.39430000000002</v>
      </c>
      <c r="AG28">
        <f t="shared" si="20"/>
        <v>19</v>
      </c>
      <c r="AI28" s="3">
        <f t="shared" si="21"/>
        <v>11.327715</v>
      </c>
      <c r="AJ28" s="3">
        <f t="shared" si="22"/>
        <v>1.2586349999999999</v>
      </c>
      <c r="AK28" s="3">
        <f t="shared" si="23"/>
        <v>0</v>
      </c>
      <c r="AL28" s="3">
        <f t="shared" si="24"/>
        <v>50.345399999999998</v>
      </c>
      <c r="AM28">
        <f t="shared" si="25"/>
        <v>6</v>
      </c>
      <c r="AO28" s="7">
        <f t="shared" si="26"/>
        <v>2226.5488</v>
      </c>
      <c r="AP28" s="7">
        <f t="shared" si="27"/>
        <v>293.71264375000004</v>
      </c>
      <c r="AQ28" s="7">
        <f t="shared" si="28"/>
        <v>142.88569375</v>
      </c>
      <c r="AR28" s="7">
        <f t="shared" si="28"/>
        <v>53.35060555555556</v>
      </c>
      <c r="AS28" s="7"/>
      <c r="AT28" s="7">
        <f t="shared" si="29"/>
        <v>1174.8505750000002</v>
      </c>
      <c r="AU28" s="7">
        <f t="shared" si="0"/>
        <v>571.54277500000001</v>
      </c>
      <c r="AV28" s="7">
        <f t="shared" si="30"/>
        <v>480.15545000000003</v>
      </c>
      <c r="AW28" s="7"/>
      <c r="AX28" s="8">
        <f t="shared" si="34"/>
        <v>0.52765543472480825</v>
      </c>
      <c r="AY28" s="8">
        <f t="shared" si="31"/>
        <v>0.25669447487519698</v>
      </c>
      <c r="AZ28" s="8">
        <f t="shared" si="32"/>
        <v>0.21565009039999483</v>
      </c>
      <c r="BA28" s="8">
        <f t="shared" si="33"/>
        <v>1</v>
      </c>
      <c r="BC28" s="7">
        <f t="shared" si="1"/>
        <v>2226.5488000000005</v>
      </c>
      <c r="BD28" s="2">
        <f t="shared" si="2"/>
        <v>2539</v>
      </c>
    </row>
    <row r="29" spans="1:56">
      <c r="A29" s="13">
        <v>43171</v>
      </c>
      <c r="B29" s="14">
        <v>1879</v>
      </c>
      <c r="C29" s="14">
        <v>4274</v>
      </c>
      <c r="D29" s="12">
        <v>1.84</v>
      </c>
      <c r="E29" s="12">
        <v>8</v>
      </c>
      <c r="F29" s="12">
        <v>758</v>
      </c>
      <c r="G29" s="12">
        <v>178</v>
      </c>
      <c r="H29" s="12">
        <v>0</v>
      </c>
      <c r="I29" s="12">
        <v>0</v>
      </c>
      <c r="J29" s="12">
        <v>565</v>
      </c>
      <c r="L29">
        <f t="shared" si="3"/>
        <v>703.7586</v>
      </c>
      <c r="M29" s="4"/>
      <c r="N29" s="5">
        <f t="shared" si="4"/>
        <v>842.74439999999993</v>
      </c>
      <c r="O29" s="5">
        <f t="shared" si="5"/>
        <v>1546.5029999999999</v>
      </c>
      <c r="Q29" s="6">
        <f t="shared" si="6"/>
        <v>70.418199999999999</v>
      </c>
      <c r="R29" s="6">
        <f t="shared" si="7"/>
        <v>52.813650000000003</v>
      </c>
      <c r="S29" s="6">
        <f t="shared" si="8"/>
        <v>23.472733333333334</v>
      </c>
      <c r="T29" s="6">
        <f t="shared" si="9"/>
        <v>704.18200000000002</v>
      </c>
      <c r="U29" s="12">
        <f t="shared" si="10"/>
        <v>758</v>
      </c>
      <c r="W29" s="6">
        <f t="shared" si="11"/>
        <v>96.766807500000013</v>
      </c>
      <c r="X29" s="6">
        <f t="shared" si="12"/>
        <v>43.9849125</v>
      </c>
      <c r="Y29" s="6">
        <f t="shared" si="13"/>
        <v>15.63908</v>
      </c>
      <c r="Z29" s="6">
        <f t="shared" si="14"/>
        <v>703.7586</v>
      </c>
      <c r="AA29">
        <f t="shared" si="15"/>
        <v>178</v>
      </c>
      <c r="AC29" s="6">
        <f t="shared" si="16"/>
        <v>0</v>
      </c>
      <c r="AD29" s="6">
        <f t="shared" si="17"/>
        <v>0</v>
      </c>
      <c r="AE29" s="6">
        <f t="shared" si="18"/>
        <v>0</v>
      </c>
      <c r="AF29" s="6">
        <f t="shared" si="19"/>
        <v>0</v>
      </c>
      <c r="AG29">
        <f t="shared" si="20"/>
        <v>0</v>
      </c>
      <c r="AI29" s="3">
        <f t="shared" si="21"/>
        <v>0</v>
      </c>
      <c r="AJ29" s="3">
        <f t="shared" si="22"/>
        <v>0</v>
      </c>
      <c r="AK29" s="3">
        <f t="shared" si="23"/>
        <v>0</v>
      </c>
      <c r="AL29" s="3">
        <f t="shared" si="24"/>
        <v>0</v>
      </c>
      <c r="AM29">
        <f t="shared" si="25"/>
        <v>0</v>
      </c>
      <c r="AO29" s="7">
        <f t="shared" si="26"/>
        <v>1407.9405999999999</v>
      </c>
      <c r="AP29" s="7">
        <f t="shared" si="27"/>
        <v>167.18500750000001</v>
      </c>
      <c r="AQ29" s="7">
        <f t="shared" si="28"/>
        <v>96.798562500000003</v>
      </c>
      <c r="AR29" s="7">
        <f t="shared" si="28"/>
        <v>39.11181333333333</v>
      </c>
      <c r="AS29" s="7"/>
      <c r="AT29" s="7">
        <f t="shared" si="29"/>
        <v>668.74003000000005</v>
      </c>
      <c r="AU29" s="7">
        <f t="shared" si="0"/>
        <v>387.19425000000001</v>
      </c>
      <c r="AV29" s="7">
        <f t="shared" si="30"/>
        <v>352.00631999999996</v>
      </c>
      <c r="AW29" s="7"/>
      <c r="AX29" s="8">
        <f t="shared" si="34"/>
        <v>0.47497744578144852</v>
      </c>
      <c r="AY29" s="8">
        <f t="shared" si="31"/>
        <v>0.27500751807285057</v>
      </c>
      <c r="AZ29" s="8">
        <f t="shared" si="32"/>
        <v>0.25001503614570103</v>
      </c>
      <c r="BA29" s="8">
        <f t="shared" si="33"/>
        <v>1</v>
      </c>
      <c r="BC29" s="7">
        <f t="shared" si="1"/>
        <v>1407.9405999999999</v>
      </c>
      <c r="BD29" s="2">
        <f t="shared" si="2"/>
        <v>1879</v>
      </c>
    </row>
    <row r="30" spans="1:56">
      <c r="A30" s="13">
        <v>43172</v>
      </c>
      <c r="B30" s="14">
        <v>2458</v>
      </c>
      <c r="C30" s="14">
        <v>12169</v>
      </c>
      <c r="D30" s="12">
        <v>5.28</v>
      </c>
      <c r="E30" s="12">
        <v>22</v>
      </c>
      <c r="F30" s="12">
        <v>701</v>
      </c>
      <c r="G30" s="12">
        <v>281</v>
      </c>
      <c r="H30" s="12">
        <v>27</v>
      </c>
      <c r="I30" s="12">
        <v>28</v>
      </c>
      <c r="J30" s="14">
        <v>1316</v>
      </c>
      <c r="L30">
        <f t="shared" si="3"/>
        <v>1497.1268</v>
      </c>
      <c r="M30" s="4"/>
      <c r="N30" s="5">
        <f t="shared" si="4"/>
        <v>779.37179999999989</v>
      </c>
      <c r="O30" s="5">
        <f t="shared" si="5"/>
        <v>2276.4985999999999</v>
      </c>
      <c r="Q30" s="6">
        <f t="shared" si="6"/>
        <v>65.122900000000001</v>
      </c>
      <c r="R30" s="6">
        <f t="shared" si="7"/>
        <v>48.842175000000005</v>
      </c>
      <c r="S30" s="6">
        <f t="shared" si="8"/>
        <v>21.707633333333334</v>
      </c>
      <c r="T30" s="6">
        <f t="shared" si="9"/>
        <v>651.22900000000004</v>
      </c>
      <c r="U30" s="12">
        <f t="shared" si="10"/>
        <v>701</v>
      </c>
      <c r="W30" s="6">
        <f t="shared" si="11"/>
        <v>152.76108375000001</v>
      </c>
      <c r="X30" s="6">
        <f t="shared" si="12"/>
        <v>69.436856250000005</v>
      </c>
      <c r="Y30" s="6">
        <f t="shared" si="13"/>
        <v>24.688660000000002</v>
      </c>
      <c r="Z30" s="6">
        <f t="shared" si="14"/>
        <v>1110.9897000000001</v>
      </c>
      <c r="AA30">
        <f t="shared" si="15"/>
        <v>281</v>
      </c>
      <c r="AC30" s="6">
        <f t="shared" si="16"/>
        <v>26.458582499999999</v>
      </c>
      <c r="AD30" s="6">
        <f t="shared" si="17"/>
        <v>7.5595950000000007</v>
      </c>
      <c r="AE30" s="6">
        <f t="shared" si="18"/>
        <v>1.6799100000000002</v>
      </c>
      <c r="AF30" s="6">
        <f t="shared" si="19"/>
        <v>151.1919</v>
      </c>
      <c r="AG30">
        <f t="shared" si="20"/>
        <v>27</v>
      </c>
      <c r="AI30" s="3">
        <f t="shared" si="21"/>
        <v>52.862670000000001</v>
      </c>
      <c r="AJ30" s="3">
        <f t="shared" si="22"/>
        <v>5.8736300000000004</v>
      </c>
      <c r="AK30" s="3">
        <f t="shared" si="23"/>
        <v>0</v>
      </c>
      <c r="AL30" s="3">
        <f t="shared" si="24"/>
        <v>234.9452</v>
      </c>
      <c r="AM30">
        <f t="shared" si="25"/>
        <v>28</v>
      </c>
      <c r="AO30" s="7">
        <f t="shared" si="26"/>
        <v>2148.3558000000003</v>
      </c>
      <c r="AP30" s="7">
        <f t="shared" si="27"/>
        <v>297.20523625000004</v>
      </c>
      <c r="AQ30" s="7">
        <f t="shared" si="28"/>
        <v>131.71225625</v>
      </c>
      <c r="AR30" s="7">
        <f t="shared" si="28"/>
        <v>48.076203333333332</v>
      </c>
      <c r="AS30" s="7"/>
      <c r="AT30" s="7">
        <f t="shared" si="29"/>
        <v>1188.8209450000002</v>
      </c>
      <c r="AU30" s="7">
        <f t="shared" si="0"/>
        <v>526.84902499999998</v>
      </c>
      <c r="AV30" s="7">
        <f t="shared" si="30"/>
        <v>432.68583000000001</v>
      </c>
      <c r="AW30" s="7"/>
      <c r="AX30" s="8">
        <f t="shared" si="34"/>
        <v>0.5533631556746792</v>
      </c>
      <c r="AY30" s="8">
        <f t="shared" si="31"/>
        <v>0.24523359910867645</v>
      </c>
      <c r="AZ30" s="8">
        <f t="shared" si="32"/>
        <v>0.20140324521664427</v>
      </c>
      <c r="BA30" s="8">
        <f t="shared" si="33"/>
        <v>1</v>
      </c>
      <c r="BC30" s="7">
        <f t="shared" si="1"/>
        <v>2148.3558000000003</v>
      </c>
      <c r="BD30" s="2">
        <f t="shared" si="2"/>
        <v>2458</v>
      </c>
    </row>
    <row r="31" spans="1:56">
      <c r="A31" s="13">
        <v>43173</v>
      </c>
      <c r="B31" s="14">
        <v>1841</v>
      </c>
      <c r="C31" s="14">
        <v>6154</v>
      </c>
      <c r="D31" s="12">
        <v>2.65</v>
      </c>
      <c r="E31" s="12">
        <v>5</v>
      </c>
      <c r="F31" s="12">
        <v>756</v>
      </c>
      <c r="G31" s="12">
        <v>187</v>
      </c>
      <c r="H31" s="12">
        <v>9</v>
      </c>
      <c r="I31" s="12">
        <v>1</v>
      </c>
      <c r="J31" s="12">
        <v>659</v>
      </c>
      <c r="L31">
        <f t="shared" si="3"/>
        <v>798.13009999999997</v>
      </c>
      <c r="M31" s="4"/>
      <c r="N31" s="5">
        <f t="shared" si="4"/>
        <v>840.52079999999989</v>
      </c>
      <c r="O31" s="5">
        <f>L31+N31</f>
        <v>1638.6508999999999</v>
      </c>
      <c r="Q31" s="6">
        <f t="shared" si="6"/>
        <v>70.232400000000013</v>
      </c>
      <c r="R31" s="6">
        <f t="shared" si="7"/>
        <v>52.674300000000002</v>
      </c>
      <c r="S31" s="6">
        <f t="shared" si="8"/>
        <v>23.410800000000002</v>
      </c>
      <c r="T31" s="6">
        <f t="shared" si="9"/>
        <v>702.32400000000007</v>
      </c>
      <c r="U31" s="12">
        <f t="shared" si="10"/>
        <v>756</v>
      </c>
      <c r="W31" s="6">
        <f t="shared" si="11"/>
        <v>101.65951125000001</v>
      </c>
      <c r="X31" s="6">
        <f t="shared" si="12"/>
        <v>46.208868750000001</v>
      </c>
      <c r="Y31" s="6">
        <f t="shared" si="13"/>
        <v>16.429819999999999</v>
      </c>
      <c r="Z31" s="6">
        <f t="shared" si="14"/>
        <v>739.34190000000001</v>
      </c>
      <c r="AA31">
        <f t="shared" si="15"/>
        <v>187</v>
      </c>
      <c r="AC31" s="6">
        <f t="shared" si="16"/>
        <v>8.8195274999999995</v>
      </c>
      <c r="AD31" s="6">
        <f t="shared" si="17"/>
        <v>2.5198650000000002</v>
      </c>
      <c r="AE31" s="6">
        <f t="shared" si="18"/>
        <v>0.55997000000000008</v>
      </c>
      <c r="AF31" s="6">
        <f t="shared" si="19"/>
        <v>50.397299999999994</v>
      </c>
      <c r="AG31">
        <f t="shared" si="20"/>
        <v>8.9999999999999982</v>
      </c>
      <c r="AI31" s="3">
        <f t="shared" si="21"/>
        <v>1.8879525000000001</v>
      </c>
      <c r="AJ31" s="3">
        <f t="shared" si="22"/>
        <v>0.20977250000000003</v>
      </c>
      <c r="AK31" s="3">
        <f t="shared" si="23"/>
        <v>0</v>
      </c>
      <c r="AL31" s="3">
        <f t="shared" si="24"/>
        <v>8.3909000000000002</v>
      </c>
      <c r="AM31">
        <f t="shared" si="25"/>
        <v>1</v>
      </c>
      <c r="AO31" s="7">
        <f t="shared" si="26"/>
        <v>1500.4541000000002</v>
      </c>
      <c r="AP31" s="7">
        <f t="shared" si="27"/>
        <v>182.59939125000002</v>
      </c>
      <c r="AQ31" s="7">
        <f t="shared" si="28"/>
        <v>101.61280625000001</v>
      </c>
      <c r="AR31" s="7">
        <f t="shared" si="28"/>
        <v>40.400590000000001</v>
      </c>
      <c r="AS31" s="7"/>
      <c r="AT31" s="7">
        <f t="shared" si="29"/>
        <v>730.3975650000001</v>
      </c>
      <c r="AU31" s="7">
        <f t="shared" si="0"/>
        <v>406.45122500000002</v>
      </c>
      <c r="AV31" s="7">
        <f t="shared" si="30"/>
        <v>363.60531000000003</v>
      </c>
      <c r="AW31" s="7"/>
      <c r="AX31" s="8">
        <f t="shared" si="34"/>
        <v>0.48678434415288013</v>
      </c>
      <c r="AY31" s="8">
        <f t="shared" si="31"/>
        <v>0.27088547726984785</v>
      </c>
      <c r="AZ31" s="8">
        <f t="shared" si="32"/>
        <v>0.24233017857727204</v>
      </c>
      <c r="BA31" s="8">
        <f t="shared" si="33"/>
        <v>1</v>
      </c>
      <c r="BC31" s="7">
        <f t="shared" si="1"/>
        <v>1500.4540999999999</v>
      </c>
      <c r="BD31" s="2">
        <f t="shared" si="2"/>
        <v>1841</v>
      </c>
    </row>
    <row r="32" spans="1:56">
      <c r="AX32" s="10">
        <f>AVERAGE(AX9:AX31)</f>
        <v>0.50882653045229675</v>
      </c>
      <c r="AY32" s="10">
        <f t="shared" ref="AY32:AZ32" si="35">AVERAGE(AY9:AY31)</f>
        <v>0.26262459845656588</v>
      </c>
      <c r="AZ32" s="10">
        <f t="shared" si="35"/>
        <v>0.22854887109113728</v>
      </c>
      <c r="BA32" s="4" t="s">
        <v>47</v>
      </c>
      <c r="BC32" s="2"/>
    </row>
    <row r="33" spans="50:57">
      <c r="AX33" s="9"/>
      <c r="BA33" s="9">
        <f>SUM(AX32:AZ32)</f>
        <v>0.99999999999999989</v>
      </c>
      <c r="BD33" s="2">
        <f>AVERAGE(BD9:BD31)</f>
        <v>2143.2608695652175</v>
      </c>
      <c r="BE33" t="s">
        <v>48</v>
      </c>
    </row>
    <row r="34" spans="50:57">
      <c r="BD34">
        <f>(BD33*0.25)/4</f>
        <v>133.95380434782609</v>
      </c>
      <c r="BE34" t="s">
        <v>49</v>
      </c>
    </row>
    <row r="35" spans="50:57">
      <c r="BD35">
        <f>BD34/(145/2.2)</f>
        <v>2.0324025487256372</v>
      </c>
      <c r="BE35" t="s">
        <v>50</v>
      </c>
    </row>
  </sheetData>
  <mergeCells count="5">
    <mergeCell ref="Q7:U7"/>
    <mergeCell ref="W7:AA7"/>
    <mergeCell ref="AC7:AG7"/>
    <mergeCell ref="AI7:AM7"/>
    <mergeCell ref="AO7:AW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131"/>
  <sheetViews>
    <sheetView topLeftCell="M43" workbookViewId="0">
      <selection activeCell="R69" sqref="A1:XFD1048576"/>
    </sheetView>
  </sheetViews>
  <sheetFormatPr baseColWidth="10" defaultColWidth="9.1640625" defaultRowHeight="15"/>
  <cols>
    <col min="1" max="1" width="9.6640625" style="12" bestFit="1" customWidth="1"/>
    <col min="2" max="5" width="9.1640625" style="12"/>
    <col min="6" max="6" width="27.33203125" style="12" customWidth="1"/>
    <col min="7" max="7" width="22.33203125" style="12" customWidth="1"/>
    <col min="8" max="8" width="19.33203125" style="12" customWidth="1"/>
    <col min="9" max="9" width="19.5" style="12" customWidth="1"/>
    <col min="10" max="10" width="22" style="12" customWidth="1"/>
    <col min="11" max="16" width="9.1640625" style="12"/>
    <col min="17" max="19" width="9.33203125" style="12" bestFit="1" customWidth="1"/>
    <col min="20" max="20" width="9.5" style="12" bestFit="1" customWidth="1"/>
    <col min="21" max="40" width="9.1640625" style="12"/>
    <col min="41" max="41" width="13.6640625" style="12" bestFit="1" customWidth="1"/>
    <col min="42" max="44" width="12.5" style="12" bestFit="1" customWidth="1"/>
    <col min="45" max="16384" width="9.1640625" style="12"/>
  </cols>
  <sheetData>
    <row r="1" spans="1:56">
      <c r="A1" s="12" t="s">
        <v>0</v>
      </c>
    </row>
    <row r="2" spans="1:56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L2" s="12" t="s">
        <v>12</v>
      </c>
      <c r="N2" s="12" t="s">
        <v>14</v>
      </c>
      <c r="O2" s="12" t="s">
        <v>13</v>
      </c>
    </row>
    <row r="3" spans="1:56">
      <c r="A3" s="13"/>
      <c r="B3" s="14"/>
      <c r="F3" s="14"/>
    </row>
    <row r="4" spans="1:56">
      <c r="A4" s="13"/>
      <c r="B4" s="14"/>
      <c r="F4" s="14"/>
    </row>
    <row r="5" spans="1:56">
      <c r="A5" s="13"/>
      <c r="B5" s="14"/>
      <c r="F5" s="14"/>
    </row>
    <row r="6" spans="1:56">
      <c r="A6" s="13"/>
      <c r="B6" s="14"/>
      <c r="F6" s="14"/>
      <c r="S6" s="12">
        <v>0.92900000000000005</v>
      </c>
      <c r="Y6" s="12">
        <v>3.9</v>
      </c>
      <c r="AE6" s="12">
        <v>5.6</v>
      </c>
    </row>
    <row r="7" spans="1:56" ht="15" customHeight="1">
      <c r="A7" s="13"/>
      <c r="B7" s="14"/>
      <c r="F7" s="14"/>
      <c r="Q7" s="16" t="s">
        <v>25</v>
      </c>
      <c r="R7" s="16"/>
      <c r="S7" s="16"/>
      <c r="T7" s="16"/>
      <c r="U7" s="16"/>
      <c r="W7" s="16" t="s">
        <v>15</v>
      </c>
      <c r="X7" s="16"/>
      <c r="Y7" s="16"/>
      <c r="Z7" s="16"/>
      <c r="AA7" s="16"/>
      <c r="AC7" s="16" t="s">
        <v>17</v>
      </c>
      <c r="AD7" s="16"/>
      <c r="AE7" s="16"/>
      <c r="AF7" s="16"/>
      <c r="AG7" s="16"/>
      <c r="AI7" s="16" t="s">
        <v>18</v>
      </c>
      <c r="AJ7" s="16"/>
      <c r="AK7" s="16"/>
      <c r="AL7" s="16"/>
      <c r="AM7" s="16"/>
      <c r="AO7" s="15" t="s">
        <v>40</v>
      </c>
      <c r="AP7" s="15"/>
      <c r="AQ7" s="15"/>
      <c r="AR7" s="15"/>
      <c r="AS7" s="15"/>
      <c r="AT7" s="15"/>
      <c r="AU7" s="15"/>
      <c r="AV7" s="15"/>
      <c r="AW7" s="15"/>
    </row>
    <row r="8" spans="1:56">
      <c r="A8" s="13" t="s">
        <v>11</v>
      </c>
      <c r="B8" s="14"/>
      <c r="F8" s="12">
        <v>0.92900000000000005</v>
      </c>
      <c r="G8" s="12">
        <v>3.9537</v>
      </c>
      <c r="H8" s="12">
        <v>5.5997000000000003</v>
      </c>
      <c r="I8" s="12">
        <v>8.3909000000000002</v>
      </c>
      <c r="Q8" s="12" t="s">
        <v>20</v>
      </c>
      <c r="R8" s="12" t="s">
        <v>21</v>
      </c>
      <c r="S8" s="12" t="s">
        <v>22</v>
      </c>
      <c r="T8" s="12" t="s">
        <v>16</v>
      </c>
      <c r="U8" s="12" t="s">
        <v>19</v>
      </c>
      <c r="W8" s="12" t="s">
        <v>26</v>
      </c>
      <c r="X8" s="12" t="s">
        <v>27</v>
      </c>
      <c r="Y8" s="12" t="s">
        <v>28</v>
      </c>
      <c r="Z8" s="12" t="s">
        <v>16</v>
      </c>
      <c r="AA8" s="12" t="s">
        <v>19</v>
      </c>
      <c r="AC8" s="12" t="s">
        <v>29</v>
      </c>
      <c r="AD8" s="12" t="s">
        <v>30</v>
      </c>
      <c r="AE8" s="12" t="s">
        <v>23</v>
      </c>
      <c r="AF8" s="12" t="s">
        <v>16</v>
      </c>
      <c r="AG8" s="12" t="s">
        <v>19</v>
      </c>
      <c r="AI8" s="12" t="s">
        <v>31</v>
      </c>
      <c r="AJ8" s="12" t="s">
        <v>24</v>
      </c>
      <c r="AK8" s="12" t="s">
        <v>32</v>
      </c>
      <c r="AL8" s="12" t="s">
        <v>16</v>
      </c>
      <c r="AM8" s="12" t="s">
        <v>19</v>
      </c>
      <c r="AO8" s="12" t="s">
        <v>39</v>
      </c>
      <c r="AP8" s="12" t="s">
        <v>33</v>
      </c>
      <c r="AQ8" s="12" t="s">
        <v>34</v>
      </c>
      <c r="AR8" s="12" t="s">
        <v>35</v>
      </c>
      <c r="AT8" s="12" t="s">
        <v>42</v>
      </c>
      <c r="AU8" s="12" t="s">
        <v>43</v>
      </c>
      <c r="AV8" s="12" t="s">
        <v>44</v>
      </c>
      <c r="AX8" s="12" t="s">
        <v>36</v>
      </c>
      <c r="AY8" s="12" t="s">
        <v>37</v>
      </c>
      <c r="AZ8" s="12" t="s">
        <v>38</v>
      </c>
      <c r="BA8" s="12" t="s">
        <v>46</v>
      </c>
      <c r="BC8" s="12" t="s">
        <v>41</v>
      </c>
      <c r="BD8" s="12" t="s">
        <v>45</v>
      </c>
    </row>
    <row r="9" spans="1:56">
      <c r="A9" s="13">
        <v>43083</v>
      </c>
      <c r="B9" s="14">
        <v>1908</v>
      </c>
      <c r="C9" s="14">
        <v>8199</v>
      </c>
      <c r="D9" s="12">
        <v>3.56</v>
      </c>
      <c r="E9" s="12">
        <v>7</v>
      </c>
      <c r="F9" s="12">
        <v>696</v>
      </c>
      <c r="G9" s="12">
        <v>286</v>
      </c>
      <c r="H9" s="12">
        <v>0</v>
      </c>
      <c r="I9" s="12">
        <v>0</v>
      </c>
      <c r="J9" s="12">
        <v>711</v>
      </c>
      <c r="L9" s="12">
        <f>3.9537*G9+5.5997*H9+8.3909*I9</f>
        <v>1130.7582</v>
      </c>
      <c r="N9" s="5">
        <f>F9*1.1118</f>
        <v>773.81279999999992</v>
      </c>
      <c r="O9" s="5">
        <f>L9+N9</f>
        <v>1904.5709999999999</v>
      </c>
      <c r="Q9" s="6">
        <f>((F9*0.929)*0.4)/4</f>
        <v>64.658400000000015</v>
      </c>
      <c r="R9" s="6">
        <f>((F9*0.929)*0.3)/4</f>
        <v>48.4938</v>
      </c>
      <c r="S9" s="6">
        <f>((F9*0.929)*0.3)/9</f>
        <v>21.552800000000001</v>
      </c>
      <c r="T9" s="6">
        <f>SUM(Q9*4+R9*4+S9*9)</f>
        <v>646.58400000000006</v>
      </c>
      <c r="U9" s="12">
        <f>T9/0.929</f>
        <v>696</v>
      </c>
      <c r="W9" s="6">
        <f>((G9*3.9537)*0.55)/4</f>
        <v>155.4792525</v>
      </c>
      <c r="X9" s="6">
        <f>((G9*3.9537)*0.25)/4</f>
        <v>70.672387499999999</v>
      </c>
      <c r="Y9" s="6">
        <f>((G9*3.9537)*0.2)/9</f>
        <v>25.127960000000002</v>
      </c>
      <c r="Z9" s="6">
        <f>SUM(W9*4+X9*4+Y9*9)</f>
        <v>1130.7582</v>
      </c>
      <c r="AA9" s="12">
        <f>Z9/3.9537</f>
        <v>286</v>
      </c>
      <c r="AC9" s="6">
        <f>((H9*5.5997)*0.7)/4</f>
        <v>0</v>
      </c>
      <c r="AD9" s="6">
        <f>((H9*5.5997)*0.2)/4</f>
        <v>0</v>
      </c>
      <c r="AE9" s="6">
        <f>((H9*5.5997)*0.1)/9</f>
        <v>0</v>
      </c>
      <c r="AF9" s="6">
        <f>SUM(AC9*4+AD9*4+AE9*9)</f>
        <v>0</v>
      </c>
      <c r="AG9" s="12">
        <f>AF9/5.5997</f>
        <v>0</v>
      </c>
      <c r="AI9" s="3">
        <f>((I9*8.3909)*0.9)/4</f>
        <v>0</v>
      </c>
      <c r="AJ9" s="3">
        <f>((I9*8.3909)*0.1)/4</f>
        <v>0</v>
      </c>
      <c r="AK9" s="3">
        <f>((I9*8.3909)*0)/9</f>
        <v>0</v>
      </c>
      <c r="AL9" s="3">
        <f>SUM(AI9*4+AJ9*4+AK9*9)</f>
        <v>0</v>
      </c>
      <c r="AM9" s="12">
        <f>AL9/8.3909</f>
        <v>0</v>
      </c>
      <c r="AO9" s="7">
        <f>SUM(T9+Z9+AF9+AL9)</f>
        <v>1777.3422</v>
      </c>
      <c r="AP9" s="7">
        <f>SUM(Q9+W9+AC9+AI9)</f>
        <v>220.1376525</v>
      </c>
      <c r="AQ9" s="7">
        <f>SUM(R9+X9+AD9+AJ9)</f>
        <v>119.16618750000001</v>
      </c>
      <c r="AR9" s="7">
        <f>SUM(S9+Y9+AE9+AK9)</f>
        <v>46.680760000000006</v>
      </c>
      <c r="AS9" s="7"/>
      <c r="AT9" s="7">
        <f>AP9*4</f>
        <v>880.55061000000001</v>
      </c>
      <c r="AU9" s="7">
        <f t="shared" ref="AU9" si="0">AQ9*4</f>
        <v>476.66475000000003</v>
      </c>
      <c r="AV9" s="7">
        <f>AR9*9</f>
        <v>420.12684000000007</v>
      </c>
      <c r="AW9" s="7"/>
      <c r="AX9" s="8">
        <f>AT9/AO9</f>
        <v>0.49543110493859877</v>
      </c>
      <c r="AY9" s="8">
        <f>AU9/AO9</f>
        <v>0.26818963168713378</v>
      </c>
      <c r="AZ9" s="8">
        <f>AV9/AO9</f>
        <v>0.23637926337426751</v>
      </c>
      <c r="BA9" s="8">
        <f>SUM(AX9:AZ9)</f>
        <v>1</v>
      </c>
      <c r="BC9" s="7">
        <f>AT9+AU9+AV9</f>
        <v>1777.3422000000003</v>
      </c>
      <c r="BD9" s="14">
        <f>B9</f>
        <v>1908</v>
      </c>
    </row>
    <row r="10" spans="1:56">
      <c r="A10" s="13">
        <v>43084</v>
      </c>
      <c r="B10" s="14">
        <v>1837</v>
      </c>
      <c r="C10" s="14">
        <v>6711</v>
      </c>
      <c r="D10" s="12">
        <v>2.91</v>
      </c>
      <c r="E10" s="12">
        <v>10</v>
      </c>
      <c r="F10" s="12">
        <v>809</v>
      </c>
      <c r="G10" s="12">
        <v>240</v>
      </c>
      <c r="H10" s="12">
        <v>0</v>
      </c>
      <c r="I10" s="12">
        <v>0</v>
      </c>
      <c r="J10" s="12">
        <v>597</v>
      </c>
      <c r="L10" s="12">
        <f t="shared" ref="L10:L73" si="1">3.9537*G10+5.5997*H10+8.3909*I10</f>
        <v>948.88800000000003</v>
      </c>
      <c r="N10" s="5">
        <f t="shared" ref="N10:N73" si="2">F10*1.1118</f>
        <v>899.44619999999986</v>
      </c>
      <c r="O10" s="5">
        <f t="shared" ref="O10:O73" si="3">L10+N10</f>
        <v>1848.3341999999998</v>
      </c>
      <c r="Q10" s="6">
        <f t="shared" ref="Q10:Q73" si="4">((F10*0.929)*0.4)/4</f>
        <v>75.156100000000009</v>
      </c>
      <c r="R10" s="6">
        <f t="shared" ref="R10:R73" si="5">((F10*0.929)*0.3)/4</f>
        <v>56.367075</v>
      </c>
      <c r="S10" s="6">
        <f t="shared" ref="S10:S73" si="6">((F10*0.929)*0.3)/9</f>
        <v>25.052033333333334</v>
      </c>
      <c r="T10" s="6">
        <f t="shared" ref="T10:T73" si="7">SUM(Q10*4+R10*4+S10*9)</f>
        <v>751.56100000000004</v>
      </c>
      <c r="U10" s="12">
        <f t="shared" ref="U10:U73" si="8">T10/0.929</f>
        <v>809</v>
      </c>
      <c r="W10" s="6">
        <f t="shared" ref="W10:W73" si="9">((G10*3.9537)*0.55)/4</f>
        <v>130.47210000000001</v>
      </c>
      <c r="X10" s="6">
        <f t="shared" ref="X10:X73" si="10">((G10*3.9537)*0.25)/4</f>
        <v>59.305500000000002</v>
      </c>
      <c r="Y10" s="6">
        <f t="shared" ref="Y10:Y73" si="11">((G10*3.9537)*0.2)/9</f>
        <v>21.086400000000001</v>
      </c>
      <c r="Z10" s="6">
        <f t="shared" ref="Z10:Z73" si="12">SUM(W10*4+X10*4+Y10*9)</f>
        <v>948.88800000000003</v>
      </c>
      <c r="AA10" s="12">
        <f t="shared" ref="AA10:AA73" si="13">Z10/3.9537</f>
        <v>240</v>
      </c>
      <c r="AC10" s="6">
        <f t="shared" ref="AC10:AC73" si="14">((H10*5.5997)*0.7)/4</f>
        <v>0</v>
      </c>
      <c r="AD10" s="6">
        <f t="shared" ref="AD10:AD73" si="15">((H10*5.5997)*0.2)/4</f>
        <v>0</v>
      </c>
      <c r="AE10" s="6">
        <f t="shared" ref="AE10:AE73" si="16">((H10*5.5997)*0.1)/9</f>
        <v>0</v>
      </c>
      <c r="AF10" s="6">
        <f t="shared" ref="AF10:AF73" si="17">SUM(AC10*4+AD10*4+AE10*9)</f>
        <v>0</v>
      </c>
      <c r="AG10" s="12">
        <f t="shared" ref="AG10:AG73" si="18">AF10/5.5997</f>
        <v>0</v>
      </c>
      <c r="AI10" s="3">
        <f t="shared" ref="AI10:AI73" si="19">((I10*8.3909)*0.9)/4</f>
        <v>0</v>
      </c>
      <c r="AJ10" s="3">
        <f t="shared" ref="AJ10:AJ73" si="20">((I10*8.3909)*0.1)/4</f>
        <v>0</v>
      </c>
      <c r="AK10" s="3">
        <f t="shared" ref="AK10:AK73" si="21">((I10*8.3909)*0)/9</f>
        <v>0</v>
      </c>
      <c r="AL10" s="3">
        <f t="shared" ref="AL10:AL73" si="22">SUM(AI10*4+AJ10*4+AK10*9)</f>
        <v>0</v>
      </c>
      <c r="AM10" s="12">
        <f t="shared" ref="AM10:AM73" si="23">AL10/8.3909</f>
        <v>0</v>
      </c>
      <c r="AO10" s="7">
        <f t="shared" ref="AO10:AO73" si="24">SUM(T10+Z10+AF10+AL10)</f>
        <v>1700.4490000000001</v>
      </c>
      <c r="AP10" s="7">
        <f t="shared" ref="AP10:AP73" si="25">SUM(Q10+W10+AC10+AI10)</f>
        <v>205.62820000000002</v>
      </c>
      <c r="AQ10" s="7">
        <f t="shared" ref="AQ10:AQ73" si="26">SUM(R10+X10+AD10+AJ10)</f>
        <v>115.67257499999999</v>
      </c>
      <c r="AR10" s="7">
        <f t="shared" ref="AR10:AR73" si="27">SUM(S10+Y10+AE10+AK10)</f>
        <v>46.138433333333339</v>
      </c>
      <c r="AS10" s="7"/>
      <c r="AT10" s="7">
        <f t="shared" ref="AT10:AT73" si="28">AP10*4</f>
        <v>822.51280000000008</v>
      </c>
      <c r="AU10" s="7">
        <f t="shared" ref="AU10:AU73" si="29">AQ10*4</f>
        <v>462.69029999999998</v>
      </c>
      <c r="AV10" s="7">
        <f t="shared" ref="AV10:AV73" si="30">AR10*9</f>
        <v>415.24590000000006</v>
      </c>
      <c r="AW10" s="7"/>
      <c r="AX10" s="8">
        <f t="shared" ref="AX10:AX73" si="31">AT10/AO10</f>
        <v>0.48370330424493768</v>
      </c>
      <c r="AY10" s="8">
        <f t="shared" ref="AY10:AY73" si="32">AU10/AO10</f>
        <v>0.27209889858502073</v>
      </c>
      <c r="AZ10" s="8">
        <f t="shared" ref="AZ10:AZ73" si="33">AV10/AO10</f>
        <v>0.24419779717004159</v>
      </c>
      <c r="BA10" s="8">
        <f t="shared" ref="BA10:BA73" si="34">SUM(AX10:AZ10)</f>
        <v>1</v>
      </c>
      <c r="BC10" s="7">
        <f t="shared" ref="BC10:BC73" si="35">AT10+AU10+AV10</f>
        <v>1700.4490000000003</v>
      </c>
      <c r="BD10" s="14">
        <f t="shared" ref="BD10:BD73" si="36">B10</f>
        <v>1837</v>
      </c>
    </row>
    <row r="11" spans="1:56">
      <c r="A11" s="13">
        <v>43085</v>
      </c>
      <c r="B11" s="14">
        <v>1878</v>
      </c>
      <c r="C11" s="14">
        <v>8566</v>
      </c>
      <c r="D11" s="12">
        <v>3.7</v>
      </c>
      <c r="E11" s="12">
        <v>14</v>
      </c>
      <c r="F11" s="12">
        <v>639</v>
      </c>
      <c r="G11" s="12">
        <v>261</v>
      </c>
      <c r="H11" s="12">
        <v>0</v>
      </c>
      <c r="I11" s="12">
        <v>0</v>
      </c>
      <c r="J11" s="12">
        <v>652</v>
      </c>
      <c r="L11" s="12">
        <f t="shared" si="1"/>
        <v>1031.9157</v>
      </c>
      <c r="N11" s="5">
        <f t="shared" si="2"/>
        <v>710.44019999999989</v>
      </c>
      <c r="O11" s="5">
        <f t="shared" si="3"/>
        <v>1742.3559</v>
      </c>
      <c r="Q11" s="6">
        <f t="shared" si="4"/>
        <v>59.36310000000001</v>
      </c>
      <c r="R11" s="6">
        <f t="shared" si="5"/>
        <v>44.522325000000002</v>
      </c>
      <c r="S11" s="6">
        <f t="shared" si="6"/>
        <v>19.787700000000001</v>
      </c>
      <c r="T11" s="6">
        <f t="shared" si="7"/>
        <v>593.63100000000009</v>
      </c>
      <c r="U11" s="12">
        <f t="shared" si="8"/>
        <v>639.00000000000011</v>
      </c>
      <c r="W11" s="6">
        <f t="shared" si="9"/>
        <v>141.88840875000002</v>
      </c>
      <c r="X11" s="6">
        <f t="shared" si="10"/>
        <v>64.494731250000001</v>
      </c>
      <c r="Y11" s="6">
        <f t="shared" si="11"/>
        <v>22.931460000000001</v>
      </c>
      <c r="Z11" s="6">
        <f t="shared" si="12"/>
        <v>1031.9157</v>
      </c>
      <c r="AA11" s="12">
        <f t="shared" si="13"/>
        <v>261</v>
      </c>
      <c r="AC11" s="6">
        <f t="shared" si="14"/>
        <v>0</v>
      </c>
      <c r="AD11" s="6">
        <f t="shared" si="15"/>
        <v>0</v>
      </c>
      <c r="AE11" s="6">
        <f t="shared" si="16"/>
        <v>0</v>
      </c>
      <c r="AF11" s="6">
        <f t="shared" si="17"/>
        <v>0</v>
      </c>
      <c r="AG11" s="12">
        <f t="shared" si="18"/>
        <v>0</v>
      </c>
      <c r="AI11" s="3">
        <f t="shared" si="19"/>
        <v>0</v>
      </c>
      <c r="AJ11" s="3">
        <f t="shared" si="20"/>
        <v>0</v>
      </c>
      <c r="AK11" s="3">
        <f t="shared" si="21"/>
        <v>0</v>
      </c>
      <c r="AL11" s="3">
        <f t="shared" si="22"/>
        <v>0</v>
      </c>
      <c r="AM11" s="12">
        <f t="shared" si="23"/>
        <v>0</v>
      </c>
      <c r="AO11" s="7">
        <f t="shared" si="24"/>
        <v>1625.5467000000001</v>
      </c>
      <c r="AP11" s="7">
        <f t="shared" si="25"/>
        <v>201.25150875000003</v>
      </c>
      <c r="AQ11" s="7">
        <f t="shared" si="26"/>
        <v>109.01705625</v>
      </c>
      <c r="AR11" s="7">
        <f t="shared" si="27"/>
        <v>42.719160000000002</v>
      </c>
      <c r="AS11" s="7"/>
      <c r="AT11" s="7">
        <f t="shared" si="28"/>
        <v>805.00603500000011</v>
      </c>
      <c r="AU11" s="7">
        <f t="shared" si="29"/>
        <v>436.06822499999998</v>
      </c>
      <c r="AV11" s="7">
        <f t="shared" si="30"/>
        <v>384.47244000000001</v>
      </c>
      <c r="AW11" s="7"/>
      <c r="AX11" s="8">
        <f t="shared" si="31"/>
        <v>0.49522172140609683</v>
      </c>
      <c r="AY11" s="8">
        <f t="shared" si="32"/>
        <v>0.26825942619796772</v>
      </c>
      <c r="AZ11" s="8">
        <f t="shared" si="33"/>
        <v>0.23651885239593545</v>
      </c>
      <c r="BA11" s="8">
        <f t="shared" si="34"/>
        <v>1</v>
      </c>
      <c r="BC11" s="7">
        <f t="shared" si="35"/>
        <v>1625.5467000000001</v>
      </c>
      <c r="BD11" s="14">
        <f t="shared" si="36"/>
        <v>1878</v>
      </c>
    </row>
    <row r="12" spans="1:56">
      <c r="A12" s="13">
        <v>43086</v>
      </c>
      <c r="B12" s="14">
        <v>1901</v>
      </c>
      <c r="C12" s="14">
        <v>8404</v>
      </c>
      <c r="D12" s="12">
        <v>3.61</v>
      </c>
      <c r="E12" s="12">
        <v>11</v>
      </c>
      <c r="F12" s="12">
        <v>647</v>
      </c>
      <c r="G12" s="12">
        <v>292</v>
      </c>
      <c r="H12" s="12">
        <v>0</v>
      </c>
      <c r="I12" s="12">
        <v>0</v>
      </c>
      <c r="J12" s="12">
        <v>714</v>
      </c>
      <c r="L12" s="12">
        <f t="shared" si="1"/>
        <v>1154.4803999999999</v>
      </c>
      <c r="N12" s="5">
        <f t="shared" si="2"/>
        <v>719.33459999999991</v>
      </c>
      <c r="O12" s="5">
        <f t="shared" si="3"/>
        <v>1873.8149999999998</v>
      </c>
      <c r="Q12" s="6">
        <f t="shared" si="4"/>
        <v>60.106300000000005</v>
      </c>
      <c r="R12" s="6">
        <f t="shared" si="5"/>
        <v>45.079724999999996</v>
      </c>
      <c r="S12" s="6">
        <f t="shared" si="6"/>
        <v>20.03543333333333</v>
      </c>
      <c r="T12" s="6">
        <f t="shared" si="7"/>
        <v>601.06299999999999</v>
      </c>
      <c r="U12" s="12">
        <f t="shared" si="8"/>
        <v>647</v>
      </c>
      <c r="W12" s="6">
        <f t="shared" si="9"/>
        <v>158.74105499999999</v>
      </c>
      <c r="X12" s="6">
        <f t="shared" si="10"/>
        <v>72.155024999999995</v>
      </c>
      <c r="Y12" s="6">
        <f t="shared" si="11"/>
        <v>25.655119999999997</v>
      </c>
      <c r="Z12" s="6">
        <f t="shared" si="12"/>
        <v>1154.4803999999999</v>
      </c>
      <c r="AA12" s="12">
        <f t="shared" si="13"/>
        <v>292</v>
      </c>
      <c r="AC12" s="6">
        <f t="shared" si="14"/>
        <v>0</v>
      </c>
      <c r="AD12" s="6">
        <f t="shared" si="15"/>
        <v>0</v>
      </c>
      <c r="AE12" s="6">
        <f t="shared" si="16"/>
        <v>0</v>
      </c>
      <c r="AF12" s="6">
        <f t="shared" si="17"/>
        <v>0</v>
      </c>
      <c r="AG12" s="12">
        <f t="shared" si="18"/>
        <v>0</v>
      </c>
      <c r="AI12" s="3">
        <f t="shared" si="19"/>
        <v>0</v>
      </c>
      <c r="AJ12" s="3">
        <f t="shared" si="20"/>
        <v>0</v>
      </c>
      <c r="AK12" s="3">
        <f t="shared" si="21"/>
        <v>0</v>
      </c>
      <c r="AL12" s="3">
        <f t="shared" si="22"/>
        <v>0</v>
      </c>
      <c r="AM12" s="12">
        <f t="shared" si="23"/>
        <v>0</v>
      </c>
      <c r="AO12" s="7">
        <f t="shared" si="24"/>
        <v>1755.5434</v>
      </c>
      <c r="AP12" s="7">
        <f t="shared" si="25"/>
        <v>218.84735499999999</v>
      </c>
      <c r="AQ12" s="7">
        <f t="shared" si="26"/>
        <v>117.23474999999999</v>
      </c>
      <c r="AR12" s="7">
        <f t="shared" si="27"/>
        <v>45.690553333333327</v>
      </c>
      <c r="AS12" s="7"/>
      <c r="AT12" s="7">
        <f t="shared" si="28"/>
        <v>875.38941999999997</v>
      </c>
      <c r="AU12" s="7">
        <f t="shared" si="29"/>
        <v>468.93899999999996</v>
      </c>
      <c r="AV12" s="7">
        <f t="shared" si="30"/>
        <v>411.21497999999997</v>
      </c>
      <c r="AW12" s="7"/>
      <c r="AX12" s="8">
        <f t="shared" si="31"/>
        <v>0.4986429956673244</v>
      </c>
      <c r="AY12" s="8">
        <f t="shared" si="32"/>
        <v>0.26711900144422518</v>
      </c>
      <c r="AZ12" s="8">
        <f t="shared" si="33"/>
        <v>0.23423800288845037</v>
      </c>
      <c r="BA12" s="8">
        <f t="shared" si="34"/>
        <v>1</v>
      </c>
      <c r="BC12" s="7">
        <f t="shared" si="35"/>
        <v>1755.5433999999998</v>
      </c>
      <c r="BD12" s="14">
        <f t="shared" si="36"/>
        <v>1901</v>
      </c>
    </row>
    <row r="13" spans="1:56">
      <c r="A13" s="13">
        <v>43087</v>
      </c>
      <c r="B13" s="14">
        <v>1777</v>
      </c>
      <c r="C13" s="14">
        <v>5383</v>
      </c>
      <c r="D13" s="12">
        <v>2.31</v>
      </c>
      <c r="E13" s="12">
        <v>2</v>
      </c>
      <c r="F13" s="12">
        <v>753</v>
      </c>
      <c r="G13" s="12">
        <v>198</v>
      </c>
      <c r="H13" s="12">
        <v>0</v>
      </c>
      <c r="I13" s="12">
        <v>0</v>
      </c>
      <c r="J13" s="12">
        <v>492</v>
      </c>
      <c r="L13" s="12">
        <f t="shared" si="1"/>
        <v>782.83259999999996</v>
      </c>
      <c r="N13" s="5">
        <f t="shared" si="2"/>
        <v>837.18539999999996</v>
      </c>
      <c r="O13" s="5">
        <f t="shared" si="3"/>
        <v>1620.018</v>
      </c>
      <c r="Q13" s="6">
        <f t="shared" si="4"/>
        <v>69.953700000000012</v>
      </c>
      <c r="R13" s="6">
        <f t="shared" si="5"/>
        <v>52.465274999999998</v>
      </c>
      <c r="S13" s="6">
        <f t="shared" si="6"/>
        <v>23.317899999999998</v>
      </c>
      <c r="T13" s="6">
        <f t="shared" si="7"/>
        <v>699.53700000000003</v>
      </c>
      <c r="U13" s="12">
        <f t="shared" si="8"/>
        <v>753</v>
      </c>
      <c r="W13" s="6">
        <f t="shared" si="9"/>
        <v>107.6394825</v>
      </c>
      <c r="X13" s="6">
        <f t="shared" si="10"/>
        <v>48.927037499999997</v>
      </c>
      <c r="Y13" s="6">
        <f t="shared" si="11"/>
        <v>17.396280000000001</v>
      </c>
      <c r="Z13" s="6">
        <f t="shared" si="12"/>
        <v>782.83259999999996</v>
      </c>
      <c r="AA13" s="12">
        <f t="shared" si="13"/>
        <v>198</v>
      </c>
      <c r="AC13" s="6">
        <f t="shared" si="14"/>
        <v>0</v>
      </c>
      <c r="AD13" s="6">
        <f t="shared" si="15"/>
        <v>0</v>
      </c>
      <c r="AE13" s="6">
        <f t="shared" si="16"/>
        <v>0</v>
      </c>
      <c r="AF13" s="6">
        <f t="shared" si="17"/>
        <v>0</v>
      </c>
      <c r="AG13" s="12">
        <f t="shared" si="18"/>
        <v>0</v>
      </c>
      <c r="AI13" s="3">
        <f t="shared" si="19"/>
        <v>0</v>
      </c>
      <c r="AJ13" s="3">
        <f t="shared" si="20"/>
        <v>0</v>
      </c>
      <c r="AK13" s="3">
        <f t="shared" si="21"/>
        <v>0</v>
      </c>
      <c r="AL13" s="3">
        <f t="shared" si="22"/>
        <v>0</v>
      </c>
      <c r="AM13" s="12">
        <f t="shared" si="23"/>
        <v>0</v>
      </c>
      <c r="AO13" s="7">
        <f t="shared" si="24"/>
        <v>1482.3696</v>
      </c>
      <c r="AP13" s="7">
        <f t="shared" si="25"/>
        <v>177.59318250000001</v>
      </c>
      <c r="AQ13" s="7">
        <f t="shared" si="26"/>
        <v>101.3923125</v>
      </c>
      <c r="AR13" s="7">
        <f t="shared" si="27"/>
        <v>40.714179999999999</v>
      </c>
      <c r="AS13" s="7"/>
      <c r="AT13" s="7">
        <f t="shared" si="28"/>
        <v>710.37273000000005</v>
      </c>
      <c r="AU13" s="7">
        <f t="shared" si="29"/>
        <v>405.56925000000001</v>
      </c>
      <c r="AV13" s="7">
        <f t="shared" si="30"/>
        <v>366.42761999999999</v>
      </c>
      <c r="AW13" s="7"/>
      <c r="AX13" s="8">
        <f t="shared" si="31"/>
        <v>0.4792143133534309</v>
      </c>
      <c r="AY13" s="8">
        <f t="shared" si="32"/>
        <v>0.27359522888218973</v>
      </c>
      <c r="AZ13" s="8">
        <f t="shared" si="33"/>
        <v>0.2471904577643794</v>
      </c>
      <c r="BA13" s="8">
        <f t="shared" si="34"/>
        <v>1</v>
      </c>
      <c r="BC13" s="7">
        <f t="shared" si="35"/>
        <v>1482.3696</v>
      </c>
      <c r="BD13" s="14">
        <f t="shared" si="36"/>
        <v>1777</v>
      </c>
    </row>
    <row r="14" spans="1:56">
      <c r="A14" s="13">
        <v>43088</v>
      </c>
      <c r="B14" s="14">
        <v>1890</v>
      </c>
      <c r="C14" s="14">
        <v>8312</v>
      </c>
      <c r="D14" s="12">
        <v>3.59</v>
      </c>
      <c r="E14" s="12">
        <v>3</v>
      </c>
      <c r="F14" s="14">
        <v>1178</v>
      </c>
      <c r="G14" s="12">
        <v>262</v>
      </c>
      <c r="H14" s="12">
        <v>0</v>
      </c>
      <c r="I14" s="12">
        <v>0</v>
      </c>
      <c r="J14" s="12">
        <v>676</v>
      </c>
      <c r="L14" s="12">
        <f t="shared" si="1"/>
        <v>1035.8694</v>
      </c>
      <c r="N14" s="5">
        <f t="shared" si="2"/>
        <v>1309.7003999999999</v>
      </c>
      <c r="O14" s="5">
        <f t="shared" si="3"/>
        <v>2345.5698000000002</v>
      </c>
      <c r="Q14" s="6">
        <f t="shared" si="4"/>
        <v>109.43620000000001</v>
      </c>
      <c r="R14" s="6">
        <f t="shared" si="5"/>
        <v>82.077150000000003</v>
      </c>
      <c r="S14" s="6">
        <f t="shared" si="6"/>
        <v>36.478733333333338</v>
      </c>
      <c r="T14" s="6">
        <f t="shared" si="7"/>
        <v>1094.3620000000001</v>
      </c>
      <c r="U14" s="12">
        <f t="shared" si="8"/>
        <v>1178</v>
      </c>
      <c r="W14" s="6">
        <f t="shared" si="9"/>
        <v>142.43204250000002</v>
      </c>
      <c r="X14" s="6">
        <f t="shared" si="10"/>
        <v>64.741837500000003</v>
      </c>
      <c r="Y14" s="6">
        <f t="shared" si="11"/>
        <v>23.019320000000004</v>
      </c>
      <c r="Z14" s="6">
        <f t="shared" si="12"/>
        <v>1035.8694</v>
      </c>
      <c r="AA14" s="12">
        <f t="shared" si="13"/>
        <v>262</v>
      </c>
      <c r="AC14" s="6">
        <f t="shared" si="14"/>
        <v>0</v>
      </c>
      <c r="AD14" s="6">
        <f t="shared" si="15"/>
        <v>0</v>
      </c>
      <c r="AE14" s="6">
        <f t="shared" si="16"/>
        <v>0</v>
      </c>
      <c r="AF14" s="6">
        <f t="shared" si="17"/>
        <v>0</v>
      </c>
      <c r="AG14" s="12">
        <f t="shared" si="18"/>
        <v>0</v>
      </c>
      <c r="AI14" s="3">
        <f t="shared" si="19"/>
        <v>0</v>
      </c>
      <c r="AJ14" s="3">
        <f t="shared" si="20"/>
        <v>0</v>
      </c>
      <c r="AK14" s="3">
        <f t="shared" si="21"/>
        <v>0</v>
      </c>
      <c r="AL14" s="3">
        <f t="shared" si="22"/>
        <v>0</v>
      </c>
      <c r="AM14" s="12">
        <f t="shared" si="23"/>
        <v>0</v>
      </c>
      <c r="AO14" s="7">
        <f t="shared" si="24"/>
        <v>2130.2314000000001</v>
      </c>
      <c r="AP14" s="7">
        <f t="shared" si="25"/>
        <v>251.86824250000004</v>
      </c>
      <c r="AQ14" s="7">
        <f t="shared" si="26"/>
        <v>146.81898749999999</v>
      </c>
      <c r="AR14" s="7">
        <f t="shared" si="27"/>
        <v>59.498053333333345</v>
      </c>
      <c r="AS14" s="7"/>
      <c r="AT14" s="7">
        <f t="shared" si="28"/>
        <v>1007.4729700000001</v>
      </c>
      <c r="AU14" s="7">
        <f t="shared" si="29"/>
        <v>587.27594999999997</v>
      </c>
      <c r="AV14" s="7">
        <f t="shared" si="30"/>
        <v>535.48248000000012</v>
      </c>
      <c r="AW14" s="7"/>
      <c r="AX14" s="8">
        <f t="shared" si="31"/>
        <v>0.47294062513584212</v>
      </c>
      <c r="AY14" s="8">
        <f t="shared" si="32"/>
        <v>0.2756864582880526</v>
      </c>
      <c r="AZ14" s="8">
        <f t="shared" si="33"/>
        <v>0.25137291657610533</v>
      </c>
      <c r="BA14" s="8">
        <f t="shared" si="34"/>
        <v>1</v>
      </c>
      <c r="BC14" s="7">
        <f t="shared" si="35"/>
        <v>2130.2314000000001</v>
      </c>
      <c r="BD14" s="14">
        <f t="shared" si="36"/>
        <v>1890</v>
      </c>
    </row>
    <row r="15" spans="1:56">
      <c r="A15" s="13">
        <v>43089</v>
      </c>
      <c r="B15" s="14">
        <v>1876</v>
      </c>
      <c r="C15" s="14">
        <v>9174</v>
      </c>
      <c r="D15" s="12">
        <v>3.96</v>
      </c>
      <c r="E15" s="12">
        <v>4</v>
      </c>
      <c r="F15" s="12">
        <v>657</v>
      </c>
      <c r="G15" s="12">
        <v>278</v>
      </c>
      <c r="H15" s="12">
        <v>0</v>
      </c>
      <c r="I15" s="12">
        <v>0</v>
      </c>
      <c r="J15" s="12">
        <v>681</v>
      </c>
      <c r="L15" s="12">
        <f t="shared" si="1"/>
        <v>1099.1286</v>
      </c>
      <c r="N15" s="5">
        <f t="shared" si="2"/>
        <v>730.45259999999996</v>
      </c>
      <c r="O15" s="5">
        <f t="shared" si="3"/>
        <v>1829.5812000000001</v>
      </c>
      <c r="Q15" s="6">
        <f t="shared" si="4"/>
        <v>61.035300000000007</v>
      </c>
      <c r="R15" s="6">
        <f t="shared" si="5"/>
        <v>45.776475000000005</v>
      </c>
      <c r="S15" s="6">
        <f t="shared" si="6"/>
        <v>20.345100000000002</v>
      </c>
      <c r="T15" s="6">
        <f t="shared" si="7"/>
        <v>610.35300000000007</v>
      </c>
      <c r="U15" s="12">
        <f t="shared" si="8"/>
        <v>657</v>
      </c>
      <c r="W15" s="6">
        <f t="shared" si="9"/>
        <v>151.13018250000002</v>
      </c>
      <c r="X15" s="6">
        <f t="shared" si="10"/>
        <v>68.6955375</v>
      </c>
      <c r="Y15" s="6">
        <f t="shared" si="11"/>
        <v>24.425080000000001</v>
      </c>
      <c r="Z15" s="6">
        <f t="shared" si="12"/>
        <v>1099.1286</v>
      </c>
      <c r="AA15" s="12">
        <f t="shared" si="13"/>
        <v>278</v>
      </c>
      <c r="AC15" s="6">
        <f t="shared" si="14"/>
        <v>0</v>
      </c>
      <c r="AD15" s="6">
        <f t="shared" si="15"/>
        <v>0</v>
      </c>
      <c r="AE15" s="6">
        <f t="shared" si="16"/>
        <v>0</v>
      </c>
      <c r="AF15" s="6">
        <f t="shared" si="17"/>
        <v>0</v>
      </c>
      <c r="AG15" s="12">
        <f t="shared" si="18"/>
        <v>0</v>
      </c>
      <c r="AI15" s="3">
        <f t="shared" si="19"/>
        <v>0</v>
      </c>
      <c r="AJ15" s="3">
        <f t="shared" si="20"/>
        <v>0</v>
      </c>
      <c r="AK15" s="3">
        <f t="shared" si="21"/>
        <v>0</v>
      </c>
      <c r="AL15" s="3">
        <f t="shared" si="22"/>
        <v>0</v>
      </c>
      <c r="AM15" s="12">
        <f t="shared" si="23"/>
        <v>0</v>
      </c>
      <c r="AO15" s="7">
        <f t="shared" si="24"/>
        <v>1709.4816000000001</v>
      </c>
      <c r="AP15" s="7">
        <f t="shared" si="25"/>
        <v>212.16548250000002</v>
      </c>
      <c r="AQ15" s="7">
        <f t="shared" si="26"/>
        <v>114.47201250000001</v>
      </c>
      <c r="AR15" s="7">
        <f t="shared" si="27"/>
        <v>44.770180000000003</v>
      </c>
      <c r="AS15" s="7"/>
      <c r="AT15" s="7">
        <f t="shared" si="28"/>
        <v>848.6619300000001</v>
      </c>
      <c r="AU15" s="7">
        <f t="shared" si="29"/>
        <v>457.88805000000002</v>
      </c>
      <c r="AV15" s="7">
        <f t="shared" si="30"/>
        <v>402.93162000000001</v>
      </c>
      <c r="AW15" s="7"/>
      <c r="AX15" s="8">
        <f t="shared" si="31"/>
        <v>0.49644402724194286</v>
      </c>
      <c r="AY15" s="8">
        <f t="shared" si="32"/>
        <v>0.26785199091935241</v>
      </c>
      <c r="AZ15" s="8">
        <f t="shared" si="33"/>
        <v>0.23570398183870478</v>
      </c>
      <c r="BA15" s="8">
        <f t="shared" si="34"/>
        <v>1</v>
      </c>
      <c r="BC15" s="7">
        <f t="shared" si="35"/>
        <v>1709.4816000000003</v>
      </c>
      <c r="BD15" s="14">
        <f t="shared" si="36"/>
        <v>1876</v>
      </c>
    </row>
    <row r="16" spans="1:56">
      <c r="A16" s="13">
        <v>43090</v>
      </c>
      <c r="B16" s="14">
        <v>1900</v>
      </c>
      <c r="C16" s="14">
        <v>9573</v>
      </c>
      <c r="D16" s="12">
        <v>4.1399999999999997</v>
      </c>
      <c r="E16" s="12">
        <v>16</v>
      </c>
      <c r="F16" s="12">
        <v>668</v>
      </c>
      <c r="G16" s="12">
        <v>293</v>
      </c>
      <c r="H16" s="12">
        <v>0</v>
      </c>
      <c r="I16" s="12">
        <v>0</v>
      </c>
      <c r="J16" s="12">
        <v>704</v>
      </c>
      <c r="L16" s="12">
        <f t="shared" si="1"/>
        <v>1158.4340999999999</v>
      </c>
      <c r="N16" s="5">
        <f t="shared" si="2"/>
        <v>742.68239999999992</v>
      </c>
      <c r="O16" s="5">
        <f t="shared" si="3"/>
        <v>1901.1164999999999</v>
      </c>
      <c r="Q16" s="6">
        <f t="shared" si="4"/>
        <v>62.057200000000002</v>
      </c>
      <c r="R16" s="6">
        <f t="shared" si="5"/>
        <v>46.542899999999996</v>
      </c>
      <c r="S16" s="6">
        <f t="shared" si="6"/>
        <v>20.685733333333332</v>
      </c>
      <c r="T16" s="6">
        <f t="shared" si="7"/>
        <v>620.572</v>
      </c>
      <c r="U16" s="12">
        <f t="shared" si="8"/>
        <v>668</v>
      </c>
      <c r="W16" s="6">
        <f t="shared" si="9"/>
        <v>159.28468875000002</v>
      </c>
      <c r="X16" s="6">
        <f t="shared" si="10"/>
        <v>72.402131249999996</v>
      </c>
      <c r="Y16" s="6">
        <f t="shared" si="11"/>
        <v>25.742980000000003</v>
      </c>
      <c r="Z16" s="6">
        <f t="shared" si="12"/>
        <v>1158.4340999999999</v>
      </c>
      <c r="AA16" s="12">
        <f t="shared" si="13"/>
        <v>293</v>
      </c>
      <c r="AC16" s="6">
        <f t="shared" si="14"/>
        <v>0</v>
      </c>
      <c r="AD16" s="6">
        <f t="shared" si="15"/>
        <v>0</v>
      </c>
      <c r="AE16" s="6">
        <f t="shared" si="16"/>
        <v>0</v>
      </c>
      <c r="AF16" s="6">
        <f t="shared" si="17"/>
        <v>0</v>
      </c>
      <c r="AG16" s="12">
        <f t="shared" si="18"/>
        <v>0</v>
      </c>
      <c r="AI16" s="3">
        <f t="shared" si="19"/>
        <v>0</v>
      </c>
      <c r="AJ16" s="3">
        <f t="shared" si="20"/>
        <v>0</v>
      </c>
      <c r="AK16" s="3">
        <f t="shared" si="21"/>
        <v>0</v>
      </c>
      <c r="AL16" s="3">
        <f t="shared" si="22"/>
        <v>0</v>
      </c>
      <c r="AM16" s="12">
        <f t="shared" si="23"/>
        <v>0</v>
      </c>
      <c r="AO16" s="7">
        <f t="shared" si="24"/>
        <v>1779.0061000000001</v>
      </c>
      <c r="AP16" s="7">
        <f t="shared" si="25"/>
        <v>221.34188875000001</v>
      </c>
      <c r="AQ16" s="7">
        <f t="shared" si="26"/>
        <v>118.94503125</v>
      </c>
      <c r="AR16" s="7">
        <f t="shared" si="27"/>
        <v>46.428713333333334</v>
      </c>
      <c r="AS16" s="7"/>
      <c r="AT16" s="7">
        <f t="shared" si="28"/>
        <v>885.36755500000004</v>
      </c>
      <c r="AU16" s="7">
        <f t="shared" si="29"/>
        <v>475.780125</v>
      </c>
      <c r="AV16" s="7">
        <f t="shared" si="30"/>
        <v>417.85842000000002</v>
      </c>
      <c r="AW16" s="7"/>
      <c r="AX16" s="8">
        <f t="shared" si="31"/>
        <v>0.4976753902080493</v>
      </c>
      <c r="AY16" s="8">
        <f t="shared" si="32"/>
        <v>0.2674415365973169</v>
      </c>
      <c r="AZ16" s="8">
        <f t="shared" si="33"/>
        <v>0.23488307319463381</v>
      </c>
      <c r="BA16" s="8">
        <f t="shared" si="34"/>
        <v>1</v>
      </c>
      <c r="BC16" s="7">
        <f t="shared" si="35"/>
        <v>1779.0061000000001</v>
      </c>
      <c r="BD16" s="14">
        <f t="shared" si="36"/>
        <v>1900</v>
      </c>
    </row>
    <row r="17" spans="1:56">
      <c r="A17" s="13">
        <v>43091</v>
      </c>
      <c r="B17" s="14">
        <v>1945</v>
      </c>
      <c r="C17" s="14">
        <v>8640</v>
      </c>
      <c r="D17" s="12">
        <v>3.72</v>
      </c>
      <c r="E17" s="12">
        <v>7</v>
      </c>
      <c r="F17" s="12">
        <v>798</v>
      </c>
      <c r="G17" s="12">
        <v>324</v>
      </c>
      <c r="H17" s="12">
        <v>0</v>
      </c>
      <c r="I17" s="12">
        <v>0</v>
      </c>
      <c r="J17" s="12">
        <v>795</v>
      </c>
      <c r="L17" s="12">
        <f t="shared" si="1"/>
        <v>1280.9988000000001</v>
      </c>
      <c r="N17" s="5">
        <f t="shared" si="2"/>
        <v>887.21639999999991</v>
      </c>
      <c r="O17" s="5">
        <f t="shared" si="3"/>
        <v>2168.2152000000001</v>
      </c>
      <c r="Q17" s="6">
        <f t="shared" si="4"/>
        <v>74.134200000000007</v>
      </c>
      <c r="R17" s="6">
        <f t="shared" si="5"/>
        <v>55.600649999999995</v>
      </c>
      <c r="S17" s="6">
        <f t="shared" si="6"/>
        <v>24.711399999999998</v>
      </c>
      <c r="T17" s="6">
        <f t="shared" si="7"/>
        <v>741.34199999999998</v>
      </c>
      <c r="U17" s="12">
        <f t="shared" si="8"/>
        <v>797.99999999999989</v>
      </c>
      <c r="W17" s="6">
        <f t="shared" si="9"/>
        <v>176.13733500000004</v>
      </c>
      <c r="X17" s="6">
        <f t="shared" si="10"/>
        <v>80.062425000000005</v>
      </c>
      <c r="Y17" s="6">
        <f t="shared" si="11"/>
        <v>28.466640000000002</v>
      </c>
      <c r="Z17" s="6">
        <f t="shared" si="12"/>
        <v>1280.9988000000001</v>
      </c>
      <c r="AA17" s="12">
        <f t="shared" si="13"/>
        <v>324</v>
      </c>
      <c r="AC17" s="6">
        <f t="shared" si="14"/>
        <v>0</v>
      </c>
      <c r="AD17" s="6">
        <f t="shared" si="15"/>
        <v>0</v>
      </c>
      <c r="AE17" s="6">
        <f t="shared" si="16"/>
        <v>0</v>
      </c>
      <c r="AF17" s="6">
        <f t="shared" si="17"/>
        <v>0</v>
      </c>
      <c r="AG17" s="12">
        <f t="shared" si="18"/>
        <v>0</v>
      </c>
      <c r="AI17" s="3">
        <f t="shared" si="19"/>
        <v>0</v>
      </c>
      <c r="AJ17" s="3">
        <f t="shared" si="20"/>
        <v>0</v>
      </c>
      <c r="AK17" s="3">
        <f t="shared" si="21"/>
        <v>0</v>
      </c>
      <c r="AL17" s="3">
        <f t="shared" si="22"/>
        <v>0</v>
      </c>
      <c r="AM17" s="12">
        <f t="shared" si="23"/>
        <v>0</v>
      </c>
      <c r="AO17" s="7">
        <f t="shared" si="24"/>
        <v>2022.3407999999999</v>
      </c>
      <c r="AP17" s="7">
        <f t="shared" si="25"/>
        <v>250.27153500000003</v>
      </c>
      <c r="AQ17" s="7">
        <f t="shared" si="26"/>
        <v>135.66307499999999</v>
      </c>
      <c r="AR17" s="7">
        <f t="shared" si="27"/>
        <v>53.178039999999996</v>
      </c>
      <c r="AS17" s="7"/>
      <c r="AT17" s="7">
        <f t="shared" si="28"/>
        <v>1001.0861400000001</v>
      </c>
      <c r="AU17" s="7">
        <f t="shared" si="29"/>
        <v>542.65229999999997</v>
      </c>
      <c r="AV17" s="7">
        <f t="shared" si="30"/>
        <v>478.60235999999998</v>
      </c>
      <c r="AW17" s="7"/>
      <c r="AX17" s="8">
        <f t="shared" si="31"/>
        <v>0.49501357041305805</v>
      </c>
      <c r="AY17" s="8">
        <f t="shared" si="32"/>
        <v>0.268328809862314</v>
      </c>
      <c r="AZ17" s="8">
        <f t="shared" si="33"/>
        <v>0.23665761972462801</v>
      </c>
      <c r="BA17" s="8">
        <f t="shared" si="34"/>
        <v>1</v>
      </c>
      <c r="BC17" s="7">
        <f t="shared" si="35"/>
        <v>2022.3407999999999</v>
      </c>
      <c r="BD17" s="14">
        <f t="shared" si="36"/>
        <v>1945</v>
      </c>
    </row>
    <row r="18" spans="1:56">
      <c r="A18" s="13">
        <v>43092</v>
      </c>
      <c r="B18" s="14">
        <v>1870</v>
      </c>
      <c r="C18" s="14">
        <v>7953</v>
      </c>
      <c r="D18" s="12">
        <v>3.42</v>
      </c>
      <c r="E18" s="12">
        <v>9</v>
      </c>
      <c r="F18" s="12">
        <v>517</v>
      </c>
      <c r="G18" s="12">
        <v>262</v>
      </c>
      <c r="H18" s="12">
        <v>0</v>
      </c>
      <c r="I18" s="12">
        <v>0</v>
      </c>
      <c r="J18" s="12">
        <v>660</v>
      </c>
      <c r="L18" s="12">
        <f t="shared" si="1"/>
        <v>1035.8694</v>
      </c>
      <c r="N18" s="5">
        <f t="shared" si="2"/>
        <v>574.80059999999992</v>
      </c>
      <c r="O18" s="5">
        <f t="shared" si="3"/>
        <v>1610.67</v>
      </c>
      <c r="Q18" s="6">
        <f t="shared" si="4"/>
        <v>48.029300000000006</v>
      </c>
      <c r="R18" s="6">
        <f t="shared" si="5"/>
        <v>36.021974999999998</v>
      </c>
      <c r="S18" s="6">
        <f t="shared" si="6"/>
        <v>16.009766666666664</v>
      </c>
      <c r="T18" s="6">
        <f t="shared" si="7"/>
        <v>480.29300000000001</v>
      </c>
      <c r="U18" s="12">
        <f t="shared" si="8"/>
        <v>517</v>
      </c>
      <c r="W18" s="6">
        <f t="shared" si="9"/>
        <v>142.43204250000002</v>
      </c>
      <c r="X18" s="6">
        <f t="shared" si="10"/>
        <v>64.741837500000003</v>
      </c>
      <c r="Y18" s="6">
        <f t="shared" si="11"/>
        <v>23.019320000000004</v>
      </c>
      <c r="Z18" s="6">
        <f t="shared" si="12"/>
        <v>1035.8694</v>
      </c>
      <c r="AA18" s="12">
        <f t="shared" si="13"/>
        <v>262</v>
      </c>
      <c r="AC18" s="6">
        <f t="shared" si="14"/>
        <v>0</v>
      </c>
      <c r="AD18" s="6">
        <f t="shared" si="15"/>
        <v>0</v>
      </c>
      <c r="AE18" s="6">
        <f t="shared" si="16"/>
        <v>0</v>
      </c>
      <c r="AF18" s="6">
        <f t="shared" si="17"/>
        <v>0</v>
      </c>
      <c r="AG18" s="12">
        <f t="shared" si="18"/>
        <v>0</v>
      </c>
      <c r="AI18" s="3">
        <f t="shared" si="19"/>
        <v>0</v>
      </c>
      <c r="AJ18" s="3">
        <f t="shared" si="20"/>
        <v>0</v>
      </c>
      <c r="AK18" s="3">
        <f t="shared" si="21"/>
        <v>0</v>
      </c>
      <c r="AL18" s="3">
        <f t="shared" si="22"/>
        <v>0</v>
      </c>
      <c r="AM18" s="12">
        <f t="shared" si="23"/>
        <v>0</v>
      </c>
      <c r="AO18" s="7">
        <f t="shared" si="24"/>
        <v>1516.1624000000002</v>
      </c>
      <c r="AP18" s="7">
        <f t="shared" si="25"/>
        <v>190.46134250000003</v>
      </c>
      <c r="AQ18" s="7">
        <f t="shared" si="26"/>
        <v>100.7638125</v>
      </c>
      <c r="AR18" s="7">
        <f t="shared" si="27"/>
        <v>39.029086666666672</v>
      </c>
      <c r="AS18" s="7"/>
      <c r="AT18" s="7">
        <f t="shared" si="28"/>
        <v>761.84537000000012</v>
      </c>
      <c r="AU18" s="7">
        <f t="shared" si="29"/>
        <v>403.05525</v>
      </c>
      <c r="AV18" s="7">
        <f t="shared" si="30"/>
        <v>351.26178000000004</v>
      </c>
      <c r="AW18" s="7"/>
      <c r="AX18" s="8">
        <f t="shared" si="31"/>
        <v>0.5024826957850953</v>
      </c>
      <c r="AY18" s="8">
        <f t="shared" si="32"/>
        <v>0.26583910140496819</v>
      </c>
      <c r="AZ18" s="8">
        <f t="shared" si="33"/>
        <v>0.23167820280993645</v>
      </c>
      <c r="BA18" s="8">
        <f t="shared" si="34"/>
        <v>1</v>
      </c>
      <c r="BC18" s="7">
        <f t="shared" si="35"/>
        <v>1516.1624000000002</v>
      </c>
      <c r="BD18" s="14">
        <f t="shared" si="36"/>
        <v>1870</v>
      </c>
    </row>
    <row r="19" spans="1:56">
      <c r="A19" s="13">
        <v>43093</v>
      </c>
      <c r="B19" s="14">
        <v>1834</v>
      </c>
      <c r="C19" s="14">
        <v>5396</v>
      </c>
      <c r="D19" s="12">
        <v>2.3199999999999998</v>
      </c>
      <c r="E19" s="12">
        <v>9</v>
      </c>
      <c r="F19" s="12">
        <v>796</v>
      </c>
      <c r="G19" s="12">
        <v>256</v>
      </c>
      <c r="H19" s="12">
        <v>0</v>
      </c>
      <c r="I19" s="12">
        <v>0</v>
      </c>
      <c r="J19" s="12">
        <v>617</v>
      </c>
      <c r="L19" s="12">
        <f t="shared" si="1"/>
        <v>1012.1472</v>
      </c>
      <c r="N19" s="5">
        <f t="shared" si="2"/>
        <v>884.99279999999987</v>
      </c>
      <c r="O19" s="5">
        <f t="shared" si="3"/>
        <v>1897.1399999999999</v>
      </c>
      <c r="Q19" s="6">
        <f t="shared" si="4"/>
        <v>73.948400000000007</v>
      </c>
      <c r="R19" s="6">
        <f t="shared" si="5"/>
        <v>55.461300000000001</v>
      </c>
      <c r="S19" s="6">
        <f t="shared" si="6"/>
        <v>24.649466666666669</v>
      </c>
      <c r="T19" s="6">
        <f t="shared" si="7"/>
        <v>739.48400000000015</v>
      </c>
      <c r="U19" s="12">
        <f t="shared" si="8"/>
        <v>796.00000000000011</v>
      </c>
      <c r="W19" s="6">
        <f t="shared" si="9"/>
        <v>139.17024000000001</v>
      </c>
      <c r="X19" s="6">
        <f t="shared" si="10"/>
        <v>63.2592</v>
      </c>
      <c r="Y19" s="6">
        <f t="shared" si="11"/>
        <v>22.492159999999998</v>
      </c>
      <c r="Z19" s="6">
        <f t="shared" si="12"/>
        <v>1012.1472</v>
      </c>
      <c r="AA19" s="12">
        <f t="shared" si="13"/>
        <v>256</v>
      </c>
      <c r="AC19" s="6">
        <f t="shared" si="14"/>
        <v>0</v>
      </c>
      <c r="AD19" s="6">
        <f t="shared" si="15"/>
        <v>0</v>
      </c>
      <c r="AE19" s="6">
        <f t="shared" si="16"/>
        <v>0</v>
      </c>
      <c r="AF19" s="6">
        <f t="shared" si="17"/>
        <v>0</v>
      </c>
      <c r="AG19" s="12">
        <f t="shared" si="18"/>
        <v>0</v>
      </c>
      <c r="AI19" s="3">
        <f t="shared" si="19"/>
        <v>0</v>
      </c>
      <c r="AJ19" s="3">
        <f t="shared" si="20"/>
        <v>0</v>
      </c>
      <c r="AK19" s="3">
        <f t="shared" si="21"/>
        <v>0</v>
      </c>
      <c r="AL19" s="3">
        <f t="shared" si="22"/>
        <v>0</v>
      </c>
      <c r="AM19" s="12">
        <f t="shared" si="23"/>
        <v>0</v>
      </c>
      <c r="AO19" s="7">
        <f t="shared" si="24"/>
        <v>1751.6312000000003</v>
      </c>
      <c r="AP19" s="7">
        <f t="shared" si="25"/>
        <v>213.11864000000003</v>
      </c>
      <c r="AQ19" s="7">
        <f t="shared" si="26"/>
        <v>118.7205</v>
      </c>
      <c r="AR19" s="7">
        <f t="shared" si="27"/>
        <v>47.141626666666667</v>
      </c>
      <c r="AS19" s="7"/>
      <c r="AT19" s="7">
        <f t="shared" si="28"/>
        <v>852.47456000000011</v>
      </c>
      <c r="AU19" s="7">
        <f t="shared" si="29"/>
        <v>474.88200000000001</v>
      </c>
      <c r="AV19" s="7">
        <f t="shared" si="30"/>
        <v>424.27463999999998</v>
      </c>
      <c r="AW19" s="7"/>
      <c r="AX19" s="8">
        <f t="shared" si="31"/>
        <v>0.48667468357494431</v>
      </c>
      <c r="AY19" s="8">
        <f t="shared" si="32"/>
        <v>0.27110843880835184</v>
      </c>
      <c r="AZ19" s="8">
        <f t="shared" si="33"/>
        <v>0.24221687761670374</v>
      </c>
      <c r="BA19" s="8">
        <f t="shared" si="34"/>
        <v>0.99999999999999989</v>
      </c>
      <c r="BC19" s="7">
        <f t="shared" si="35"/>
        <v>1751.6312000000003</v>
      </c>
      <c r="BD19" s="14">
        <f t="shared" si="36"/>
        <v>1834</v>
      </c>
    </row>
    <row r="20" spans="1:56">
      <c r="A20" s="13">
        <v>43094</v>
      </c>
      <c r="B20" s="14">
        <v>1790</v>
      </c>
      <c r="C20" s="14">
        <v>5430</v>
      </c>
      <c r="D20" s="12">
        <v>2.33</v>
      </c>
      <c r="E20" s="12">
        <v>7</v>
      </c>
      <c r="F20" s="12">
        <v>601</v>
      </c>
      <c r="G20" s="12">
        <v>223</v>
      </c>
      <c r="H20" s="12">
        <v>0</v>
      </c>
      <c r="I20" s="12">
        <v>0</v>
      </c>
      <c r="J20" s="12">
        <v>545</v>
      </c>
      <c r="L20" s="12">
        <f t="shared" si="1"/>
        <v>881.67510000000004</v>
      </c>
      <c r="N20" s="5">
        <f t="shared" si="2"/>
        <v>668.19179999999994</v>
      </c>
      <c r="O20" s="5">
        <f t="shared" si="3"/>
        <v>1549.8669</v>
      </c>
      <c r="Q20" s="6">
        <f t="shared" si="4"/>
        <v>55.832900000000009</v>
      </c>
      <c r="R20" s="6">
        <f t="shared" si="5"/>
        <v>41.874675000000003</v>
      </c>
      <c r="S20" s="6">
        <f t="shared" si="6"/>
        <v>18.61096666666667</v>
      </c>
      <c r="T20" s="6">
        <f t="shared" si="7"/>
        <v>558.32900000000018</v>
      </c>
      <c r="U20" s="12">
        <f t="shared" si="8"/>
        <v>601.00000000000011</v>
      </c>
      <c r="W20" s="6">
        <f t="shared" si="9"/>
        <v>121.23032625000002</v>
      </c>
      <c r="X20" s="6">
        <f t="shared" si="10"/>
        <v>55.104693750000003</v>
      </c>
      <c r="Y20" s="6">
        <f t="shared" si="11"/>
        <v>19.592780000000001</v>
      </c>
      <c r="Z20" s="6">
        <f t="shared" si="12"/>
        <v>881.67510000000004</v>
      </c>
      <c r="AA20" s="12">
        <f t="shared" si="13"/>
        <v>223</v>
      </c>
      <c r="AC20" s="6">
        <f t="shared" si="14"/>
        <v>0</v>
      </c>
      <c r="AD20" s="6">
        <f t="shared" si="15"/>
        <v>0</v>
      </c>
      <c r="AE20" s="6">
        <f t="shared" si="16"/>
        <v>0</v>
      </c>
      <c r="AF20" s="6">
        <f t="shared" si="17"/>
        <v>0</v>
      </c>
      <c r="AG20" s="12">
        <f t="shared" si="18"/>
        <v>0</v>
      </c>
      <c r="AI20" s="3">
        <f t="shared" si="19"/>
        <v>0</v>
      </c>
      <c r="AJ20" s="3">
        <f t="shared" si="20"/>
        <v>0</v>
      </c>
      <c r="AK20" s="3">
        <f t="shared" si="21"/>
        <v>0</v>
      </c>
      <c r="AL20" s="3">
        <f t="shared" si="22"/>
        <v>0</v>
      </c>
      <c r="AM20" s="12">
        <f t="shared" si="23"/>
        <v>0</v>
      </c>
      <c r="AO20" s="7">
        <f t="shared" si="24"/>
        <v>1440.0041000000001</v>
      </c>
      <c r="AP20" s="7">
        <f t="shared" si="25"/>
        <v>177.06322625000001</v>
      </c>
      <c r="AQ20" s="7">
        <f t="shared" si="26"/>
        <v>96.979368750000006</v>
      </c>
      <c r="AR20" s="7">
        <f t="shared" si="27"/>
        <v>38.203746666666675</v>
      </c>
      <c r="AS20" s="7"/>
      <c r="AT20" s="7">
        <f t="shared" si="28"/>
        <v>708.25290500000006</v>
      </c>
      <c r="AU20" s="7">
        <f t="shared" si="29"/>
        <v>387.91747500000002</v>
      </c>
      <c r="AV20" s="7">
        <f t="shared" si="30"/>
        <v>343.83372000000008</v>
      </c>
      <c r="AW20" s="7"/>
      <c r="AX20" s="8">
        <f t="shared" si="31"/>
        <v>0.49184089475856352</v>
      </c>
      <c r="AY20" s="8">
        <f t="shared" si="32"/>
        <v>0.26938636841381214</v>
      </c>
      <c r="AZ20" s="8">
        <f t="shared" si="33"/>
        <v>0.23877273682762434</v>
      </c>
      <c r="BA20" s="8">
        <f t="shared" si="34"/>
        <v>1</v>
      </c>
      <c r="BC20" s="7">
        <f t="shared" si="35"/>
        <v>1440.0041000000001</v>
      </c>
      <c r="BD20" s="14">
        <f t="shared" si="36"/>
        <v>1790</v>
      </c>
    </row>
    <row r="21" spans="1:56">
      <c r="A21" s="13">
        <v>43095</v>
      </c>
      <c r="B21" s="14">
        <v>1857</v>
      </c>
      <c r="C21" s="14">
        <v>5044</v>
      </c>
      <c r="D21" s="12">
        <v>2.17</v>
      </c>
      <c r="E21" s="12">
        <v>8</v>
      </c>
      <c r="F21" s="12">
        <v>762</v>
      </c>
      <c r="G21" s="12">
        <v>178</v>
      </c>
      <c r="H21" s="12">
        <v>4</v>
      </c>
      <c r="I21" s="12">
        <v>2</v>
      </c>
      <c r="J21" s="12">
        <v>571</v>
      </c>
      <c r="L21" s="12">
        <f t="shared" si="1"/>
        <v>742.93920000000003</v>
      </c>
      <c r="N21" s="5">
        <f t="shared" si="2"/>
        <v>847.19159999999988</v>
      </c>
      <c r="O21" s="5">
        <f t="shared" si="3"/>
        <v>1590.1307999999999</v>
      </c>
      <c r="Q21" s="6">
        <f t="shared" si="4"/>
        <v>70.7898</v>
      </c>
      <c r="R21" s="6">
        <f t="shared" si="5"/>
        <v>53.092350000000003</v>
      </c>
      <c r="S21" s="6">
        <f t="shared" si="6"/>
        <v>23.596600000000002</v>
      </c>
      <c r="T21" s="6">
        <f t="shared" si="7"/>
        <v>707.89800000000002</v>
      </c>
      <c r="U21" s="12">
        <f t="shared" si="8"/>
        <v>762</v>
      </c>
      <c r="W21" s="6">
        <f t="shared" si="9"/>
        <v>96.766807500000013</v>
      </c>
      <c r="X21" s="6">
        <f t="shared" si="10"/>
        <v>43.9849125</v>
      </c>
      <c r="Y21" s="6">
        <f t="shared" si="11"/>
        <v>15.63908</v>
      </c>
      <c r="Z21" s="6">
        <f t="shared" si="12"/>
        <v>703.7586</v>
      </c>
      <c r="AA21" s="12">
        <f t="shared" si="13"/>
        <v>178</v>
      </c>
      <c r="AC21" s="6">
        <f t="shared" si="14"/>
        <v>3.9197899999999999</v>
      </c>
      <c r="AD21" s="6">
        <f t="shared" si="15"/>
        <v>1.1199400000000002</v>
      </c>
      <c r="AE21" s="6">
        <f t="shared" si="16"/>
        <v>0.2488755555555556</v>
      </c>
      <c r="AF21" s="6">
        <f t="shared" si="17"/>
        <v>22.398800000000001</v>
      </c>
      <c r="AG21" s="12">
        <f t="shared" si="18"/>
        <v>4</v>
      </c>
      <c r="AI21" s="3">
        <f t="shared" si="19"/>
        <v>3.7759050000000003</v>
      </c>
      <c r="AJ21" s="3">
        <f t="shared" si="20"/>
        <v>0.41954500000000006</v>
      </c>
      <c r="AK21" s="3">
        <f t="shared" si="21"/>
        <v>0</v>
      </c>
      <c r="AL21" s="3">
        <f t="shared" si="22"/>
        <v>16.7818</v>
      </c>
      <c r="AM21" s="12">
        <f t="shared" si="23"/>
        <v>2</v>
      </c>
      <c r="AO21" s="7">
        <f t="shared" si="24"/>
        <v>1450.8371999999999</v>
      </c>
      <c r="AP21" s="7">
        <f t="shared" si="25"/>
        <v>175.25230250000001</v>
      </c>
      <c r="AQ21" s="7">
        <f t="shared" si="26"/>
        <v>98.616747500000002</v>
      </c>
      <c r="AR21" s="7">
        <f t="shared" si="27"/>
        <v>39.484555555555559</v>
      </c>
      <c r="AS21" s="7"/>
      <c r="AT21" s="7">
        <f t="shared" si="28"/>
        <v>701.00921000000005</v>
      </c>
      <c r="AU21" s="7">
        <f t="shared" si="29"/>
        <v>394.46699000000001</v>
      </c>
      <c r="AV21" s="7">
        <f t="shared" si="30"/>
        <v>355.36100000000005</v>
      </c>
      <c r="AW21" s="7"/>
      <c r="AX21" s="8">
        <f t="shared" si="31"/>
        <v>0.48317565196150203</v>
      </c>
      <c r="AY21" s="8">
        <f t="shared" si="32"/>
        <v>0.27188921679151873</v>
      </c>
      <c r="AZ21" s="8">
        <f t="shared" si="33"/>
        <v>0.24493513124697938</v>
      </c>
      <c r="BA21" s="8">
        <f t="shared" si="34"/>
        <v>1.0000000000000002</v>
      </c>
      <c r="BC21" s="7">
        <f t="shared" si="35"/>
        <v>1450.8372000000002</v>
      </c>
      <c r="BD21" s="14">
        <f t="shared" si="36"/>
        <v>1857</v>
      </c>
    </row>
    <row r="22" spans="1:56">
      <c r="A22" s="13">
        <v>43096</v>
      </c>
      <c r="B22" s="14">
        <v>2177</v>
      </c>
      <c r="C22" s="14">
        <v>15869</v>
      </c>
      <c r="D22" s="12">
        <v>6.82</v>
      </c>
      <c r="E22" s="12">
        <v>37</v>
      </c>
      <c r="F22" s="12">
        <v>564</v>
      </c>
      <c r="G22" s="12">
        <v>405</v>
      </c>
      <c r="H22" s="12">
        <v>0</v>
      </c>
      <c r="I22" s="12">
        <v>0</v>
      </c>
      <c r="J22" s="14">
        <v>1103</v>
      </c>
      <c r="L22" s="12">
        <f t="shared" si="1"/>
        <v>1601.2484999999999</v>
      </c>
      <c r="N22" s="5">
        <f t="shared" si="2"/>
        <v>627.0551999999999</v>
      </c>
      <c r="O22" s="5">
        <f t="shared" si="3"/>
        <v>2228.3036999999999</v>
      </c>
      <c r="Q22" s="6">
        <f t="shared" si="4"/>
        <v>52.395600000000002</v>
      </c>
      <c r="R22" s="6">
        <f t="shared" si="5"/>
        <v>39.296700000000001</v>
      </c>
      <c r="S22" s="6">
        <f t="shared" si="6"/>
        <v>17.465199999999999</v>
      </c>
      <c r="T22" s="6">
        <f t="shared" si="7"/>
        <v>523.95600000000002</v>
      </c>
      <c r="U22" s="12">
        <f t="shared" si="8"/>
        <v>564</v>
      </c>
      <c r="W22" s="6">
        <f t="shared" si="9"/>
        <v>220.17166875000001</v>
      </c>
      <c r="X22" s="6">
        <f t="shared" si="10"/>
        <v>100.07803125</v>
      </c>
      <c r="Y22" s="6">
        <f t="shared" si="11"/>
        <v>35.583300000000001</v>
      </c>
      <c r="Z22" s="6">
        <f t="shared" si="12"/>
        <v>1601.2485000000001</v>
      </c>
      <c r="AA22" s="12">
        <f t="shared" si="13"/>
        <v>405.00000000000006</v>
      </c>
      <c r="AC22" s="6">
        <f t="shared" si="14"/>
        <v>0</v>
      </c>
      <c r="AD22" s="6">
        <f t="shared" si="15"/>
        <v>0</v>
      </c>
      <c r="AE22" s="6">
        <f t="shared" si="16"/>
        <v>0</v>
      </c>
      <c r="AF22" s="6">
        <f t="shared" si="17"/>
        <v>0</v>
      </c>
      <c r="AG22" s="12">
        <f t="shared" si="18"/>
        <v>0</v>
      </c>
      <c r="AI22" s="3">
        <f t="shared" si="19"/>
        <v>0</v>
      </c>
      <c r="AJ22" s="3">
        <f t="shared" si="20"/>
        <v>0</v>
      </c>
      <c r="AK22" s="3">
        <f t="shared" si="21"/>
        <v>0</v>
      </c>
      <c r="AL22" s="3">
        <f t="shared" si="22"/>
        <v>0</v>
      </c>
      <c r="AM22" s="12">
        <f t="shared" si="23"/>
        <v>0</v>
      </c>
      <c r="AO22" s="7">
        <f t="shared" si="24"/>
        <v>2125.2045000000003</v>
      </c>
      <c r="AP22" s="7">
        <f t="shared" si="25"/>
        <v>272.56726875000004</v>
      </c>
      <c r="AQ22" s="7">
        <f t="shared" si="26"/>
        <v>139.37473125</v>
      </c>
      <c r="AR22" s="7">
        <f t="shared" si="27"/>
        <v>53.048500000000004</v>
      </c>
      <c r="AS22" s="7"/>
      <c r="AT22" s="7">
        <f t="shared" si="28"/>
        <v>1090.2690750000002</v>
      </c>
      <c r="AU22" s="7">
        <f t="shared" si="29"/>
        <v>557.49892499999999</v>
      </c>
      <c r="AV22" s="7">
        <f t="shared" si="30"/>
        <v>477.43650000000002</v>
      </c>
      <c r="AW22" s="7"/>
      <c r="AX22" s="8">
        <f t="shared" si="31"/>
        <v>0.51301842952054733</v>
      </c>
      <c r="AY22" s="8">
        <f t="shared" si="32"/>
        <v>0.26232719015981754</v>
      </c>
      <c r="AZ22" s="8">
        <f t="shared" si="33"/>
        <v>0.22465438031963511</v>
      </c>
      <c r="BA22" s="8">
        <f t="shared" si="34"/>
        <v>1</v>
      </c>
      <c r="BC22" s="7">
        <f t="shared" si="35"/>
        <v>2125.2044999999998</v>
      </c>
      <c r="BD22" s="14">
        <f t="shared" si="36"/>
        <v>2177</v>
      </c>
    </row>
    <row r="23" spans="1:56">
      <c r="A23" s="13">
        <v>43097</v>
      </c>
      <c r="B23" s="14">
        <v>2069</v>
      </c>
      <c r="C23" s="14">
        <v>16795</v>
      </c>
      <c r="D23" s="12">
        <v>7.34</v>
      </c>
      <c r="E23" s="12">
        <v>25</v>
      </c>
      <c r="F23" s="12">
        <v>563</v>
      </c>
      <c r="G23" s="12">
        <v>354</v>
      </c>
      <c r="H23" s="12">
        <v>0</v>
      </c>
      <c r="I23" s="12">
        <v>0</v>
      </c>
      <c r="J23" s="12">
        <v>957</v>
      </c>
      <c r="L23" s="12">
        <f t="shared" si="1"/>
        <v>1399.6098</v>
      </c>
      <c r="N23" s="5">
        <f t="shared" si="2"/>
        <v>625.9434</v>
      </c>
      <c r="O23" s="5">
        <f t="shared" si="3"/>
        <v>2025.5531999999998</v>
      </c>
      <c r="Q23" s="6">
        <f t="shared" si="4"/>
        <v>52.302700000000009</v>
      </c>
      <c r="R23" s="6">
        <f t="shared" si="5"/>
        <v>39.227025000000005</v>
      </c>
      <c r="S23" s="6">
        <f t="shared" si="6"/>
        <v>17.434233333333335</v>
      </c>
      <c r="T23" s="6">
        <f t="shared" si="7"/>
        <v>523.02700000000004</v>
      </c>
      <c r="U23" s="12">
        <f t="shared" si="8"/>
        <v>563</v>
      </c>
      <c r="W23" s="6">
        <f t="shared" si="9"/>
        <v>192.4463475</v>
      </c>
      <c r="X23" s="6">
        <f t="shared" si="10"/>
        <v>87.475612499999997</v>
      </c>
      <c r="Y23" s="6">
        <f t="shared" si="11"/>
        <v>31.102440000000001</v>
      </c>
      <c r="Z23" s="6">
        <f t="shared" si="12"/>
        <v>1399.6098000000002</v>
      </c>
      <c r="AA23" s="12">
        <f t="shared" si="13"/>
        <v>354.00000000000006</v>
      </c>
      <c r="AC23" s="6">
        <f t="shared" si="14"/>
        <v>0</v>
      </c>
      <c r="AD23" s="6">
        <f t="shared" si="15"/>
        <v>0</v>
      </c>
      <c r="AE23" s="6">
        <f t="shared" si="16"/>
        <v>0</v>
      </c>
      <c r="AF23" s="6">
        <f t="shared" si="17"/>
        <v>0</v>
      </c>
      <c r="AG23" s="12">
        <f t="shared" si="18"/>
        <v>0</v>
      </c>
      <c r="AI23" s="3">
        <f t="shared" si="19"/>
        <v>0</v>
      </c>
      <c r="AJ23" s="3">
        <f t="shared" si="20"/>
        <v>0</v>
      </c>
      <c r="AK23" s="3">
        <f t="shared" si="21"/>
        <v>0</v>
      </c>
      <c r="AL23" s="3">
        <f t="shared" si="22"/>
        <v>0</v>
      </c>
      <c r="AM23" s="12">
        <f t="shared" si="23"/>
        <v>0</v>
      </c>
      <c r="AO23" s="7">
        <f t="shared" si="24"/>
        <v>1922.6368000000002</v>
      </c>
      <c r="AP23" s="7">
        <f t="shared" si="25"/>
        <v>244.74904750000002</v>
      </c>
      <c r="AQ23" s="7">
        <f t="shared" si="26"/>
        <v>126.70263750000001</v>
      </c>
      <c r="AR23" s="7">
        <f t="shared" si="27"/>
        <v>48.53667333333334</v>
      </c>
      <c r="AS23" s="7"/>
      <c r="AT23" s="7">
        <f t="shared" si="28"/>
        <v>978.99619000000007</v>
      </c>
      <c r="AU23" s="7">
        <f t="shared" si="29"/>
        <v>506.81055000000003</v>
      </c>
      <c r="AV23" s="7">
        <f t="shared" si="30"/>
        <v>436.83006000000006</v>
      </c>
      <c r="AW23" s="7"/>
      <c r="AX23" s="8">
        <f t="shared" si="31"/>
        <v>0.50919455510265899</v>
      </c>
      <c r="AY23" s="8">
        <f t="shared" si="32"/>
        <v>0.26360181496578033</v>
      </c>
      <c r="AZ23" s="8">
        <f t="shared" si="33"/>
        <v>0.22720362993156065</v>
      </c>
      <c r="BA23" s="8">
        <f t="shared" si="34"/>
        <v>0.99999999999999989</v>
      </c>
      <c r="BC23" s="7">
        <f t="shared" si="35"/>
        <v>1922.6368</v>
      </c>
      <c r="BD23" s="14">
        <f t="shared" si="36"/>
        <v>2069</v>
      </c>
    </row>
    <row r="24" spans="1:56">
      <c r="A24" s="13">
        <v>43098</v>
      </c>
      <c r="B24" s="14">
        <v>2194</v>
      </c>
      <c r="C24" s="14">
        <v>20937</v>
      </c>
      <c r="D24" s="12">
        <v>9.0399999999999991</v>
      </c>
      <c r="E24" s="12">
        <v>34</v>
      </c>
      <c r="F24" s="12">
        <v>613</v>
      </c>
      <c r="G24" s="12">
        <v>434</v>
      </c>
      <c r="H24" s="12">
        <v>0</v>
      </c>
      <c r="I24" s="12">
        <v>0</v>
      </c>
      <c r="J24" s="14">
        <v>1148</v>
      </c>
      <c r="L24" s="12">
        <f t="shared" si="1"/>
        <v>1715.9058</v>
      </c>
      <c r="N24" s="5">
        <f t="shared" si="2"/>
        <v>681.53339999999992</v>
      </c>
      <c r="O24" s="5">
        <f t="shared" si="3"/>
        <v>2397.4391999999998</v>
      </c>
      <c r="Q24" s="6">
        <f t="shared" si="4"/>
        <v>56.947699999999998</v>
      </c>
      <c r="R24" s="6">
        <f t="shared" si="5"/>
        <v>42.710774999999998</v>
      </c>
      <c r="S24" s="6">
        <f t="shared" si="6"/>
        <v>18.982566666666667</v>
      </c>
      <c r="T24" s="6">
        <f t="shared" si="7"/>
        <v>569.47699999999998</v>
      </c>
      <c r="U24" s="12">
        <f t="shared" si="8"/>
        <v>612.99999999999989</v>
      </c>
      <c r="W24" s="6">
        <f t="shared" si="9"/>
        <v>235.93704750000001</v>
      </c>
      <c r="X24" s="6">
        <f t="shared" si="10"/>
        <v>107.2441125</v>
      </c>
      <c r="Y24" s="6">
        <f t="shared" si="11"/>
        <v>38.131240000000005</v>
      </c>
      <c r="Z24" s="6">
        <f t="shared" si="12"/>
        <v>1715.9058</v>
      </c>
      <c r="AA24" s="12">
        <f t="shared" si="13"/>
        <v>434</v>
      </c>
      <c r="AC24" s="6">
        <f t="shared" si="14"/>
        <v>0</v>
      </c>
      <c r="AD24" s="6">
        <f t="shared" si="15"/>
        <v>0</v>
      </c>
      <c r="AE24" s="6">
        <f t="shared" si="16"/>
        <v>0</v>
      </c>
      <c r="AF24" s="6">
        <f t="shared" si="17"/>
        <v>0</v>
      </c>
      <c r="AG24" s="12">
        <f t="shared" si="18"/>
        <v>0</v>
      </c>
      <c r="AI24" s="3">
        <f t="shared" si="19"/>
        <v>0</v>
      </c>
      <c r="AJ24" s="3">
        <f t="shared" si="20"/>
        <v>0</v>
      </c>
      <c r="AK24" s="3">
        <f t="shared" si="21"/>
        <v>0</v>
      </c>
      <c r="AL24" s="3">
        <f t="shared" si="22"/>
        <v>0</v>
      </c>
      <c r="AM24" s="12">
        <f t="shared" si="23"/>
        <v>0</v>
      </c>
      <c r="AO24" s="7">
        <f t="shared" si="24"/>
        <v>2285.3827999999999</v>
      </c>
      <c r="AP24" s="7">
        <f t="shared" si="25"/>
        <v>292.8847475</v>
      </c>
      <c r="AQ24" s="7">
        <f t="shared" si="26"/>
        <v>149.95488749999998</v>
      </c>
      <c r="AR24" s="7">
        <f t="shared" si="27"/>
        <v>57.113806666666676</v>
      </c>
      <c r="AS24" s="7"/>
      <c r="AT24" s="7">
        <f t="shared" si="28"/>
        <v>1171.53899</v>
      </c>
      <c r="AU24" s="7">
        <f t="shared" si="29"/>
        <v>599.81954999999994</v>
      </c>
      <c r="AV24" s="7">
        <f t="shared" si="30"/>
        <v>514.02426000000014</v>
      </c>
      <c r="AW24" s="7"/>
      <c r="AX24" s="8">
        <f t="shared" si="31"/>
        <v>0.51262265122499395</v>
      </c>
      <c r="AY24" s="8">
        <f t="shared" si="32"/>
        <v>0.26245911625833535</v>
      </c>
      <c r="AZ24" s="8">
        <f t="shared" si="33"/>
        <v>0.22491823251667081</v>
      </c>
      <c r="BA24" s="8">
        <f t="shared" si="34"/>
        <v>1</v>
      </c>
      <c r="BC24" s="7">
        <f t="shared" si="35"/>
        <v>2285.3828000000003</v>
      </c>
      <c r="BD24" s="14">
        <f t="shared" si="36"/>
        <v>2194</v>
      </c>
    </row>
    <row r="25" spans="1:56">
      <c r="A25" s="13">
        <v>43099</v>
      </c>
      <c r="B25" s="14">
        <v>1838</v>
      </c>
      <c r="C25" s="14">
        <v>7646</v>
      </c>
      <c r="D25" s="12">
        <v>3.38</v>
      </c>
      <c r="E25" s="12">
        <v>10</v>
      </c>
      <c r="F25" s="12">
        <v>846</v>
      </c>
      <c r="G25" s="12">
        <v>251</v>
      </c>
      <c r="H25" s="12">
        <v>0</v>
      </c>
      <c r="I25" s="12">
        <v>0</v>
      </c>
      <c r="J25" s="12">
        <v>609</v>
      </c>
      <c r="L25" s="12">
        <f t="shared" si="1"/>
        <v>992.37869999999998</v>
      </c>
      <c r="N25" s="5">
        <f t="shared" si="2"/>
        <v>940.58279999999991</v>
      </c>
      <c r="O25" s="5">
        <f t="shared" si="3"/>
        <v>1932.9614999999999</v>
      </c>
      <c r="Q25" s="6">
        <f t="shared" si="4"/>
        <v>78.593400000000017</v>
      </c>
      <c r="R25" s="6">
        <f t="shared" si="5"/>
        <v>58.945050000000002</v>
      </c>
      <c r="S25" s="6">
        <f t="shared" si="6"/>
        <v>26.197800000000001</v>
      </c>
      <c r="T25" s="6">
        <f t="shared" si="7"/>
        <v>785.93400000000008</v>
      </c>
      <c r="U25" s="12">
        <f t="shared" si="8"/>
        <v>846</v>
      </c>
      <c r="W25" s="6">
        <f t="shared" si="9"/>
        <v>136.45207125000002</v>
      </c>
      <c r="X25" s="6">
        <f t="shared" si="10"/>
        <v>62.023668749999999</v>
      </c>
      <c r="Y25" s="6">
        <f t="shared" si="11"/>
        <v>22.052859999999999</v>
      </c>
      <c r="Z25" s="6">
        <f t="shared" si="12"/>
        <v>992.37870000000009</v>
      </c>
      <c r="AA25" s="12">
        <f t="shared" si="13"/>
        <v>251.00000000000003</v>
      </c>
      <c r="AC25" s="6">
        <f t="shared" si="14"/>
        <v>0</v>
      </c>
      <c r="AD25" s="6">
        <f t="shared" si="15"/>
        <v>0</v>
      </c>
      <c r="AE25" s="6">
        <f t="shared" si="16"/>
        <v>0</v>
      </c>
      <c r="AF25" s="6">
        <f t="shared" si="17"/>
        <v>0</v>
      </c>
      <c r="AG25" s="12">
        <f t="shared" si="18"/>
        <v>0</v>
      </c>
      <c r="AI25" s="3">
        <f t="shared" si="19"/>
        <v>0</v>
      </c>
      <c r="AJ25" s="3">
        <f t="shared" si="20"/>
        <v>0</v>
      </c>
      <c r="AK25" s="3">
        <f t="shared" si="21"/>
        <v>0</v>
      </c>
      <c r="AL25" s="3">
        <f t="shared" si="22"/>
        <v>0</v>
      </c>
      <c r="AM25" s="12">
        <f t="shared" si="23"/>
        <v>0</v>
      </c>
      <c r="AO25" s="7">
        <f t="shared" si="24"/>
        <v>1778.3127000000002</v>
      </c>
      <c r="AP25" s="7">
        <f t="shared" si="25"/>
        <v>215.04547125000005</v>
      </c>
      <c r="AQ25" s="7">
        <f t="shared" si="26"/>
        <v>120.96871874999999</v>
      </c>
      <c r="AR25" s="7">
        <f t="shared" si="27"/>
        <v>48.250659999999996</v>
      </c>
      <c r="AS25" s="7"/>
      <c r="AT25" s="7">
        <f t="shared" si="28"/>
        <v>860.18188500000019</v>
      </c>
      <c r="AU25" s="7">
        <f t="shared" si="29"/>
        <v>483.87487499999997</v>
      </c>
      <c r="AV25" s="7">
        <f t="shared" si="30"/>
        <v>434.25593999999995</v>
      </c>
      <c r="AW25" s="7"/>
      <c r="AX25" s="8">
        <f t="shared" si="31"/>
        <v>0.48370676596978701</v>
      </c>
      <c r="AY25" s="8">
        <f t="shared" si="32"/>
        <v>0.27209774467673764</v>
      </c>
      <c r="AZ25" s="8">
        <f t="shared" si="33"/>
        <v>0.24419548935347529</v>
      </c>
      <c r="BA25" s="8">
        <f t="shared" si="34"/>
        <v>1</v>
      </c>
      <c r="BC25" s="7">
        <f t="shared" si="35"/>
        <v>1778.3127000000002</v>
      </c>
      <c r="BD25" s="14">
        <f t="shared" si="36"/>
        <v>1838</v>
      </c>
    </row>
    <row r="26" spans="1:56">
      <c r="A26" s="13">
        <v>43100</v>
      </c>
      <c r="B26" s="14">
        <v>1961</v>
      </c>
      <c r="C26" s="14">
        <v>10089</v>
      </c>
      <c r="D26" s="12">
        <v>4.34</v>
      </c>
      <c r="E26" s="12">
        <v>12</v>
      </c>
      <c r="F26" s="12">
        <v>564</v>
      </c>
      <c r="G26" s="12">
        <v>353</v>
      </c>
      <c r="H26" s="12">
        <v>0</v>
      </c>
      <c r="I26" s="12">
        <v>0</v>
      </c>
      <c r="J26" s="12">
        <v>836</v>
      </c>
      <c r="L26" s="12">
        <f t="shared" si="1"/>
        <v>1395.6560999999999</v>
      </c>
      <c r="N26" s="5">
        <f t="shared" si="2"/>
        <v>627.0551999999999</v>
      </c>
      <c r="O26" s="5">
        <f t="shared" si="3"/>
        <v>2022.7112999999999</v>
      </c>
      <c r="Q26" s="6">
        <f t="shared" si="4"/>
        <v>52.395600000000002</v>
      </c>
      <c r="R26" s="6">
        <f t="shared" si="5"/>
        <v>39.296700000000001</v>
      </c>
      <c r="S26" s="6">
        <f t="shared" si="6"/>
        <v>17.465199999999999</v>
      </c>
      <c r="T26" s="6">
        <f t="shared" si="7"/>
        <v>523.95600000000002</v>
      </c>
      <c r="U26" s="12">
        <f t="shared" si="8"/>
        <v>564</v>
      </c>
      <c r="W26" s="6">
        <f t="shared" si="9"/>
        <v>191.90271375</v>
      </c>
      <c r="X26" s="6">
        <f t="shared" si="10"/>
        <v>87.228506249999995</v>
      </c>
      <c r="Y26" s="6">
        <f t="shared" si="11"/>
        <v>31.014579999999999</v>
      </c>
      <c r="Z26" s="6">
        <f t="shared" si="12"/>
        <v>1395.6560999999999</v>
      </c>
      <c r="AA26" s="12">
        <f t="shared" si="13"/>
        <v>353</v>
      </c>
      <c r="AC26" s="6">
        <f t="shared" si="14"/>
        <v>0</v>
      </c>
      <c r="AD26" s="6">
        <f t="shared" si="15"/>
        <v>0</v>
      </c>
      <c r="AE26" s="6">
        <f t="shared" si="16"/>
        <v>0</v>
      </c>
      <c r="AF26" s="6">
        <f t="shared" si="17"/>
        <v>0</v>
      </c>
      <c r="AG26" s="12">
        <f t="shared" si="18"/>
        <v>0</v>
      </c>
      <c r="AI26" s="3">
        <f t="shared" si="19"/>
        <v>0</v>
      </c>
      <c r="AJ26" s="3">
        <f t="shared" si="20"/>
        <v>0</v>
      </c>
      <c r="AK26" s="3">
        <f t="shared" si="21"/>
        <v>0</v>
      </c>
      <c r="AL26" s="3">
        <f t="shared" si="22"/>
        <v>0</v>
      </c>
      <c r="AM26" s="12">
        <f t="shared" si="23"/>
        <v>0</v>
      </c>
      <c r="AO26" s="7">
        <f t="shared" si="24"/>
        <v>1919.6120999999998</v>
      </c>
      <c r="AP26" s="7">
        <f t="shared" si="25"/>
        <v>244.29831375000001</v>
      </c>
      <c r="AQ26" s="7">
        <f t="shared" si="26"/>
        <v>126.52520625</v>
      </c>
      <c r="AR26" s="7">
        <f t="shared" si="27"/>
        <v>48.479779999999998</v>
      </c>
      <c r="AS26" s="7"/>
      <c r="AT26" s="7">
        <f t="shared" si="28"/>
        <v>977.19325500000002</v>
      </c>
      <c r="AU26" s="7">
        <f t="shared" si="29"/>
        <v>506.10082499999999</v>
      </c>
      <c r="AV26" s="7">
        <f t="shared" si="30"/>
        <v>436.31801999999999</v>
      </c>
      <c r="AW26" s="7"/>
      <c r="AX26" s="8">
        <f t="shared" si="31"/>
        <v>0.50905766586905765</v>
      </c>
      <c r="AY26" s="8">
        <f t="shared" si="32"/>
        <v>0.26364744471031415</v>
      </c>
      <c r="AZ26" s="8">
        <f t="shared" si="33"/>
        <v>0.22729488942062828</v>
      </c>
      <c r="BA26" s="8">
        <f t="shared" si="34"/>
        <v>1.0000000000000002</v>
      </c>
      <c r="BC26" s="7">
        <f t="shared" si="35"/>
        <v>1919.6121000000001</v>
      </c>
      <c r="BD26" s="14">
        <f t="shared" si="36"/>
        <v>1961</v>
      </c>
    </row>
    <row r="27" spans="1:56">
      <c r="A27" s="13">
        <v>43101</v>
      </c>
      <c r="B27" s="14">
        <v>1836</v>
      </c>
      <c r="C27" s="14">
        <v>5417</v>
      </c>
      <c r="D27" s="12">
        <v>2.33</v>
      </c>
      <c r="E27" s="12">
        <v>5</v>
      </c>
      <c r="F27" s="12">
        <v>845</v>
      </c>
      <c r="G27" s="12">
        <v>254</v>
      </c>
      <c r="H27" s="12">
        <v>0</v>
      </c>
      <c r="I27" s="12">
        <v>0</v>
      </c>
      <c r="J27" s="12">
        <v>609</v>
      </c>
      <c r="L27" s="12">
        <f t="shared" si="1"/>
        <v>1004.2397999999999</v>
      </c>
      <c r="N27" s="5">
        <f t="shared" si="2"/>
        <v>939.47099999999989</v>
      </c>
      <c r="O27" s="5">
        <f t="shared" si="3"/>
        <v>1943.7107999999998</v>
      </c>
      <c r="Q27" s="6">
        <f t="shared" si="4"/>
        <v>78.500500000000002</v>
      </c>
      <c r="R27" s="6">
        <f t="shared" si="5"/>
        <v>58.875374999999998</v>
      </c>
      <c r="S27" s="6">
        <f t="shared" si="6"/>
        <v>26.166833333333333</v>
      </c>
      <c r="T27" s="6">
        <f t="shared" si="7"/>
        <v>785.005</v>
      </c>
      <c r="U27" s="12">
        <f t="shared" si="8"/>
        <v>845</v>
      </c>
      <c r="W27" s="6">
        <f t="shared" si="9"/>
        <v>138.08297250000001</v>
      </c>
      <c r="X27" s="6">
        <f t="shared" si="10"/>
        <v>62.764987499999997</v>
      </c>
      <c r="Y27" s="6">
        <f t="shared" si="11"/>
        <v>22.31644</v>
      </c>
      <c r="Z27" s="6">
        <f t="shared" si="12"/>
        <v>1004.2398000000001</v>
      </c>
      <c r="AA27" s="12">
        <f t="shared" si="13"/>
        <v>254.00000000000003</v>
      </c>
      <c r="AC27" s="6">
        <f t="shared" si="14"/>
        <v>0</v>
      </c>
      <c r="AD27" s="6">
        <f t="shared" si="15"/>
        <v>0</v>
      </c>
      <c r="AE27" s="6">
        <f t="shared" si="16"/>
        <v>0</v>
      </c>
      <c r="AF27" s="6">
        <f t="shared" si="17"/>
        <v>0</v>
      </c>
      <c r="AG27" s="12">
        <f t="shared" si="18"/>
        <v>0</v>
      </c>
      <c r="AI27" s="3">
        <f t="shared" si="19"/>
        <v>0</v>
      </c>
      <c r="AJ27" s="3">
        <f t="shared" si="20"/>
        <v>0</v>
      </c>
      <c r="AK27" s="3">
        <f t="shared" si="21"/>
        <v>0</v>
      </c>
      <c r="AL27" s="3">
        <f t="shared" si="22"/>
        <v>0</v>
      </c>
      <c r="AM27" s="12">
        <f t="shared" si="23"/>
        <v>0</v>
      </c>
      <c r="AO27" s="7">
        <f t="shared" si="24"/>
        <v>1789.2447999999999</v>
      </c>
      <c r="AP27" s="7">
        <f t="shared" si="25"/>
        <v>216.58347250000003</v>
      </c>
      <c r="AQ27" s="7">
        <f t="shared" si="26"/>
        <v>121.64036249999999</v>
      </c>
      <c r="AR27" s="7">
        <f t="shared" si="27"/>
        <v>48.483273333333329</v>
      </c>
      <c r="AS27" s="7"/>
      <c r="AT27" s="7">
        <f t="shared" si="28"/>
        <v>866.33389000000011</v>
      </c>
      <c r="AU27" s="7">
        <f t="shared" si="29"/>
        <v>486.56144999999998</v>
      </c>
      <c r="AV27" s="7">
        <f t="shared" si="30"/>
        <v>436.34945999999997</v>
      </c>
      <c r="AW27" s="7"/>
      <c r="AX27" s="8">
        <f t="shared" si="31"/>
        <v>0.48418969276870338</v>
      </c>
      <c r="AY27" s="8">
        <f t="shared" si="32"/>
        <v>0.27193676907709891</v>
      </c>
      <c r="AZ27" s="8">
        <f t="shared" si="33"/>
        <v>0.24387353815419779</v>
      </c>
      <c r="BA27" s="8">
        <f t="shared" si="34"/>
        <v>1.0000000000000002</v>
      </c>
      <c r="BC27" s="7">
        <f t="shared" si="35"/>
        <v>1789.2447999999999</v>
      </c>
      <c r="BD27" s="14">
        <f t="shared" si="36"/>
        <v>1836</v>
      </c>
    </row>
    <row r="28" spans="1:56">
      <c r="A28" s="13">
        <v>43102</v>
      </c>
      <c r="B28" s="14">
        <v>1856</v>
      </c>
      <c r="C28" s="14">
        <v>7013</v>
      </c>
      <c r="D28" s="12">
        <v>3.03</v>
      </c>
      <c r="E28" s="12">
        <v>11</v>
      </c>
      <c r="F28" s="12">
        <v>940</v>
      </c>
      <c r="G28" s="12">
        <v>256</v>
      </c>
      <c r="H28" s="12">
        <v>0</v>
      </c>
      <c r="I28" s="12">
        <v>0</v>
      </c>
      <c r="J28" s="12">
        <v>630</v>
      </c>
      <c r="L28" s="12">
        <f t="shared" si="1"/>
        <v>1012.1472</v>
      </c>
      <c r="N28" s="5">
        <f t="shared" si="2"/>
        <v>1045.0919999999999</v>
      </c>
      <c r="O28" s="5">
        <f t="shared" si="3"/>
        <v>2057.2392</v>
      </c>
      <c r="Q28" s="6">
        <f t="shared" si="4"/>
        <v>87.326000000000008</v>
      </c>
      <c r="R28" s="6">
        <f t="shared" si="5"/>
        <v>65.494500000000002</v>
      </c>
      <c r="S28" s="6">
        <f t="shared" si="6"/>
        <v>29.108666666666668</v>
      </c>
      <c r="T28" s="6">
        <f t="shared" si="7"/>
        <v>873.26</v>
      </c>
      <c r="U28" s="12">
        <f t="shared" si="8"/>
        <v>939.99999999999989</v>
      </c>
      <c r="W28" s="6">
        <f t="shared" si="9"/>
        <v>139.17024000000001</v>
      </c>
      <c r="X28" s="6">
        <f t="shared" si="10"/>
        <v>63.2592</v>
      </c>
      <c r="Y28" s="6">
        <f t="shared" si="11"/>
        <v>22.492159999999998</v>
      </c>
      <c r="Z28" s="6">
        <f t="shared" si="12"/>
        <v>1012.1472</v>
      </c>
      <c r="AA28" s="12">
        <f t="shared" si="13"/>
        <v>256</v>
      </c>
      <c r="AC28" s="6">
        <f t="shared" si="14"/>
        <v>0</v>
      </c>
      <c r="AD28" s="6">
        <f t="shared" si="15"/>
        <v>0</v>
      </c>
      <c r="AE28" s="6">
        <f t="shared" si="16"/>
        <v>0</v>
      </c>
      <c r="AF28" s="6">
        <f t="shared" si="17"/>
        <v>0</v>
      </c>
      <c r="AG28" s="12">
        <f t="shared" si="18"/>
        <v>0</v>
      </c>
      <c r="AI28" s="3">
        <f t="shared" si="19"/>
        <v>0</v>
      </c>
      <c r="AJ28" s="3">
        <f t="shared" si="20"/>
        <v>0</v>
      </c>
      <c r="AK28" s="3">
        <f t="shared" si="21"/>
        <v>0</v>
      </c>
      <c r="AL28" s="3">
        <f t="shared" si="22"/>
        <v>0</v>
      </c>
      <c r="AM28" s="12">
        <f t="shared" si="23"/>
        <v>0</v>
      </c>
      <c r="AO28" s="7">
        <f t="shared" si="24"/>
        <v>1885.4072000000001</v>
      </c>
      <c r="AP28" s="7">
        <f t="shared" si="25"/>
        <v>226.49624</v>
      </c>
      <c r="AQ28" s="7">
        <f t="shared" si="26"/>
        <v>128.75370000000001</v>
      </c>
      <c r="AR28" s="7">
        <f t="shared" si="27"/>
        <v>51.600826666666663</v>
      </c>
      <c r="AS28" s="7"/>
      <c r="AT28" s="7">
        <f t="shared" si="28"/>
        <v>905.98496</v>
      </c>
      <c r="AU28" s="7">
        <f t="shared" si="29"/>
        <v>515.01480000000004</v>
      </c>
      <c r="AV28" s="7">
        <f t="shared" si="30"/>
        <v>464.40743999999995</v>
      </c>
      <c r="AW28" s="7"/>
      <c r="AX28" s="8">
        <f t="shared" si="31"/>
        <v>0.48052482243623551</v>
      </c>
      <c r="AY28" s="8">
        <f t="shared" si="32"/>
        <v>0.27315839252125484</v>
      </c>
      <c r="AZ28" s="8">
        <f t="shared" si="33"/>
        <v>0.24631678504250962</v>
      </c>
      <c r="BA28" s="8">
        <f t="shared" si="34"/>
        <v>1</v>
      </c>
      <c r="BC28" s="7">
        <f t="shared" si="35"/>
        <v>1885.4072000000001</v>
      </c>
      <c r="BD28" s="14">
        <f t="shared" si="36"/>
        <v>1856</v>
      </c>
    </row>
    <row r="29" spans="1:56">
      <c r="A29" s="13">
        <v>43103</v>
      </c>
      <c r="B29" s="14">
        <v>1797</v>
      </c>
      <c r="C29" s="14">
        <v>5449</v>
      </c>
      <c r="D29" s="12">
        <v>2.34</v>
      </c>
      <c r="E29" s="12">
        <v>6</v>
      </c>
      <c r="F29" s="12">
        <v>765</v>
      </c>
      <c r="G29" s="12">
        <v>219</v>
      </c>
      <c r="H29" s="12">
        <v>0</v>
      </c>
      <c r="I29" s="12">
        <v>0</v>
      </c>
      <c r="J29" s="12">
        <v>533</v>
      </c>
      <c r="L29" s="12">
        <f t="shared" si="1"/>
        <v>865.86030000000005</v>
      </c>
      <c r="N29" s="5">
        <f t="shared" si="2"/>
        <v>850.52699999999993</v>
      </c>
      <c r="O29" s="5">
        <f t="shared" si="3"/>
        <v>1716.3872999999999</v>
      </c>
      <c r="Q29" s="6">
        <f t="shared" si="4"/>
        <v>71.068500000000014</v>
      </c>
      <c r="R29" s="6">
        <f t="shared" si="5"/>
        <v>53.301375</v>
      </c>
      <c r="S29" s="6">
        <f t="shared" si="6"/>
        <v>23.689499999999999</v>
      </c>
      <c r="T29" s="6">
        <f t="shared" si="7"/>
        <v>710.68500000000006</v>
      </c>
      <c r="U29" s="12">
        <f t="shared" si="8"/>
        <v>765</v>
      </c>
      <c r="W29" s="6">
        <f t="shared" si="9"/>
        <v>119.05579125000001</v>
      </c>
      <c r="X29" s="6">
        <f t="shared" si="10"/>
        <v>54.116268750000003</v>
      </c>
      <c r="Y29" s="6">
        <f t="shared" si="11"/>
        <v>19.241340000000001</v>
      </c>
      <c r="Z29" s="6">
        <f t="shared" si="12"/>
        <v>865.86030000000005</v>
      </c>
      <c r="AA29" s="12">
        <f t="shared" si="13"/>
        <v>219</v>
      </c>
      <c r="AC29" s="6">
        <f t="shared" si="14"/>
        <v>0</v>
      </c>
      <c r="AD29" s="6">
        <f t="shared" si="15"/>
        <v>0</v>
      </c>
      <c r="AE29" s="6">
        <f t="shared" si="16"/>
        <v>0</v>
      </c>
      <c r="AF29" s="6">
        <f t="shared" si="17"/>
        <v>0</v>
      </c>
      <c r="AG29" s="12">
        <f t="shared" si="18"/>
        <v>0</v>
      </c>
      <c r="AI29" s="3">
        <f t="shared" si="19"/>
        <v>0</v>
      </c>
      <c r="AJ29" s="3">
        <f t="shared" si="20"/>
        <v>0</v>
      </c>
      <c r="AK29" s="3">
        <f t="shared" si="21"/>
        <v>0</v>
      </c>
      <c r="AL29" s="3">
        <f t="shared" si="22"/>
        <v>0</v>
      </c>
      <c r="AM29" s="12">
        <f t="shared" si="23"/>
        <v>0</v>
      </c>
      <c r="AO29" s="7">
        <f t="shared" si="24"/>
        <v>1576.5453000000002</v>
      </c>
      <c r="AP29" s="7">
        <f t="shared" si="25"/>
        <v>190.12429125000003</v>
      </c>
      <c r="AQ29" s="7">
        <f t="shared" si="26"/>
        <v>107.41764375</v>
      </c>
      <c r="AR29" s="7">
        <f t="shared" si="27"/>
        <v>42.930840000000003</v>
      </c>
      <c r="AS29" s="7"/>
      <c r="AT29" s="7">
        <f t="shared" si="28"/>
        <v>760.49716500000011</v>
      </c>
      <c r="AU29" s="7">
        <f t="shared" si="29"/>
        <v>429.67057499999999</v>
      </c>
      <c r="AV29" s="7">
        <f t="shared" si="30"/>
        <v>386.37756000000002</v>
      </c>
      <c r="AW29" s="7"/>
      <c r="AX29" s="8">
        <f t="shared" si="31"/>
        <v>0.48238205714735882</v>
      </c>
      <c r="AY29" s="8">
        <f t="shared" si="32"/>
        <v>0.27253931428421369</v>
      </c>
      <c r="AZ29" s="8">
        <f t="shared" si="33"/>
        <v>0.24507862856842741</v>
      </c>
      <c r="BA29" s="8">
        <f t="shared" si="34"/>
        <v>1</v>
      </c>
      <c r="BC29" s="7">
        <f t="shared" si="35"/>
        <v>1576.5453000000002</v>
      </c>
      <c r="BD29" s="14">
        <f t="shared" si="36"/>
        <v>1797</v>
      </c>
    </row>
    <row r="30" spans="1:56">
      <c r="A30" s="13">
        <v>43104</v>
      </c>
      <c r="B30" s="14">
        <v>1865</v>
      </c>
      <c r="C30" s="14">
        <v>7113</v>
      </c>
      <c r="D30" s="12">
        <v>3.07</v>
      </c>
      <c r="E30" s="12">
        <v>8</v>
      </c>
      <c r="F30" s="12">
        <v>745</v>
      </c>
      <c r="G30" s="12">
        <v>285</v>
      </c>
      <c r="H30" s="12">
        <v>0</v>
      </c>
      <c r="I30" s="12">
        <v>0</v>
      </c>
      <c r="J30" s="12">
        <v>667</v>
      </c>
      <c r="L30" s="12">
        <f t="shared" si="1"/>
        <v>1126.8045</v>
      </c>
      <c r="N30" s="5">
        <f t="shared" si="2"/>
        <v>828.29099999999994</v>
      </c>
      <c r="O30" s="5">
        <f t="shared" si="3"/>
        <v>1955.0954999999999</v>
      </c>
      <c r="Q30" s="6">
        <f t="shared" si="4"/>
        <v>69.21050000000001</v>
      </c>
      <c r="R30" s="6">
        <f t="shared" si="5"/>
        <v>51.907874999999997</v>
      </c>
      <c r="S30" s="6">
        <f t="shared" si="6"/>
        <v>23.070166666666665</v>
      </c>
      <c r="T30" s="6">
        <f t="shared" si="7"/>
        <v>692.10500000000002</v>
      </c>
      <c r="U30" s="12">
        <f t="shared" si="8"/>
        <v>745</v>
      </c>
      <c r="W30" s="6">
        <f t="shared" si="9"/>
        <v>154.93561875</v>
      </c>
      <c r="X30" s="6">
        <f t="shared" si="10"/>
        <v>70.425281249999998</v>
      </c>
      <c r="Y30" s="6">
        <f t="shared" si="11"/>
        <v>25.040100000000002</v>
      </c>
      <c r="Z30" s="6">
        <f t="shared" si="12"/>
        <v>1126.8045000000002</v>
      </c>
      <c r="AA30" s="12">
        <f t="shared" si="13"/>
        <v>285.00000000000006</v>
      </c>
      <c r="AC30" s="6">
        <f t="shared" si="14"/>
        <v>0</v>
      </c>
      <c r="AD30" s="6">
        <f t="shared" si="15"/>
        <v>0</v>
      </c>
      <c r="AE30" s="6">
        <f t="shared" si="16"/>
        <v>0</v>
      </c>
      <c r="AF30" s="6">
        <f t="shared" si="17"/>
        <v>0</v>
      </c>
      <c r="AG30" s="12">
        <f t="shared" si="18"/>
        <v>0</v>
      </c>
      <c r="AI30" s="3">
        <f t="shared" si="19"/>
        <v>0</v>
      </c>
      <c r="AJ30" s="3">
        <f t="shared" si="20"/>
        <v>0</v>
      </c>
      <c r="AK30" s="3">
        <f t="shared" si="21"/>
        <v>0</v>
      </c>
      <c r="AL30" s="3">
        <f t="shared" si="22"/>
        <v>0</v>
      </c>
      <c r="AM30" s="12">
        <f t="shared" si="23"/>
        <v>0</v>
      </c>
      <c r="AO30" s="7">
        <f t="shared" si="24"/>
        <v>1818.9095000000002</v>
      </c>
      <c r="AP30" s="7">
        <f t="shared" si="25"/>
        <v>224.14611875000003</v>
      </c>
      <c r="AQ30" s="7">
        <f t="shared" si="26"/>
        <v>122.33315625</v>
      </c>
      <c r="AR30" s="7">
        <f t="shared" si="27"/>
        <v>48.110266666666668</v>
      </c>
      <c r="AS30" s="7"/>
      <c r="AT30" s="7">
        <f t="shared" si="28"/>
        <v>896.58447500000011</v>
      </c>
      <c r="AU30" s="7">
        <f t="shared" si="29"/>
        <v>489.33262500000001</v>
      </c>
      <c r="AV30" s="7">
        <f t="shared" si="30"/>
        <v>432.99240000000003</v>
      </c>
      <c r="AW30" s="7"/>
      <c r="AX30" s="8">
        <f t="shared" si="31"/>
        <v>0.49292418066979143</v>
      </c>
      <c r="AY30" s="8">
        <f t="shared" si="32"/>
        <v>0.26902527311006952</v>
      </c>
      <c r="AZ30" s="8">
        <f t="shared" si="33"/>
        <v>0.23805054622013905</v>
      </c>
      <c r="BA30" s="8">
        <f t="shared" si="34"/>
        <v>1</v>
      </c>
      <c r="BC30" s="7">
        <f t="shared" si="35"/>
        <v>1818.9095000000002</v>
      </c>
      <c r="BD30" s="14">
        <f t="shared" si="36"/>
        <v>1865</v>
      </c>
    </row>
    <row r="31" spans="1:56">
      <c r="A31" s="13">
        <v>43105</v>
      </c>
      <c r="B31" s="14">
        <v>1713</v>
      </c>
      <c r="C31" s="14">
        <v>4669</v>
      </c>
      <c r="D31" s="12">
        <v>2.02</v>
      </c>
      <c r="E31" s="12">
        <v>5</v>
      </c>
      <c r="F31" s="12">
        <v>724</v>
      </c>
      <c r="G31" s="12">
        <v>167</v>
      </c>
      <c r="H31" s="12">
        <v>0</v>
      </c>
      <c r="I31" s="12">
        <v>0</v>
      </c>
      <c r="J31" s="12">
        <v>411</v>
      </c>
      <c r="L31" s="12">
        <f t="shared" si="1"/>
        <v>660.26790000000005</v>
      </c>
      <c r="N31" s="5">
        <f t="shared" si="2"/>
        <v>804.94319999999993</v>
      </c>
      <c r="O31" s="5">
        <f t="shared" si="3"/>
        <v>1465.2111</v>
      </c>
      <c r="Q31" s="6">
        <f t="shared" si="4"/>
        <v>67.259600000000006</v>
      </c>
      <c r="R31" s="6">
        <f t="shared" si="5"/>
        <v>50.444699999999997</v>
      </c>
      <c r="S31" s="6">
        <f t="shared" si="6"/>
        <v>22.419866666666664</v>
      </c>
      <c r="T31" s="6">
        <f t="shared" si="7"/>
        <v>672.596</v>
      </c>
      <c r="U31" s="12">
        <f t="shared" si="8"/>
        <v>724</v>
      </c>
      <c r="W31" s="6">
        <f t="shared" si="9"/>
        <v>90.786836250000022</v>
      </c>
      <c r="X31" s="6">
        <f t="shared" si="10"/>
        <v>41.266743750000003</v>
      </c>
      <c r="Y31" s="6">
        <f t="shared" si="11"/>
        <v>14.672620000000002</v>
      </c>
      <c r="Z31" s="6">
        <f t="shared" si="12"/>
        <v>660.26790000000005</v>
      </c>
      <c r="AA31" s="12">
        <f t="shared" si="13"/>
        <v>167</v>
      </c>
      <c r="AC31" s="6">
        <f t="shared" si="14"/>
        <v>0</v>
      </c>
      <c r="AD31" s="6">
        <f t="shared" si="15"/>
        <v>0</v>
      </c>
      <c r="AE31" s="6">
        <f t="shared" si="16"/>
        <v>0</v>
      </c>
      <c r="AF31" s="6">
        <f t="shared" si="17"/>
        <v>0</v>
      </c>
      <c r="AG31" s="12">
        <f t="shared" si="18"/>
        <v>0</v>
      </c>
      <c r="AI31" s="3">
        <f t="shared" si="19"/>
        <v>0</v>
      </c>
      <c r="AJ31" s="3">
        <f t="shared" si="20"/>
        <v>0</v>
      </c>
      <c r="AK31" s="3">
        <f t="shared" si="21"/>
        <v>0</v>
      </c>
      <c r="AL31" s="3">
        <f t="shared" si="22"/>
        <v>0</v>
      </c>
      <c r="AM31" s="12">
        <f t="shared" si="23"/>
        <v>0</v>
      </c>
      <c r="AO31" s="7">
        <f t="shared" si="24"/>
        <v>1332.8639000000001</v>
      </c>
      <c r="AP31" s="7">
        <f t="shared" si="25"/>
        <v>158.04643625000003</v>
      </c>
      <c r="AQ31" s="7">
        <f t="shared" si="26"/>
        <v>91.711443750000001</v>
      </c>
      <c r="AR31" s="7">
        <f t="shared" si="27"/>
        <v>37.092486666666666</v>
      </c>
      <c r="AS31" s="7"/>
      <c r="AT31" s="7">
        <f t="shared" si="28"/>
        <v>632.18574500000011</v>
      </c>
      <c r="AU31" s="7">
        <f t="shared" si="29"/>
        <v>366.845775</v>
      </c>
      <c r="AV31" s="7">
        <f t="shared" si="30"/>
        <v>333.83238</v>
      </c>
      <c r="AW31" s="7"/>
      <c r="AX31" s="8">
        <f t="shared" si="31"/>
        <v>0.47430630014062208</v>
      </c>
      <c r="AY31" s="8">
        <f t="shared" si="32"/>
        <v>0.27523123328645932</v>
      </c>
      <c r="AZ31" s="8">
        <f t="shared" si="33"/>
        <v>0.25046246657291865</v>
      </c>
      <c r="BA31" s="8">
        <f t="shared" si="34"/>
        <v>1</v>
      </c>
      <c r="BC31" s="7">
        <f t="shared" si="35"/>
        <v>1332.8639000000001</v>
      </c>
      <c r="BD31" s="14">
        <f t="shared" si="36"/>
        <v>1713</v>
      </c>
    </row>
    <row r="32" spans="1:56">
      <c r="A32" s="13">
        <v>43106</v>
      </c>
      <c r="B32" s="14">
        <v>1959</v>
      </c>
      <c r="C32" s="14">
        <v>11362</v>
      </c>
      <c r="D32" s="12">
        <v>4.8899999999999997</v>
      </c>
      <c r="E32" s="12">
        <v>11</v>
      </c>
      <c r="F32" s="12">
        <v>761</v>
      </c>
      <c r="G32" s="12">
        <v>333</v>
      </c>
      <c r="H32" s="12">
        <v>0</v>
      </c>
      <c r="I32" s="12">
        <v>0</v>
      </c>
      <c r="J32" s="12">
        <v>817</v>
      </c>
      <c r="L32" s="12">
        <f t="shared" si="1"/>
        <v>1316.5821000000001</v>
      </c>
      <c r="N32" s="5">
        <f t="shared" si="2"/>
        <v>846.07979999999998</v>
      </c>
      <c r="O32" s="5">
        <f t="shared" si="3"/>
        <v>2162.6619000000001</v>
      </c>
      <c r="Q32" s="6">
        <f t="shared" si="4"/>
        <v>70.696900000000014</v>
      </c>
      <c r="R32" s="6">
        <f t="shared" si="5"/>
        <v>53.022675</v>
      </c>
      <c r="S32" s="6">
        <f t="shared" si="6"/>
        <v>23.565633333333334</v>
      </c>
      <c r="T32" s="6">
        <f t="shared" si="7"/>
        <v>706.96900000000005</v>
      </c>
      <c r="U32" s="12">
        <f t="shared" si="8"/>
        <v>761</v>
      </c>
      <c r="W32" s="6">
        <f t="shared" si="9"/>
        <v>181.03003875000002</v>
      </c>
      <c r="X32" s="6">
        <f t="shared" si="10"/>
        <v>82.286381250000005</v>
      </c>
      <c r="Y32" s="6">
        <f t="shared" si="11"/>
        <v>29.257380000000005</v>
      </c>
      <c r="Z32" s="6">
        <f t="shared" si="12"/>
        <v>1316.5821000000001</v>
      </c>
      <c r="AA32" s="12">
        <f t="shared" si="13"/>
        <v>333</v>
      </c>
      <c r="AC32" s="6">
        <f t="shared" si="14"/>
        <v>0</v>
      </c>
      <c r="AD32" s="6">
        <f t="shared" si="15"/>
        <v>0</v>
      </c>
      <c r="AE32" s="6">
        <f t="shared" si="16"/>
        <v>0</v>
      </c>
      <c r="AF32" s="6">
        <f t="shared" si="17"/>
        <v>0</v>
      </c>
      <c r="AG32" s="12">
        <f t="shared" si="18"/>
        <v>0</v>
      </c>
      <c r="AI32" s="3">
        <f t="shared" si="19"/>
        <v>0</v>
      </c>
      <c r="AJ32" s="3">
        <f t="shared" si="20"/>
        <v>0</v>
      </c>
      <c r="AK32" s="3">
        <f t="shared" si="21"/>
        <v>0</v>
      </c>
      <c r="AL32" s="3">
        <f t="shared" si="22"/>
        <v>0</v>
      </c>
      <c r="AM32" s="12">
        <f t="shared" si="23"/>
        <v>0</v>
      </c>
      <c r="AO32" s="7">
        <f t="shared" si="24"/>
        <v>2023.5511000000001</v>
      </c>
      <c r="AP32" s="7">
        <f t="shared" si="25"/>
        <v>251.72693875000004</v>
      </c>
      <c r="AQ32" s="7">
        <f t="shared" si="26"/>
        <v>135.30905625</v>
      </c>
      <c r="AR32" s="7">
        <f t="shared" si="27"/>
        <v>52.823013333333336</v>
      </c>
      <c r="AS32" s="7"/>
      <c r="AT32" s="7">
        <f t="shared" si="28"/>
        <v>1006.9077550000002</v>
      </c>
      <c r="AU32" s="7">
        <f t="shared" si="29"/>
        <v>541.23622499999999</v>
      </c>
      <c r="AV32" s="7">
        <f t="shared" si="30"/>
        <v>475.40712000000002</v>
      </c>
      <c r="AW32" s="7"/>
      <c r="AX32" s="8">
        <f t="shared" si="31"/>
        <v>0.49759442941668242</v>
      </c>
      <c r="AY32" s="8">
        <f t="shared" si="32"/>
        <v>0.26746852352777251</v>
      </c>
      <c r="AZ32" s="8">
        <f t="shared" si="33"/>
        <v>0.23493704705554508</v>
      </c>
      <c r="BA32" s="8">
        <f t="shared" si="34"/>
        <v>1</v>
      </c>
      <c r="BC32" s="7">
        <f t="shared" si="35"/>
        <v>2023.5511000000004</v>
      </c>
      <c r="BD32" s="14">
        <f t="shared" si="36"/>
        <v>1959</v>
      </c>
    </row>
    <row r="33" spans="1:56">
      <c r="A33" s="13">
        <v>43107</v>
      </c>
      <c r="B33" s="14">
        <v>1747</v>
      </c>
      <c r="C33" s="14">
        <v>4953</v>
      </c>
      <c r="D33" s="12">
        <v>2.13</v>
      </c>
      <c r="E33" s="12">
        <v>4</v>
      </c>
      <c r="F33" s="12">
        <v>802</v>
      </c>
      <c r="G33" s="12">
        <v>191</v>
      </c>
      <c r="H33" s="12">
        <v>0</v>
      </c>
      <c r="I33" s="12">
        <v>0</v>
      </c>
      <c r="J33" s="12">
        <v>465</v>
      </c>
      <c r="L33" s="12">
        <f t="shared" si="1"/>
        <v>755.1567</v>
      </c>
      <c r="N33" s="5">
        <f t="shared" si="2"/>
        <v>891.66359999999997</v>
      </c>
      <c r="O33" s="5">
        <f t="shared" si="3"/>
        <v>1646.8202999999999</v>
      </c>
      <c r="Q33" s="6">
        <f t="shared" si="4"/>
        <v>74.505800000000008</v>
      </c>
      <c r="R33" s="6">
        <f t="shared" si="5"/>
        <v>55.879349999999995</v>
      </c>
      <c r="S33" s="6">
        <f t="shared" si="6"/>
        <v>24.835266666666666</v>
      </c>
      <c r="T33" s="6">
        <f t="shared" si="7"/>
        <v>745.05799999999999</v>
      </c>
      <c r="U33" s="12">
        <f t="shared" si="8"/>
        <v>802</v>
      </c>
      <c r="W33" s="6">
        <f t="shared" si="9"/>
        <v>103.83404625000001</v>
      </c>
      <c r="X33" s="6">
        <f t="shared" si="10"/>
        <v>47.19729375</v>
      </c>
      <c r="Y33" s="6">
        <f t="shared" si="11"/>
        <v>16.78126</v>
      </c>
      <c r="Z33" s="6">
        <f t="shared" si="12"/>
        <v>755.1567</v>
      </c>
      <c r="AA33" s="12">
        <f t="shared" si="13"/>
        <v>191</v>
      </c>
      <c r="AC33" s="6">
        <f t="shared" si="14"/>
        <v>0</v>
      </c>
      <c r="AD33" s="6">
        <f t="shared" si="15"/>
        <v>0</v>
      </c>
      <c r="AE33" s="6">
        <f t="shared" si="16"/>
        <v>0</v>
      </c>
      <c r="AF33" s="6">
        <f t="shared" si="17"/>
        <v>0</v>
      </c>
      <c r="AG33" s="12">
        <f t="shared" si="18"/>
        <v>0</v>
      </c>
      <c r="AI33" s="3">
        <f t="shared" si="19"/>
        <v>0</v>
      </c>
      <c r="AJ33" s="3">
        <f t="shared" si="20"/>
        <v>0</v>
      </c>
      <c r="AK33" s="3">
        <f t="shared" si="21"/>
        <v>0</v>
      </c>
      <c r="AL33" s="3">
        <f t="shared" si="22"/>
        <v>0</v>
      </c>
      <c r="AM33" s="12">
        <f t="shared" si="23"/>
        <v>0</v>
      </c>
      <c r="AO33" s="7">
        <f t="shared" si="24"/>
        <v>1500.2147</v>
      </c>
      <c r="AP33" s="7">
        <f t="shared" si="25"/>
        <v>178.33984625000002</v>
      </c>
      <c r="AQ33" s="7">
        <f t="shared" si="26"/>
        <v>103.07664374999999</v>
      </c>
      <c r="AR33" s="7">
        <f t="shared" si="27"/>
        <v>41.616526666666665</v>
      </c>
      <c r="AS33" s="7"/>
      <c r="AT33" s="7">
        <f t="shared" si="28"/>
        <v>713.35938500000009</v>
      </c>
      <c r="AU33" s="7">
        <f t="shared" si="29"/>
        <v>412.30657499999995</v>
      </c>
      <c r="AV33" s="7">
        <f t="shared" si="30"/>
        <v>374.54874000000001</v>
      </c>
      <c r="AW33" s="7"/>
      <c r="AX33" s="8">
        <f t="shared" si="31"/>
        <v>0.47550486273731357</v>
      </c>
      <c r="AY33" s="8">
        <f t="shared" si="32"/>
        <v>0.27483171242089544</v>
      </c>
      <c r="AZ33" s="8">
        <f t="shared" si="33"/>
        <v>0.24966342484179099</v>
      </c>
      <c r="BA33" s="8">
        <f t="shared" si="34"/>
        <v>1</v>
      </c>
      <c r="BC33" s="7">
        <f t="shared" si="35"/>
        <v>1500.2147</v>
      </c>
      <c r="BD33" s="14">
        <f t="shared" si="36"/>
        <v>1747</v>
      </c>
    </row>
    <row r="34" spans="1:56">
      <c r="A34" s="13">
        <v>43108</v>
      </c>
      <c r="B34" s="14">
        <v>1792</v>
      </c>
      <c r="C34" s="14">
        <v>5619</v>
      </c>
      <c r="D34" s="12">
        <v>2.42</v>
      </c>
      <c r="E34" s="12">
        <v>7</v>
      </c>
      <c r="F34" s="12">
        <v>777</v>
      </c>
      <c r="G34" s="12">
        <v>219</v>
      </c>
      <c r="H34" s="12">
        <v>0</v>
      </c>
      <c r="I34" s="12">
        <v>0</v>
      </c>
      <c r="J34" s="12">
        <v>532</v>
      </c>
      <c r="L34" s="12">
        <f t="shared" si="1"/>
        <v>865.86030000000005</v>
      </c>
      <c r="N34" s="5">
        <f t="shared" si="2"/>
        <v>863.8685999999999</v>
      </c>
      <c r="O34" s="5">
        <f t="shared" si="3"/>
        <v>1729.7289000000001</v>
      </c>
      <c r="Q34" s="6">
        <f t="shared" si="4"/>
        <v>72.183300000000017</v>
      </c>
      <c r="R34" s="6">
        <f t="shared" si="5"/>
        <v>54.137475000000002</v>
      </c>
      <c r="S34" s="6">
        <f t="shared" si="6"/>
        <v>24.0611</v>
      </c>
      <c r="T34" s="6">
        <f t="shared" si="7"/>
        <v>721.83300000000008</v>
      </c>
      <c r="U34" s="12">
        <f t="shared" si="8"/>
        <v>777</v>
      </c>
      <c r="W34" s="6">
        <f t="shared" si="9"/>
        <v>119.05579125000001</v>
      </c>
      <c r="X34" s="6">
        <f t="shared" si="10"/>
        <v>54.116268750000003</v>
      </c>
      <c r="Y34" s="6">
        <f t="shared" si="11"/>
        <v>19.241340000000001</v>
      </c>
      <c r="Z34" s="6">
        <f t="shared" si="12"/>
        <v>865.86030000000005</v>
      </c>
      <c r="AA34" s="12">
        <f t="shared" si="13"/>
        <v>219</v>
      </c>
      <c r="AC34" s="6">
        <f t="shared" si="14"/>
        <v>0</v>
      </c>
      <c r="AD34" s="6">
        <f t="shared" si="15"/>
        <v>0</v>
      </c>
      <c r="AE34" s="6">
        <f t="shared" si="16"/>
        <v>0</v>
      </c>
      <c r="AF34" s="6">
        <f t="shared" si="17"/>
        <v>0</v>
      </c>
      <c r="AG34" s="12">
        <f t="shared" si="18"/>
        <v>0</v>
      </c>
      <c r="AI34" s="3">
        <f t="shared" si="19"/>
        <v>0</v>
      </c>
      <c r="AJ34" s="3">
        <f t="shared" si="20"/>
        <v>0</v>
      </c>
      <c r="AK34" s="3">
        <f t="shared" si="21"/>
        <v>0</v>
      </c>
      <c r="AL34" s="3">
        <f t="shared" si="22"/>
        <v>0</v>
      </c>
      <c r="AM34" s="12">
        <f t="shared" si="23"/>
        <v>0</v>
      </c>
      <c r="AO34" s="7">
        <f t="shared" si="24"/>
        <v>1587.6933000000001</v>
      </c>
      <c r="AP34" s="7">
        <f t="shared" si="25"/>
        <v>191.23909125000003</v>
      </c>
      <c r="AQ34" s="7">
        <f t="shared" si="26"/>
        <v>108.25374375000001</v>
      </c>
      <c r="AR34" s="7">
        <f t="shared" si="27"/>
        <v>43.302440000000004</v>
      </c>
      <c r="AS34" s="7"/>
      <c r="AT34" s="7">
        <f t="shared" si="28"/>
        <v>764.95636500000012</v>
      </c>
      <c r="AU34" s="7">
        <f t="shared" si="29"/>
        <v>433.01497500000005</v>
      </c>
      <c r="AV34" s="7">
        <f t="shared" si="30"/>
        <v>389.72196000000002</v>
      </c>
      <c r="AW34" s="7"/>
      <c r="AX34" s="8">
        <f t="shared" si="31"/>
        <v>0.48180361093669671</v>
      </c>
      <c r="AY34" s="8">
        <f t="shared" si="32"/>
        <v>0.27273212968776778</v>
      </c>
      <c r="AZ34" s="8">
        <f t="shared" si="33"/>
        <v>0.24546425937553557</v>
      </c>
      <c r="BA34" s="8">
        <f t="shared" si="34"/>
        <v>1</v>
      </c>
      <c r="BC34" s="7">
        <f t="shared" si="35"/>
        <v>1587.6933000000001</v>
      </c>
      <c r="BD34" s="14">
        <f t="shared" si="36"/>
        <v>1792</v>
      </c>
    </row>
    <row r="35" spans="1:56">
      <c r="A35" s="13">
        <v>43109</v>
      </c>
      <c r="B35" s="14">
        <v>1723</v>
      </c>
      <c r="C35" s="14">
        <v>5463</v>
      </c>
      <c r="D35" s="12">
        <v>2.35</v>
      </c>
      <c r="E35" s="12">
        <v>3</v>
      </c>
      <c r="F35" s="14">
        <v>1276</v>
      </c>
      <c r="G35" s="12">
        <v>164</v>
      </c>
      <c r="H35" s="12">
        <v>0</v>
      </c>
      <c r="I35" s="12">
        <v>0</v>
      </c>
      <c r="J35" s="12">
        <v>413</v>
      </c>
      <c r="L35" s="12">
        <f t="shared" si="1"/>
        <v>648.40679999999998</v>
      </c>
      <c r="N35" s="5">
        <f t="shared" si="2"/>
        <v>1418.6568</v>
      </c>
      <c r="O35" s="5">
        <f t="shared" si="3"/>
        <v>2067.0636</v>
      </c>
      <c r="Q35" s="6">
        <f t="shared" si="4"/>
        <v>118.54040000000001</v>
      </c>
      <c r="R35" s="6">
        <f t="shared" si="5"/>
        <v>88.905299999999997</v>
      </c>
      <c r="S35" s="6">
        <f t="shared" si="6"/>
        <v>39.513466666666666</v>
      </c>
      <c r="T35" s="6">
        <f t="shared" si="7"/>
        <v>1185.404</v>
      </c>
      <c r="U35" s="12">
        <f t="shared" si="8"/>
        <v>1276</v>
      </c>
      <c r="W35" s="6">
        <f t="shared" si="9"/>
        <v>89.155934999999999</v>
      </c>
      <c r="X35" s="6">
        <f t="shared" si="10"/>
        <v>40.525424999999998</v>
      </c>
      <c r="Y35" s="6">
        <f t="shared" si="11"/>
        <v>14.409040000000001</v>
      </c>
      <c r="Z35" s="6">
        <f t="shared" si="12"/>
        <v>648.40679999999998</v>
      </c>
      <c r="AA35" s="12">
        <f t="shared" si="13"/>
        <v>164</v>
      </c>
      <c r="AC35" s="6">
        <f t="shared" si="14"/>
        <v>0</v>
      </c>
      <c r="AD35" s="6">
        <f t="shared" si="15"/>
        <v>0</v>
      </c>
      <c r="AE35" s="6">
        <f t="shared" si="16"/>
        <v>0</v>
      </c>
      <c r="AF35" s="6">
        <f t="shared" si="17"/>
        <v>0</v>
      </c>
      <c r="AG35" s="12">
        <f t="shared" si="18"/>
        <v>0</v>
      </c>
      <c r="AI35" s="3">
        <f t="shared" si="19"/>
        <v>0</v>
      </c>
      <c r="AJ35" s="3">
        <f t="shared" si="20"/>
        <v>0</v>
      </c>
      <c r="AK35" s="3">
        <f t="shared" si="21"/>
        <v>0</v>
      </c>
      <c r="AL35" s="3">
        <f t="shared" si="22"/>
        <v>0</v>
      </c>
      <c r="AM35" s="12">
        <f t="shared" si="23"/>
        <v>0</v>
      </c>
      <c r="AO35" s="7">
        <f t="shared" si="24"/>
        <v>1833.8108</v>
      </c>
      <c r="AP35" s="7">
        <f t="shared" si="25"/>
        <v>207.696335</v>
      </c>
      <c r="AQ35" s="7">
        <f t="shared" si="26"/>
        <v>129.430725</v>
      </c>
      <c r="AR35" s="7">
        <f t="shared" si="27"/>
        <v>53.922506666666663</v>
      </c>
      <c r="AS35" s="7"/>
      <c r="AT35" s="7">
        <f t="shared" si="28"/>
        <v>830.78534000000002</v>
      </c>
      <c r="AU35" s="7">
        <f t="shared" si="29"/>
        <v>517.72289999999998</v>
      </c>
      <c r="AV35" s="7">
        <f t="shared" si="30"/>
        <v>485.30255999999997</v>
      </c>
      <c r="AW35" s="7"/>
      <c r="AX35" s="8">
        <f t="shared" si="31"/>
        <v>0.45303765252118705</v>
      </c>
      <c r="AY35" s="8">
        <f t="shared" si="32"/>
        <v>0.28232078249293763</v>
      </c>
      <c r="AZ35" s="8">
        <f t="shared" si="33"/>
        <v>0.26464156498587532</v>
      </c>
      <c r="BA35" s="8">
        <f t="shared" si="34"/>
        <v>1</v>
      </c>
      <c r="BC35" s="7">
        <f t="shared" si="35"/>
        <v>1833.8108000000002</v>
      </c>
      <c r="BD35" s="14">
        <f t="shared" si="36"/>
        <v>1723</v>
      </c>
    </row>
    <row r="36" spans="1:56">
      <c r="A36" s="13">
        <v>43110</v>
      </c>
      <c r="B36" s="14">
        <v>2142</v>
      </c>
      <c r="C36" s="14">
        <v>6778</v>
      </c>
      <c r="D36" s="12">
        <v>2.96</v>
      </c>
      <c r="E36" s="12">
        <v>3</v>
      </c>
      <c r="F36" s="12">
        <v>515</v>
      </c>
      <c r="G36" s="12">
        <v>183</v>
      </c>
      <c r="H36" s="12">
        <v>105</v>
      </c>
      <c r="I36" s="12">
        <v>0</v>
      </c>
      <c r="J36" s="12">
        <v>956</v>
      </c>
      <c r="L36" s="12">
        <f t="shared" si="1"/>
        <v>1311.4956000000002</v>
      </c>
      <c r="N36" s="5">
        <f t="shared" si="2"/>
        <v>572.577</v>
      </c>
      <c r="O36" s="5">
        <f t="shared" si="3"/>
        <v>1884.0726000000002</v>
      </c>
      <c r="Q36" s="6">
        <f t="shared" si="4"/>
        <v>47.843500000000006</v>
      </c>
      <c r="R36" s="6">
        <f t="shared" si="5"/>
        <v>35.882624999999997</v>
      </c>
      <c r="S36" s="6">
        <f t="shared" si="6"/>
        <v>15.947833333333332</v>
      </c>
      <c r="T36" s="6">
        <f t="shared" si="7"/>
        <v>478.43499999999995</v>
      </c>
      <c r="U36" s="12">
        <f t="shared" si="8"/>
        <v>514.99999999999989</v>
      </c>
      <c r="W36" s="6">
        <f t="shared" si="9"/>
        <v>99.484976250000017</v>
      </c>
      <c r="X36" s="6">
        <f t="shared" si="10"/>
        <v>45.220443750000001</v>
      </c>
      <c r="Y36" s="6">
        <f t="shared" si="11"/>
        <v>16.078379999999999</v>
      </c>
      <c r="Z36" s="6">
        <f t="shared" si="12"/>
        <v>723.52710000000002</v>
      </c>
      <c r="AA36" s="12">
        <f t="shared" si="13"/>
        <v>183</v>
      </c>
      <c r="AC36" s="6">
        <f t="shared" si="14"/>
        <v>102.89448750000001</v>
      </c>
      <c r="AD36" s="6">
        <f t="shared" si="15"/>
        <v>29.398425000000003</v>
      </c>
      <c r="AE36" s="6">
        <f t="shared" si="16"/>
        <v>6.532983333333334</v>
      </c>
      <c r="AF36" s="6">
        <f t="shared" si="17"/>
        <v>587.96849999999995</v>
      </c>
      <c r="AG36" s="12">
        <f t="shared" si="18"/>
        <v>104.99999999999999</v>
      </c>
      <c r="AI36" s="3">
        <f t="shared" si="19"/>
        <v>0</v>
      </c>
      <c r="AJ36" s="3">
        <f t="shared" si="20"/>
        <v>0</v>
      </c>
      <c r="AK36" s="3">
        <f t="shared" si="21"/>
        <v>0</v>
      </c>
      <c r="AL36" s="3">
        <f t="shared" si="22"/>
        <v>0</v>
      </c>
      <c r="AM36" s="12">
        <f t="shared" si="23"/>
        <v>0</v>
      </c>
      <c r="AO36" s="7">
        <f t="shared" si="24"/>
        <v>1789.9305999999999</v>
      </c>
      <c r="AP36" s="7">
        <f t="shared" si="25"/>
        <v>250.22296375000002</v>
      </c>
      <c r="AQ36" s="7">
        <f t="shared" si="26"/>
        <v>110.50149375000001</v>
      </c>
      <c r="AR36" s="7">
        <f t="shared" si="27"/>
        <v>38.559196666666665</v>
      </c>
      <c r="AS36" s="7"/>
      <c r="AT36" s="7">
        <f t="shared" si="28"/>
        <v>1000.8918550000001</v>
      </c>
      <c r="AU36" s="7">
        <f t="shared" si="29"/>
        <v>442.00597500000003</v>
      </c>
      <c r="AV36" s="7">
        <f t="shared" si="30"/>
        <v>347.03276999999997</v>
      </c>
      <c r="AW36" s="7"/>
      <c r="AX36" s="8">
        <f t="shared" si="31"/>
        <v>0.55917914080020759</v>
      </c>
      <c r="AY36" s="8">
        <f t="shared" si="32"/>
        <v>0.24694028639993085</v>
      </c>
      <c r="AZ36" s="8">
        <f t="shared" si="33"/>
        <v>0.19388057279986162</v>
      </c>
      <c r="BA36" s="8">
        <f t="shared" si="34"/>
        <v>1</v>
      </c>
      <c r="BC36" s="7">
        <f t="shared" si="35"/>
        <v>1789.9306000000001</v>
      </c>
      <c r="BD36" s="14">
        <f t="shared" si="36"/>
        <v>2142</v>
      </c>
    </row>
    <row r="37" spans="1:56">
      <c r="A37" s="13">
        <v>43111</v>
      </c>
      <c r="B37" s="14">
        <v>1912</v>
      </c>
      <c r="C37" s="14">
        <v>9902</v>
      </c>
      <c r="D37" s="12">
        <v>4.26</v>
      </c>
      <c r="E37" s="12">
        <v>8</v>
      </c>
      <c r="F37" s="12">
        <v>678</v>
      </c>
      <c r="G37" s="12">
        <v>304</v>
      </c>
      <c r="H37" s="12">
        <v>0</v>
      </c>
      <c r="I37" s="12">
        <v>0</v>
      </c>
      <c r="J37" s="12">
        <v>734</v>
      </c>
      <c r="L37" s="12">
        <f t="shared" si="1"/>
        <v>1201.9248</v>
      </c>
      <c r="N37" s="5">
        <f t="shared" si="2"/>
        <v>753.80039999999997</v>
      </c>
      <c r="O37" s="5">
        <f t="shared" si="3"/>
        <v>1955.7251999999999</v>
      </c>
      <c r="Q37" s="6">
        <f t="shared" si="4"/>
        <v>62.986200000000011</v>
      </c>
      <c r="R37" s="6">
        <f t="shared" si="5"/>
        <v>47.239650000000005</v>
      </c>
      <c r="S37" s="6">
        <f t="shared" si="6"/>
        <v>20.995400000000004</v>
      </c>
      <c r="T37" s="6">
        <f t="shared" si="7"/>
        <v>629.86200000000008</v>
      </c>
      <c r="U37" s="12">
        <f t="shared" si="8"/>
        <v>678</v>
      </c>
      <c r="W37" s="6">
        <f t="shared" si="9"/>
        <v>165.26466000000002</v>
      </c>
      <c r="X37" s="6">
        <f t="shared" si="10"/>
        <v>75.1203</v>
      </c>
      <c r="Y37" s="6">
        <f t="shared" si="11"/>
        <v>26.709440000000001</v>
      </c>
      <c r="Z37" s="6">
        <f t="shared" si="12"/>
        <v>1201.9248000000002</v>
      </c>
      <c r="AA37" s="12">
        <f t="shared" si="13"/>
        <v>304.00000000000006</v>
      </c>
      <c r="AC37" s="6">
        <f t="shared" si="14"/>
        <v>0</v>
      </c>
      <c r="AD37" s="6">
        <f t="shared" si="15"/>
        <v>0</v>
      </c>
      <c r="AE37" s="6">
        <f t="shared" si="16"/>
        <v>0</v>
      </c>
      <c r="AF37" s="6">
        <f t="shared" si="17"/>
        <v>0</v>
      </c>
      <c r="AG37" s="12">
        <f t="shared" si="18"/>
        <v>0</v>
      </c>
      <c r="AI37" s="3">
        <f t="shared" si="19"/>
        <v>0</v>
      </c>
      <c r="AJ37" s="3">
        <f t="shared" si="20"/>
        <v>0</v>
      </c>
      <c r="AK37" s="3">
        <f t="shared" si="21"/>
        <v>0</v>
      </c>
      <c r="AL37" s="3">
        <f t="shared" si="22"/>
        <v>0</v>
      </c>
      <c r="AM37" s="12">
        <f t="shared" si="23"/>
        <v>0</v>
      </c>
      <c r="AO37" s="7">
        <f t="shared" si="24"/>
        <v>1831.7868000000003</v>
      </c>
      <c r="AP37" s="7">
        <f t="shared" si="25"/>
        <v>228.25086000000005</v>
      </c>
      <c r="AQ37" s="7">
        <f t="shared" si="26"/>
        <v>122.35995</v>
      </c>
      <c r="AR37" s="7">
        <f t="shared" si="27"/>
        <v>47.704840000000004</v>
      </c>
      <c r="AS37" s="7"/>
      <c r="AT37" s="7">
        <f t="shared" si="28"/>
        <v>913.00344000000018</v>
      </c>
      <c r="AU37" s="7">
        <f t="shared" si="29"/>
        <v>489.43979999999999</v>
      </c>
      <c r="AV37" s="7">
        <f t="shared" si="30"/>
        <v>429.34356000000002</v>
      </c>
      <c r="AW37" s="7"/>
      <c r="AX37" s="8">
        <f t="shared" si="31"/>
        <v>0.49842232731451064</v>
      </c>
      <c r="AY37" s="8">
        <f t="shared" si="32"/>
        <v>0.26719255756182975</v>
      </c>
      <c r="AZ37" s="8">
        <f t="shared" si="33"/>
        <v>0.23438511512365956</v>
      </c>
      <c r="BA37" s="8">
        <f t="shared" si="34"/>
        <v>1</v>
      </c>
      <c r="BC37" s="7">
        <f t="shared" si="35"/>
        <v>1831.7868000000001</v>
      </c>
      <c r="BD37" s="14">
        <f t="shared" si="36"/>
        <v>1912</v>
      </c>
    </row>
    <row r="38" spans="1:56">
      <c r="A38" s="13">
        <v>43112</v>
      </c>
      <c r="B38" s="14">
        <v>1897</v>
      </c>
      <c r="C38" s="14">
        <v>7764</v>
      </c>
      <c r="D38" s="12">
        <v>3.34</v>
      </c>
      <c r="E38" s="12">
        <v>20</v>
      </c>
      <c r="F38" s="12">
        <v>767</v>
      </c>
      <c r="G38" s="12">
        <v>264</v>
      </c>
      <c r="H38" s="12">
        <v>0</v>
      </c>
      <c r="I38" s="12">
        <v>0</v>
      </c>
      <c r="J38" s="12">
        <v>682</v>
      </c>
      <c r="L38" s="12">
        <f t="shared" si="1"/>
        <v>1043.7768000000001</v>
      </c>
      <c r="N38" s="5">
        <f t="shared" si="2"/>
        <v>852.75059999999996</v>
      </c>
      <c r="O38" s="5">
        <f t="shared" si="3"/>
        <v>1896.5273999999999</v>
      </c>
      <c r="Q38" s="6">
        <f t="shared" si="4"/>
        <v>71.254300000000001</v>
      </c>
      <c r="R38" s="6">
        <f t="shared" si="5"/>
        <v>53.440725</v>
      </c>
      <c r="S38" s="6">
        <f t="shared" si="6"/>
        <v>23.751433333333335</v>
      </c>
      <c r="T38" s="6">
        <f t="shared" si="7"/>
        <v>712.54300000000001</v>
      </c>
      <c r="U38" s="12">
        <f t="shared" si="8"/>
        <v>767</v>
      </c>
      <c r="W38" s="6">
        <f t="shared" si="9"/>
        <v>143.51931000000002</v>
      </c>
      <c r="X38" s="6">
        <f t="shared" si="10"/>
        <v>65.236050000000006</v>
      </c>
      <c r="Y38" s="6">
        <f t="shared" si="11"/>
        <v>23.195040000000002</v>
      </c>
      <c r="Z38" s="6">
        <f t="shared" si="12"/>
        <v>1043.7768000000001</v>
      </c>
      <c r="AA38" s="12">
        <f t="shared" si="13"/>
        <v>264</v>
      </c>
      <c r="AC38" s="6">
        <f t="shared" si="14"/>
        <v>0</v>
      </c>
      <c r="AD38" s="6">
        <f t="shared" si="15"/>
        <v>0</v>
      </c>
      <c r="AE38" s="6">
        <f t="shared" si="16"/>
        <v>0</v>
      </c>
      <c r="AF38" s="6">
        <f t="shared" si="17"/>
        <v>0</v>
      </c>
      <c r="AG38" s="12">
        <f t="shared" si="18"/>
        <v>0</v>
      </c>
      <c r="AI38" s="3">
        <f t="shared" si="19"/>
        <v>0</v>
      </c>
      <c r="AJ38" s="3">
        <f t="shared" si="20"/>
        <v>0</v>
      </c>
      <c r="AK38" s="3">
        <f t="shared" si="21"/>
        <v>0</v>
      </c>
      <c r="AL38" s="3">
        <f t="shared" si="22"/>
        <v>0</v>
      </c>
      <c r="AM38" s="12">
        <f t="shared" si="23"/>
        <v>0</v>
      </c>
      <c r="AO38" s="7">
        <f t="shared" si="24"/>
        <v>1756.3198000000002</v>
      </c>
      <c r="AP38" s="7">
        <f t="shared" si="25"/>
        <v>214.77361000000002</v>
      </c>
      <c r="AQ38" s="7">
        <f t="shared" si="26"/>
        <v>118.67677500000001</v>
      </c>
      <c r="AR38" s="7">
        <f t="shared" si="27"/>
        <v>46.946473333333337</v>
      </c>
      <c r="AS38" s="7"/>
      <c r="AT38" s="7">
        <f t="shared" si="28"/>
        <v>859.09444000000008</v>
      </c>
      <c r="AU38" s="7">
        <f t="shared" si="29"/>
        <v>474.70710000000003</v>
      </c>
      <c r="AV38" s="7">
        <f t="shared" si="30"/>
        <v>422.51826000000005</v>
      </c>
      <c r="AW38" s="7"/>
      <c r="AX38" s="8">
        <f t="shared" si="31"/>
        <v>0.48914465349647596</v>
      </c>
      <c r="AY38" s="8">
        <f t="shared" si="32"/>
        <v>0.27028511550117468</v>
      </c>
      <c r="AZ38" s="8">
        <f t="shared" si="33"/>
        <v>0.24057023100234934</v>
      </c>
      <c r="BA38" s="8">
        <f t="shared" si="34"/>
        <v>0.99999999999999989</v>
      </c>
      <c r="BC38" s="7">
        <f t="shared" si="35"/>
        <v>1756.3198000000002</v>
      </c>
      <c r="BD38" s="14">
        <f t="shared" si="36"/>
        <v>1897</v>
      </c>
    </row>
    <row r="39" spans="1:56">
      <c r="A39" s="13">
        <v>43113</v>
      </c>
      <c r="B39" s="14">
        <v>1769</v>
      </c>
      <c r="C39" s="14">
        <v>4897</v>
      </c>
      <c r="D39" s="12">
        <v>2.11</v>
      </c>
      <c r="E39" s="12">
        <v>4</v>
      </c>
      <c r="F39" s="14">
        <v>1249</v>
      </c>
      <c r="G39" s="12">
        <v>191</v>
      </c>
      <c r="H39" s="12">
        <v>0</v>
      </c>
      <c r="I39" s="12">
        <v>0</v>
      </c>
      <c r="J39" s="12">
        <v>491</v>
      </c>
      <c r="L39" s="12">
        <f t="shared" si="1"/>
        <v>755.1567</v>
      </c>
      <c r="N39" s="5">
        <f t="shared" si="2"/>
        <v>1388.6381999999999</v>
      </c>
      <c r="O39" s="5">
        <f t="shared" si="3"/>
        <v>2143.7948999999999</v>
      </c>
      <c r="Q39" s="6">
        <f t="shared" si="4"/>
        <v>116.03210000000001</v>
      </c>
      <c r="R39" s="6">
        <f t="shared" si="5"/>
        <v>87.024075000000011</v>
      </c>
      <c r="S39" s="6">
        <f t="shared" si="6"/>
        <v>38.677366666666671</v>
      </c>
      <c r="T39" s="6">
        <f t="shared" si="7"/>
        <v>1160.3210000000001</v>
      </c>
      <c r="U39" s="12">
        <f t="shared" si="8"/>
        <v>1249</v>
      </c>
      <c r="W39" s="6">
        <f t="shared" si="9"/>
        <v>103.83404625000001</v>
      </c>
      <c r="X39" s="6">
        <f t="shared" si="10"/>
        <v>47.19729375</v>
      </c>
      <c r="Y39" s="6">
        <f t="shared" si="11"/>
        <v>16.78126</v>
      </c>
      <c r="Z39" s="6">
        <f t="shared" si="12"/>
        <v>755.1567</v>
      </c>
      <c r="AA39" s="12">
        <f t="shared" si="13"/>
        <v>191</v>
      </c>
      <c r="AC39" s="6">
        <f t="shared" si="14"/>
        <v>0</v>
      </c>
      <c r="AD39" s="6">
        <f t="shared" si="15"/>
        <v>0</v>
      </c>
      <c r="AE39" s="6">
        <f t="shared" si="16"/>
        <v>0</v>
      </c>
      <c r="AF39" s="6">
        <f t="shared" si="17"/>
        <v>0</v>
      </c>
      <c r="AG39" s="12">
        <f t="shared" si="18"/>
        <v>0</v>
      </c>
      <c r="AI39" s="3">
        <f t="shared" si="19"/>
        <v>0</v>
      </c>
      <c r="AJ39" s="3">
        <f t="shared" si="20"/>
        <v>0</v>
      </c>
      <c r="AK39" s="3">
        <f t="shared" si="21"/>
        <v>0</v>
      </c>
      <c r="AL39" s="3">
        <f t="shared" si="22"/>
        <v>0</v>
      </c>
      <c r="AM39" s="12">
        <f t="shared" si="23"/>
        <v>0</v>
      </c>
      <c r="AO39" s="7">
        <f t="shared" si="24"/>
        <v>1915.4777000000001</v>
      </c>
      <c r="AP39" s="7">
        <f t="shared" si="25"/>
        <v>219.86614625000004</v>
      </c>
      <c r="AQ39" s="7">
        <f t="shared" si="26"/>
        <v>134.22136875000001</v>
      </c>
      <c r="AR39" s="7">
        <f t="shared" si="27"/>
        <v>55.458626666666675</v>
      </c>
      <c r="AS39" s="7"/>
      <c r="AT39" s="7">
        <f t="shared" si="28"/>
        <v>879.46458500000017</v>
      </c>
      <c r="AU39" s="7">
        <f t="shared" si="29"/>
        <v>536.88547500000004</v>
      </c>
      <c r="AV39" s="7">
        <f t="shared" si="30"/>
        <v>499.12764000000004</v>
      </c>
      <c r="AW39" s="7"/>
      <c r="AX39" s="8">
        <f t="shared" si="31"/>
        <v>0.45913590380091612</v>
      </c>
      <c r="AY39" s="8">
        <f t="shared" si="32"/>
        <v>0.28028803206636133</v>
      </c>
      <c r="AZ39" s="8">
        <f t="shared" si="33"/>
        <v>0.26057606413272261</v>
      </c>
      <c r="BA39" s="8">
        <f t="shared" si="34"/>
        <v>1</v>
      </c>
      <c r="BC39" s="7">
        <f t="shared" si="35"/>
        <v>1915.4777000000004</v>
      </c>
      <c r="BD39" s="14">
        <f t="shared" si="36"/>
        <v>1769</v>
      </c>
    </row>
    <row r="40" spans="1:56">
      <c r="A40" s="13">
        <v>43114</v>
      </c>
      <c r="B40" s="14">
        <v>1826</v>
      </c>
      <c r="C40" s="14">
        <v>5823</v>
      </c>
      <c r="D40" s="12">
        <v>2.5</v>
      </c>
      <c r="E40" s="12">
        <v>6</v>
      </c>
      <c r="F40" s="12">
        <v>773</v>
      </c>
      <c r="G40" s="12">
        <v>213</v>
      </c>
      <c r="H40" s="12">
        <v>0</v>
      </c>
      <c r="I40" s="12">
        <v>0</v>
      </c>
      <c r="J40" s="12">
        <v>567</v>
      </c>
      <c r="L40" s="12">
        <f t="shared" si="1"/>
        <v>842.13810000000001</v>
      </c>
      <c r="N40" s="5">
        <f t="shared" si="2"/>
        <v>859.42139999999995</v>
      </c>
      <c r="O40" s="5">
        <f t="shared" si="3"/>
        <v>1701.5594999999998</v>
      </c>
      <c r="Q40" s="6">
        <f t="shared" si="4"/>
        <v>71.811700000000016</v>
      </c>
      <c r="R40" s="6">
        <f t="shared" si="5"/>
        <v>53.858775000000001</v>
      </c>
      <c r="S40" s="6">
        <f t="shared" si="6"/>
        <v>23.937233333333335</v>
      </c>
      <c r="T40" s="6">
        <f t="shared" si="7"/>
        <v>718.11700000000008</v>
      </c>
      <c r="U40" s="12">
        <f t="shared" si="8"/>
        <v>773</v>
      </c>
      <c r="W40" s="6">
        <f t="shared" si="9"/>
        <v>115.79398875000001</v>
      </c>
      <c r="X40" s="6">
        <f t="shared" si="10"/>
        <v>52.633631250000001</v>
      </c>
      <c r="Y40" s="6">
        <f t="shared" si="11"/>
        <v>18.714180000000002</v>
      </c>
      <c r="Z40" s="6">
        <f t="shared" si="12"/>
        <v>842.13810000000012</v>
      </c>
      <c r="AA40" s="12">
        <f t="shared" si="13"/>
        <v>213.00000000000003</v>
      </c>
      <c r="AC40" s="6">
        <f t="shared" si="14"/>
        <v>0</v>
      </c>
      <c r="AD40" s="6">
        <f t="shared" si="15"/>
        <v>0</v>
      </c>
      <c r="AE40" s="6">
        <f t="shared" si="16"/>
        <v>0</v>
      </c>
      <c r="AF40" s="6">
        <f t="shared" si="17"/>
        <v>0</v>
      </c>
      <c r="AG40" s="12">
        <f t="shared" si="18"/>
        <v>0</v>
      </c>
      <c r="AI40" s="3">
        <f t="shared" si="19"/>
        <v>0</v>
      </c>
      <c r="AJ40" s="3">
        <f t="shared" si="20"/>
        <v>0</v>
      </c>
      <c r="AK40" s="3">
        <f t="shared" si="21"/>
        <v>0</v>
      </c>
      <c r="AL40" s="3">
        <f t="shared" si="22"/>
        <v>0</v>
      </c>
      <c r="AM40" s="12">
        <f t="shared" si="23"/>
        <v>0</v>
      </c>
      <c r="AO40" s="7">
        <f t="shared" si="24"/>
        <v>1560.2551000000003</v>
      </c>
      <c r="AP40" s="7">
        <f t="shared" si="25"/>
        <v>187.60568875000001</v>
      </c>
      <c r="AQ40" s="7">
        <f t="shared" si="26"/>
        <v>106.49240625</v>
      </c>
      <c r="AR40" s="7">
        <f t="shared" si="27"/>
        <v>42.651413333333338</v>
      </c>
      <c r="AS40" s="7"/>
      <c r="AT40" s="7">
        <f t="shared" si="28"/>
        <v>750.42275500000005</v>
      </c>
      <c r="AU40" s="7">
        <f t="shared" si="29"/>
        <v>425.96962500000001</v>
      </c>
      <c r="AV40" s="7">
        <f t="shared" si="30"/>
        <v>383.86272000000002</v>
      </c>
      <c r="AW40" s="7"/>
      <c r="AX40" s="8">
        <f t="shared" si="31"/>
        <v>0.48096157801374911</v>
      </c>
      <c r="AY40" s="8">
        <f t="shared" si="32"/>
        <v>0.27301280732875022</v>
      </c>
      <c r="AZ40" s="8">
        <f t="shared" si="33"/>
        <v>0.24602561465750053</v>
      </c>
      <c r="BA40" s="8">
        <f t="shared" si="34"/>
        <v>0.99999999999999989</v>
      </c>
      <c r="BC40" s="7">
        <f t="shared" si="35"/>
        <v>1560.2551000000001</v>
      </c>
      <c r="BD40" s="14">
        <f t="shared" si="36"/>
        <v>1826</v>
      </c>
    </row>
    <row r="41" spans="1:56">
      <c r="A41" s="13">
        <v>43115</v>
      </c>
      <c r="B41" s="14">
        <v>1991</v>
      </c>
      <c r="C41" s="14">
        <v>14423</v>
      </c>
      <c r="D41" s="12">
        <v>6.22</v>
      </c>
      <c r="E41" s="12">
        <v>25</v>
      </c>
      <c r="F41" s="12">
        <v>658</v>
      </c>
      <c r="G41" s="12">
        <v>324</v>
      </c>
      <c r="H41" s="12">
        <v>0</v>
      </c>
      <c r="I41" s="12">
        <v>0</v>
      </c>
      <c r="J41" s="12">
        <v>838</v>
      </c>
      <c r="L41" s="12">
        <f t="shared" si="1"/>
        <v>1280.9988000000001</v>
      </c>
      <c r="N41" s="5">
        <f t="shared" si="2"/>
        <v>731.56439999999998</v>
      </c>
      <c r="O41" s="5">
        <f t="shared" si="3"/>
        <v>2012.5632000000001</v>
      </c>
      <c r="Q41" s="6">
        <f t="shared" si="4"/>
        <v>61.128200000000007</v>
      </c>
      <c r="R41" s="6">
        <f t="shared" si="5"/>
        <v>45.846150000000002</v>
      </c>
      <c r="S41" s="6">
        <f t="shared" si="6"/>
        <v>20.376066666666667</v>
      </c>
      <c r="T41" s="6">
        <f t="shared" si="7"/>
        <v>611.28200000000004</v>
      </c>
      <c r="U41" s="12">
        <f t="shared" si="8"/>
        <v>658</v>
      </c>
      <c r="W41" s="6">
        <f t="shared" si="9"/>
        <v>176.13733500000004</v>
      </c>
      <c r="X41" s="6">
        <f t="shared" si="10"/>
        <v>80.062425000000005</v>
      </c>
      <c r="Y41" s="6">
        <f t="shared" si="11"/>
        <v>28.466640000000002</v>
      </c>
      <c r="Z41" s="6">
        <f t="shared" si="12"/>
        <v>1280.9988000000001</v>
      </c>
      <c r="AA41" s="12">
        <f t="shared" si="13"/>
        <v>324</v>
      </c>
      <c r="AC41" s="6">
        <f t="shared" si="14"/>
        <v>0</v>
      </c>
      <c r="AD41" s="6">
        <f t="shared" si="15"/>
        <v>0</v>
      </c>
      <c r="AE41" s="6">
        <f t="shared" si="16"/>
        <v>0</v>
      </c>
      <c r="AF41" s="6">
        <f t="shared" si="17"/>
        <v>0</v>
      </c>
      <c r="AG41" s="12">
        <f t="shared" si="18"/>
        <v>0</v>
      </c>
      <c r="AI41" s="3">
        <f t="shared" si="19"/>
        <v>0</v>
      </c>
      <c r="AJ41" s="3">
        <f t="shared" si="20"/>
        <v>0</v>
      </c>
      <c r="AK41" s="3">
        <f t="shared" si="21"/>
        <v>0</v>
      </c>
      <c r="AL41" s="3">
        <f t="shared" si="22"/>
        <v>0</v>
      </c>
      <c r="AM41" s="12">
        <f t="shared" si="23"/>
        <v>0</v>
      </c>
      <c r="AO41" s="7">
        <f t="shared" si="24"/>
        <v>1892.2808</v>
      </c>
      <c r="AP41" s="7">
        <f t="shared" si="25"/>
        <v>237.26553500000006</v>
      </c>
      <c r="AQ41" s="7">
        <f t="shared" si="26"/>
        <v>125.90857500000001</v>
      </c>
      <c r="AR41" s="7">
        <f t="shared" si="27"/>
        <v>48.842706666666672</v>
      </c>
      <c r="AS41" s="7"/>
      <c r="AT41" s="7">
        <f t="shared" si="28"/>
        <v>949.06214000000023</v>
      </c>
      <c r="AU41" s="7">
        <f t="shared" si="29"/>
        <v>503.63430000000005</v>
      </c>
      <c r="AV41" s="7">
        <f t="shared" si="30"/>
        <v>439.58436000000006</v>
      </c>
      <c r="AW41" s="7"/>
      <c r="AX41" s="8">
        <f t="shared" si="31"/>
        <v>0.50154403088590249</v>
      </c>
      <c r="AY41" s="8">
        <f t="shared" si="32"/>
        <v>0.26615198970469922</v>
      </c>
      <c r="AZ41" s="8">
        <f t="shared" si="33"/>
        <v>0.23230397940939848</v>
      </c>
      <c r="BA41" s="8">
        <f t="shared" si="34"/>
        <v>1.0000000000000002</v>
      </c>
      <c r="BC41" s="7">
        <f t="shared" si="35"/>
        <v>1892.2808000000002</v>
      </c>
      <c r="BD41" s="14">
        <f t="shared" si="36"/>
        <v>1991</v>
      </c>
    </row>
    <row r="42" spans="1:56">
      <c r="A42" s="13">
        <v>43116</v>
      </c>
      <c r="B42" s="14">
        <v>1923</v>
      </c>
      <c r="C42" s="14">
        <v>8496</v>
      </c>
      <c r="D42" s="12">
        <v>3.68</v>
      </c>
      <c r="E42" s="12">
        <v>7</v>
      </c>
      <c r="F42" s="12">
        <v>662</v>
      </c>
      <c r="G42" s="12">
        <v>293</v>
      </c>
      <c r="H42" s="12">
        <v>0</v>
      </c>
      <c r="I42" s="12">
        <v>0</v>
      </c>
      <c r="J42" s="12">
        <v>733</v>
      </c>
      <c r="L42" s="12">
        <f t="shared" si="1"/>
        <v>1158.4340999999999</v>
      </c>
      <c r="N42" s="5">
        <f t="shared" si="2"/>
        <v>736.01159999999993</v>
      </c>
      <c r="O42" s="5">
        <f t="shared" si="3"/>
        <v>1894.4456999999998</v>
      </c>
      <c r="Q42" s="6">
        <f t="shared" si="4"/>
        <v>61.499800000000008</v>
      </c>
      <c r="R42" s="6">
        <f t="shared" si="5"/>
        <v>46.124850000000002</v>
      </c>
      <c r="S42" s="6">
        <f t="shared" si="6"/>
        <v>20.499933333333335</v>
      </c>
      <c r="T42" s="6">
        <f t="shared" si="7"/>
        <v>614.99800000000005</v>
      </c>
      <c r="U42" s="12">
        <f t="shared" si="8"/>
        <v>662</v>
      </c>
      <c r="W42" s="6">
        <f t="shared" si="9"/>
        <v>159.28468875000002</v>
      </c>
      <c r="X42" s="6">
        <f t="shared" si="10"/>
        <v>72.402131249999996</v>
      </c>
      <c r="Y42" s="6">
        <f t="shared" si="11"/>
        <v>25.742980000000003</v>
      </c>
      <c r="Z42" s="6">
        <f t="shared" si="12"/>
        <v>1158.4340999999999</v>
      </c>
      <c r="AA42" s="12">
        <f t="shared" si="13"/>
        <v>293</v>
      </c>
      <c r="AC42" s="6">
        <f t="shared" si="14"/>
        <v>0</v>
      </c>
      <c r="AD42" s="6">
        <f t="shared" si="15"/>
        <v>0</v>
      </c>
      <c r="AE42" s="6">
        <f t="shared" si="16"/>
        <v>0</v>
      </c>
      <c r="AF42" s="6">
        <f t="shared" si="17"/>
        <v>0</v>
      </c>
      <c r="AG42" s="12">
        <f t="shared" si="18"/>
        <v>0</v>
      </c>
      <c r="AI42" s="3">
        <f t="shared" si="19"/>
        <v>0</v>
      </c>
      <c r="AJ42" s="3">
        <f t="shared" si="20"/>
        <v>0</v>
      </c>
      <c r="AK42" s="3">
        <f t="shared" si="21"/>
        <v>0</v>
      </c>
      <c r="AL42" s="3">
        <f t="shared" si="22"/>
        <v>0</v>
      </c>
      <c r="AM42" s="12">
        <f t="shared" si="23"/>
        <v>0</v>
      </c>
      <c r="AO42" s="7">
        <f t="shared" si="24"/>
        <v>1773.4321</v>
      </c>
      <c r="AP42" s="7">
        <f t="shared" si="25"/>
        <v>220.78448875000004</v>
      </c>
      <c r="AQ42" s="7">
        <f t="shared" si="26"/>
        <v>118.52698125000001</v>
      </c>
      <c r="AR42" s="7">
        <f t="shared" si="27"/>
        <v>46.242913333333334</v>
      </c>
      <c r="AS42" s="7"/>
      <c r="AT42" s="7">
        <f t="shared" si="28"/>
        <v>883.13795500000015</v>
      </c>
      <c r="AU42" s="7">
        <f t="shared" si="29"/>
        <v>474.10792500000002</v>
      </c>
      <c r="AV42" s="7">
        <f t="shared" si="30"/>
        <v>416.18621999999999</v>
      </c>
      <c r="AW42" s="7"/>
      <c r="AX42" s="8">
        <f t="shared" si="31"/>
        <v>0.49798238962743491</v>
      </c>
      <c r="AY42" s="8">
        <f t="shared" si="32"/>
        <v>0.26733920345752171</v>
      </c>
      <c r="AZ42" s="8">
        <f t="shared" si="33"/>
        <v>0.23467840691504344</v>
      </c>
      <c r="BA42" s="8">
        <f t="shared" si="34"/>
        <v>1</v>
      </c>
      <c r="BC42" s="7">
        <f t="shared" si="35"/>
        <v>1773.4321000000002</v>
      </c>
      <c r="BD42" s="14">
        <f t="shared" si="36"/>
        <v>1923</v>
      </c>
    </row>
    <row r="43" spans="1:56">
      <c r="A43" s="13">
        <v>43117</v>
      </c>
      <c r="B43" s="14">
        <v>1876</v>
      </c>
      <c r="C43" s="14">
        <v>7144</v>
      </c>
      <c r="D43" s="12">
        <v>3.07</v>
      </c>
      <c r="E43" s="12">
        <v>4</v>
      </c>
      <c r="F43" s="12">
        <v>746</v>
      </c>
      <c r="G43" s="12">
        <v>288</v>
      </c>
      <c r="H43" s="12">
        <v>0</v>
      </c>
      <c r="I43" s="12">
        <v>0</v>
      </c>
      <c r="J43" s="12">
        <v>693</v>
      </c>
      <c r="L43" s="12">
        <f t="shared" si="1"/>
        <v>1138.6656</v>
      </c>
      <c r="N43" s="5">
        <f t="shared" si="2"/>
        <v>829.40279999999996</v>
      </c>
      <c r="O43" s="5">
        <f t="shared" si="3"/>
        <v>1968.0684000000001</v>
      </c>
      <c r="Q43" s="6">
        <f t="shared" si="4"/>
        <v>69.303399999999996</v>
      </c>
      <c r="R43" s="6">
        <f t="shared" si="5"/>
        <v>51.977550000000001</v>
      </c>
      <c r="S43" s="6">
        <f t="shared" si="6"/>
        <v>23.101133333333333</v>
      </c>
      <c r="T43" s="6">
        <f t="shared" si="7"/>
        <v>693.03399999999999</v>
      </c>
      <c r="U43" s="12">
        <f t="shared" si="8"/>
        <v>746</v>
      </c>
      <c r="W43" s="6">
        <f t="shared" si="9"/>
        <v>156.56652000000003</v>
      </c>
      <c r="X43" s="6">
        <f t="shared" si="10"/>
        <v>71.166600000000003</v>
      </c>
      <c r="Y43" s="6">
        <f t="shared" si="11"/>
        <v>25.30368</v>
      </c>
      <c r="Z43" s="6">
        <f t="shared" si="12"/>
        <v>1138.6656000000003</v>
      </c>
      <c r="AA43" s="12">
        <f t="shared" si="13"/>
        <v>288.00000000000006</v>
      </c>
      <c r="AC43" s="6">
        <f t="shared" si="14"/>
        <v>0</v>
      </c>
      <c r="AD43" s="6">
        <f t="shared" si="15"/>
        <v>0</v>
      </c>
      <c r="AE43" s="6">
        <f t="shared" si="16"/>
        <v>0</v>
      </c>
      <c r="AF43" s="6">
        <f t="shared" si="17"/>
        <v>0</v>
      </c>
      <c r="AG43" s="12">
        <f t="shared" si="18"/>
        <v>0</v>
      </c>
      <c r="AI43" s="3">
        <f t="shared" si="19"/>
        <v>0</v>
      </c>
      <c r="AJ43" s="3">
        <f t="shared" si="20"/>
        <v>0</v>
      </c>
      <c r="AK43" s="3">
        <f t="shared" si="21"/>
        <v>0</v>
      </c>
      <c r="AL43" s="3">
        <f t="shared" si="22"/>
        <v>0</v>
      </c>
      <c r="AM43" s="12">
        <f t="shared" si="23"/>
        <v>0</v>
      </c>
      <c r="AO43" s="7">
        <f t="shared" si="24"/>
        <v>1831.6996000000004</v>
      </c>
      <c r="AP43" s="7">
        <f t="shared" si="25"/>
        <v>225.86992000000004</v>
      </c>
      <c r="AQ43" s="7">
        <f t="shared" si="26"/>
        <v>123.14415</v>
      </c>
      <c r="AR43" s="7">
        <f t="shared" si="27"/>
        <v>48.404813333333337</v>
      </c>
      <c r="AS43" s="7"/>
      <c r="AT43" s="7">
        <f t="shared" si="28"/>
        <v>903.47968000000014</v>
      </c>
      <c r="AU43" s="7">
        <f t="shared" si="29"/>
        <v>492.57659999999998</v>
      </c>
      <c r="AV43" s="7">
        <f t="shared" si="30"/>
        <v>435.64332000000002</v>
      </c>
      <c r="AW43" s="7"/>
      <c r="AX43" s="8">
        <f t="shared" si="31"/>
        <v>0.49324664371821664</v>
      </c>
      <c r="AY43" s="8">
        <f t="shared" si="32"/>
        <v>0.26891778542726102</v>
      </c>
      <c r="AZ43" s="8">
        <f t="shared" si="33"/>
        <v>0.23783557085452217</v>
      </c>
      <c r="BA43" s="8">
        <f t="shared" si="34"/>
        <v>0.99999999999999978</v>
      </c>
      <c r="BC43" s="7">
        <f t="shared" si="35"/>
        <v>1831.6996000000004</v>
      </c>
      <c r="BD43" s="14">
        <f t="shared" si="36"/>
        <v>1876</v>
      </c>
    </row>
    <row r="44" spans="1:56">
      <c r="A44" s="13">
        <v>43118</v>
      </c>
      <c r="B44" s="14">
        <v>1845</v>
      </c>
      <c r="C44" s="14">
        <v>6144</v>
      </c>
      <c r="D44" s="12">
        <v>2.64</v>
      </c>
      <c r="E44" s="12">
        <v>4</v>
      </c>
      <c r="F44" s="12">
        <v>765</v>
      </c>
      <c r="G44" s="12">
        <v>237</v>
      </c>
      <c r="H44" s="12">
        <v>0</v>
      </c>
      <c r="I44" s="12">
        <v>0</v>
      </c>
      <c r="J44" s="12">
        <v>606</v>
      </c>
      <c r="L44" s="12">
        <f t="shared" si="1"/>
        <v>937.02689999999996</v>
      </c>
      <c r="N44" s="5">
        <f t="shared" si="2"/>
        <v>850.52699999999993</v>
      </c>
      <c r="O44" s="5">
        <f t="shared" si="3"/>
        <v>1787.5538999999999</v>
      </c>
      <c r="Q44" s="6">
        <f t="shared" si="4"/>
        <v>71.068500000000014</v>
      </c>
      <c r="R44" s="6">
        <f t="shared" si="5"/>
        <v>53.301375</v>
      </c>
      <c r="S44" s="6">
        <f t="shared" si="6"/>
        <v>23.689499999999999</v>
      </c>
      <c r="T44" s="6">
        <f t="shared" si="7"/>
        <v>710.68500000000006</v>
      </c>
      <c r="U44" s="12">
        <f t="shared" si="8"/>
        <v>765</v>
      </c>
      <c r="W44" s="6">
        <f t="shared" si="9"/>
        <v>128.84119875000002</v>
      </c>
      <c r="X44" s="6">
        <f t="shared" si="10"/>
        <v>58.564181249999997</v>
      </c>
      <c r="Y44" s="6">
        <f t="shared" si="11"/>
        <v>20.82282</v>
      </c>
      <c r="Z44" s="6">
        <f t="shared" si="12"/>
        <v>937.02690000000007</v>
      </c>
      <c r="AA44" s="12">
        <f t="shared" si="13"/>
        <v>237.00000000000003</v>
      </c>
      <c r="AC44" s="6">
        <f t="shared" si="14"/>
        <v>0</v>
      </c>
      <c r="AD44" s="6">
        <f t="shared" si="15"/>
        <v>0</v>
      </c>
      <c r="AE44" s="6">
        <f t="shared" si="16"/>
        <v>0</v>
      </c>
      <c r="AF44" s="6">
        <f t="shared" si="17"/>
        <v>0</v>
      </c>
      <c r="AG44" s="12">
        <f t="shared" si="18"/>
        <v>0</v>
      </c>
      <c r="AI44" s="3">
        <f t="shared" si="19"/>
        <v>0</v>
      </c>
      <c r="AJ44" s="3">
        <f t="shared" si="20"/>
        <v>0</v>
      </c>
      <c r="AK44" s="3">
        <f t="shared" si="21"/>
        <v>0</v>
      </c>
      <c r="AL44" s="3">
        <f t="shared" si="22"/>
        <v>0</v>
      </c>
      <c r="AM44" s="12">
        <f t="shared" si="23"/>
        <v>0</v>
      </c>
      <c r="AO44" s="7">
        <f t="shared" si="24"/>
        <v>1647.7119000000002</v>
      </c>
      <c r="AP44" s="7">
        <f t="shared" si="25"/>
        <v>199.90969875000002</v>
      </c>
      <c r="AQ44" s="7">
        <f t="shared" si="26"/>
        <v>111.86555625</v>
      </c>
      <c r="AR44" s="7">
        <f t="shared" si="27"/>
        <v>44.512320000000003</v>
      </c>
      <c r="AS44" s="7"/>
      <c r="AT44" s="7">
        <f t="shared" si="28"/>
        <v>799.63879500000007</v>
      </c>
      <c r="AU44" s="7">
        <f t="shared" si="29"/>
        <v>447.46222499999999</v>
      </c>
      <c r="AV44" s="7">
        <f t="shared" si="30"/>
        <v>400.61088000000001</v>
      </c>
      <c r="AW44" s="7"/>
      <c r="AX44" s="8">
        <f t="shared" si="31"/>
        <v>0.48530255501583741</v>
      </c>
      <c r="AY44" s="8">
        <f t="shared" si="32"/>
        <v>0.27156581499472082</v>
      </c>
      <c r="AZ44" s="8">
        <f t="shared" si="33"/>
        <v>0.24313162998944168</v>
      </c>
      <c r="BA44" s="8">
        <f t="shared" si="34"/>
        <v>1</v>
      </c>
      <c r="BC44" s="7">
        <f t="shared" si="35"/>
        <v>1647.7119</v>
      </c>
      <c r="BD44" s="14">
        <f t="shared" si="36"/>
        <v>1845</v>
      </c>
    </row>
    <row r="45" spans="1:56">
      <c r="A45" s="13">
        <v>43119</v>
      </c>
      <c r="B45" s="14">
        <v>2002</v>
      </c>
      <c r="C45" s="14">
        <v>15407</v>
      </c>
      <c r="D45" s="12">
        <v>6.68</v>
      </c>
      <c r="E45" s="12">
        <v>4</v>
      </c>
      <c r="F45" s="12">
        <v>609</v>
      </c>
      <c r="G45" s="12">
        <v>359</v>
      </c>
      <c r="H45" s="12">
        <v>0</v>
      </c>
      <c r="I45" s="12">
        <v>0</v>
      </c>
      <c r="J45" s="12">
        <v>891</v>
      </c>
      <c r="L45" s="12">
        <f t="shared" si="1"/>
        <v>1419.3783000000001</v>
      </c>
      <c r="N45" s="5">
        <f t="shared" si="2"/>
        <v>677.08619999999996</v>
      </c>
      <c r="O45" s="5">
        <f t="shared" si="3"/>
        <v>2096.4645</v>
      </c>
      <c r="Q45" s="6">
        <f t="shared" si="4"/>
        <v>56.576100000000011</v>
      </c>
      <c r="R45" s="6">
        <f t="shared" si="5"/>
        <v>42.432075000000005</v>
      </c>
      <c r="S45" s="6">
        <f t="shared" si="6"/>
        <v>18.858700000000002</v>
      </c>
      <c r="T45" s="6">
        <f t="shared" si="7"/>
        <v>565.76100000000008</v>
      </c>
      <c r="U45" s="12">
        <f t="shared" si="8"/>
        <v>609</v>
      </c>
      <c r="W45" s="6">
        <f t="shared" si="9"/>
        <v>195.16451625000002</v>
      </c>
      <c r="X45" s="6">
        <f t="shared" si="10"/>
        <v>88.711143750000005</v>
      </c>
      <c r="Y45" s="6">
        <f t="shared" si="11"/>
        <v>31.541740000000004</v>
      </c>
      <c r="Z45" s="6">
        <f t="shared" si="12"/>
        <v>1419.3783000000003</v>
      </c>
      <c r="AA45" s="12">
        <f t="shared" si="13"/>
        <v>359.00000000000006</v>
      </c>
      <c r="AC45" s="6">
        <f t="shared" si="14"/>
        <v>0</v>
      </c>
      <c r="AD45" s="6">
        <f t="shared" si="15"/>
        <v>0</v>
      </c>
      <c r="AE45" s="6">
        <f t="shared" si="16"/>
        <v>0</v>
      </c>
      <c r="AF45" s="6">
        <f t="shared" si="17"/>
        <v>0</v>
      </c>
      <c r="AG45" s="12">
        <f t="shared" si="18"/>
        <v>0</v>
      </c>
      <c r="AI45" s="3">
        <f t="shared" si="19"/>
        <v>0</v>
      </c>
      <c r="AJ45" s="3">
        <f t="shared" si="20"/>
        <v>0</v>
      </c>
      <c r="AK45" s="3">
        <f t="shared" si="21"/>
        <v>0</v>
      </c>
      <c r="AL45" s="3">
        <f t="shared" si="22"/>
        <v>0</v>
      </c>
      <c r="AM45" s="12">
        <f t="shared" si="23"/>
        <v>0</v>
      </c>
      <c r="AO45" s="7">
        <f t="shared" si="24"/>
        <v>1985.1393000000003</v>
      </c>
      <c r="AP45" s="7">
        <f t="shared" si="25"/>
        <v>251.74061625000002</v>
      </c>
      <c r="AQ45" s="7">
        <f t="shared" si="26"/>
        <v>131.14321875000002</v>
      </c>
      <c r="AR45" s="7">
        <f t="shared" si="27"/>
        <v>50.400440000000003</v>
      </c>
      <c r="AS45" s="7"/>
      <c r="AT45" s="7">
        <f t="shared" si="28"/>
        <v>1006.9624650000001</v>
      </c>
      <c r="AU45" s="7">
        <f t="shared" si="29"/>
        <v>524.57287500000007</v>
      </c>
      <c r="AV45" s="7">
        <f t="shared" si="30"/>
        <v>453.60396000000003</v>
      </c>
      <c r="AW45" s="7"/>
      <c r="AX45" s="8">
        <f t="shared" si="31"/>
        <v>0.50725027961513836</v>
      </c>
      <c r="AY45" s="8">
        <f t="shared" si="32"/>
        <v>0.26424990679495386</v>
      </c>
      <c r="AZ45" s="8">
        <f t="shared" si="33"/>
        <v>0.22849981358990776</v>
      </c>
      <c r="BA45" s="8">
        <f t="shared" si="34"/>
        <v>1</v>
      </c>
      <c r="BC45" s="7">
        <f t="shared" si="35"/>
        <v>1985.1393000000003</v>
      </c>
      <c r="BD45" s="14">
        <f t="shared" si="36"/>
        <v>2002</v>
      </c>
    </row>
    <row r="46" spans="1:56">
      <c r="A46" s="13">
        <v>43120</v>
      </c>
      <c r="B46" s="14">
        <v>2100</v>
      </c>
      <c r="C46" s="14">
        <v>14138</v>
      </c>
      <c r="D46" s="12">
        <v>6.14</v>
      </c>
      <c r="E46" s="12">
        <v>18</v>
      </c>
      <c r="F46" s="12">
        <v>548</v>
      </c>
      <c r="G46" s="12">
        <v>339</v>
      </c>
      <c r="H46" s="12">
        <v>3</v>
      </c>
      <c r="I46" s="12">
        <v>7</v>
      </c>
      <c r="J46" s="12">
        <v>974</v>
      </c>
      <c r="L46" s="12">
        <f t="shared" si="1"/>
        <v>1415.8397</v>
      </c>
      <c r="N46" s="5">
        <f t="shared" si="2"/>
        <v>609.26639999999998</v>
      </c>
      <c r="O46" s="5">
        <f t="shared" si="3"/>
        <v>2025.1061</v>
      </c>
      <c r="Q46" s="6">
        <f t="shared" si="4"/>
        <v>50.909200000000006</v>
      </c>
      <c r="R46" s="6">
        <f t="shared" si="5"/>
        <v>38.181899999999999</v>
      </c>
      <c r="S46" s="6">
        <f t="shared" si="6"/>
        <v>16.969733333333334</v>
      </c>
      <c r="T46" s="6">
        <f t="shared" si="7"/>
        <v>509.09200000000004</v>
      </c>
      <c r="U46" s="12">
        <f t="shared" si="8"/>
        <v>548</v>
      </c>
      <c r="W46" s="6">
        <f t="shared" si="9"/>
        <v>184.29184125</v>
      </c>
      <c r="X46" s="6">
        <f t="shared" si="10"/>
        <v>83.769018750000001</v>
      </c>
      <c r="Y46" s="6">
        <f t="shared" si="11"/>
        <v>29.78454</v>
      </c>
      <c r="Z46" s="6">
        <f t="shared" si="12"/>
        <v>1340.3043</v>
      </c>
      <c r="AA46" s="12">
        <f t="shared" si="13"/>
        <v>339</v>
      </c>
      <c r="AC46" s="6">
        <f t="shared" si="14"/>
        <v>2.9398425000000001</v>
      </c>
      <c r="AD46" s="6">
        <f t="shared" si="15"/>
        <v>0.83995500000000023</v>
      </c>
      <c r="AE46" s="6">
        <f t="shared" si="16"/>
        <v>0.18665666666666672</v>
      </c>
      <c r="AF46" s="6">
        <f t="shared" si="17"/>
        <v>16.799100000000003</v>
      </c>
      <c r="AG46" s="12">
        <f t="shared" si="18"/>
        <v>3.0000000000000004</v>
      </c>
      <c r="AI46" s="3">
        <f t="shared" si="19"/>
        <v>13.2156675</v>
      </c>
      <c r="AJ46" s="3">
        <f t="shared" si="20"/>
        <v>1.4684075000000001</v>
      </c>
      <c r="AK46" s="3">
        <f t="shared" si="21"/>
        <v>0</v>
      </c>
      <c r="AL46" s="3">
        <f t="shared" si="22"/>
        <v>58.7363</v>
      </c>
      <c r="AM46" s="12">
        <f t="shared" si="23"/>
        <v>7</v>
      </c>
      <c r="AO46" s="7">
        <f t="shared" si="24"/>
        <v>1924.9317000000001</v>
      </c>
      <c r="AP46" s="7">
        <f t="shared" si="25"/>
        <v>251.35655125</v>
      </c>
      <c r="AQ46" s="7">
        <f t="shared" si="26"/>
        <v>124.25928125</v>
      </c>
      <c r="AR46" s="7">
        <f t="shared" si="27"/>
        <v>46.940929999999994</v>
      </c>
      <c r="AS46" s="7"/>
      <c r="AT46" s="7">
        <f t="shared" si="28"/>
        <v>1005.426205</v>
      </c>
      <c r="AU46" s="7">
        <f t="shared" si="29"/>
        <v>497.037125</v>
      </c>
      <c r="AV46" s="7">
        <f t="shared" si="30"/>
        <v>422.46836999999994</v>
      </c>
      <c r="AW46" s="7"/>
      <c r="AX46" s="8">
        <f t="shared" si="31"/>
        <v>0.52231785938171205</v>
      </c>
      <c r="AY46" s="8">
        <f t="shared" si="32"/>
        <v>0.25821026533045299</v>
      </c>
      <c r="AZ46" s="8">
        <f t="shared" si="33"/>
        <v>0.21947187528783485</v>
      </c>
      <c r="BA46" s="8">
        <f t="shared" si="34"/>
        <v>0.99999999999999989</v>
      </c>
      <c r="BC46" s="7">
        <f t="shared" si="35"/>
        <v>1924.9317000000001</v>
      </c>
      <c r="BD46" s="14">
        <f t="shared" si="36"/>
        <v>2100</v>
      </c>
    </row>
    <row r="47" spans="1:56">
      <c r="A47" s="13">
        <v>43121</v>
      </c>
      <c r="B47" s="14">
        <v>2054</v>
      </c>
      <c r="C47" s="14">
        <v>14483</v>
      </c>
      <c r="D47" s="12">
        <v>6.27</v>
      </c>
      <c r="E47" s="12">
        <v>23</v>
      </c>
      <c r="F47" s="14">
        <v>1079</v>
      </c>
      <c r="G47" s="12">
        <v>361</v>
      </c>
      <c r="H47" s="12">
        <v>0</v>
      </c>
      <c r="I47" s="12">
        <v>0</v>
      </c>
      <c r="J47" s="12">
        <v>943</v>
      </c>
      <c r="L47" s="12">
        <f t="shared" si="1"/>
        <v>1427.2856999999999</v>
      </c>
      <c r="N47" s="5">
        <f t="shared" si="2"/>
        <v>1199.6321999999998</v>
      </c>
      <c r="O47" s="5">
        <f t="shared" si="3"/>
        <v>2626.9178999999995</v>
      </c>
      <c r="Q47" s="6">
        <f t="shared" si="4"/>
        <v>100.23910000000001</v>
      </c>
      <c r="R47" s="6">
        <f t="shared" si="5"/>
        <v>75.179325000000006</v>
      </c>
      <c r="S47" s="6">
        <f t="shared" si="6"/>
        <v>33.413033333333338</v>
      </c>
      <c r="T47" s="6">
        <f t="shared" si="7"/>
        <v>1002.3910000000001</v>
      </c>
      <c r="U47" s="12">
        <f t="shared" si="8"/>
        <v>1079</v>
      </c>
      <c r="W47" s="6">
        <f t="shared" si="9"/>
        <v>196.25178375000002</v>
      </c>
      <c r="X47" s="6">
        <f t="shared" si="10"/>
        <v>89.205356249999994</v>
      </c>
      <c r="Y47" s="6">
        <f t="shared" si="11"/>
        <v>31.717459999999999</v>
      </c>
      <c r="Z47" s="6">
        <f t="shared" si="12"/>
        <v>1427.2856999999999</v>
      </c>
      <c r="AA47" s="12">
        <f t="shared" si="13"/>
        <v>361</v>
      </c>
      <c r="AC47" s="6">
        <f t="shared" si="14"/>
        <v>0</v>
      </c>
      <c r="AD47" s="6">
        <f t="shared" si="15"/>
        <v>0</v>
      </c>
      <c r="AE47" s="6">
        <f t="shared" si="16"/>
        <v>0</v>
      </c>
      <c r="AF47" s="6">
        <f t="shared" si="17"/>
        <v>0</v>
      </c>
      <c r="AG47" s="12">
        <f t="shared" si="18"/>
        <v>0</v>
      </c>
      <c r="AI47" s="3">
        <f t="shared" si="19"/>
        <v>0</v>
      </c>
      <c r="AJ47" s="3">
        <f t="shared" si="20"/>
        <v>0</v>
      </c>
      <c r="AK47" s="3">
        <f t="shared" si="21"/>
        <v>0</v>
      </c>
      <c r="AL47" s="3">
        <f t="shared" si="22"/>
        <v>0</v>
      </c>
      <c r="AM47" s="12">
        <f t="shared" si="23"/>
        <v>0</v>
      </c>
      <c r="AO47" s="7">
        <f t="shared" si="24"/>
        <v>2429.6767</v>
      </c>
      <c r="AP47" s="7">
        <f t="shared" si="25"/>
        <v>296.49088375000002</v>
      </c>
      <c r="AQ47" s="7">
        <f t="shared" si="26"/>
        <v>164.38468125</v>
      </c>
      <c r="AR47" s="7">
        <f t="shared" si="27"/>
        <v>65.130493333333334</v>
      </c>
      <c r="AS47" s="7"/>
      <c r="AT47" s="7">
        <f t="shared" si="28"/>
        <v>1185.9635350000001</v>
      </c>
      <c r="AU47" s="7">
        <f t="shared" si="29"/>
        <v>657.538725</v>
      </c>
      <c r="AV47" s="7">
        <f t="shared" si="30"/>
        <v>586.17444</v>
      </c>
      <c r="AW47" s="7"/>
      <c r="AX47" s="8">
        <f t="shared" si="31"/>
        <v>0.48811577894293512</v>
      </c>
      <c r="AY47" s="8">
        <f t="shared" si="32"/>
        <v>0.27062807368568831</v>
      </c>
      <c r="AZ47" s="8">
        <f t="shared" si="33"/>
        <v>0.24125614737137663</v>
      </c>
      <c r="BA47" s="8">
        <f t="shared" si="34"/>
        <v>1</v>
      </c>
      <c r="BC47" s="7">
        <f t="shared" si="35"/>
        <v>2429.6767</v>
      </c>
      <c r="BD47" s="14">
        <f t="shared" si="36"/>
        <v>2054</v>
      </c>
    </row>
    <row r="48" spans="1:56">
      <c r="A48" s="13">
        <v>43122</v>
      </c>
      <c r="B48" s="14">
        <v>1982</v>
      </c>
      <c r="C48" s="14">
        <v>9096</v>
      </c>
      <c r="D48" s="12">
        <v>3.91</v>
      </c>
      <c r="E48" s="12">
        <v>7</v>
      </c>
      <c r="F48" s="12">
        <v>729</v>
      </c>
      <c r="G48" s="12">
        <v>325</v>
      </c>
      <c r="H48" s="12">
        <v>0</v>
      </c>
      <c r="I48" s="12">
        <v>0</v>
      </c>
      <c r="J48" s="12">
        <v>827</v>
      </c>
      <c r="L48" s="12">
        <f t="shared" si="1"/>
        <v>1284.9525000000001</v>
      </c>
      <c r="N48" s="5">
        <f t="shared" si="2"/>
        <v>810.5021999999999</v>
      </c>
      <c r="O48" s="5">
        <f t="shared" si="3"/>
        <v>2095.4547000000002</v>
      </c>
      <c r="Q48" s="6">
        <f t="shared" si="4"/>
        <v>67.724100000000007</v>
      </c>
      <c r="R48" s="6">
        <f t="shared" si="5"/>
        <v>50.793074999999995</v>
      </c>
      <c r="S48" s="6">
        <f t="shared" si="6"/>
        <v>22.574699999999996</v>
      </c>
      <c r="T48" s="6">
        <f t="shared" si="7"/>
        <v>677.24099999999999</v>
      </c>
      <c r="U48" s="12">
        <f t="shared" si="8"/>
        <v>729</v>
      </c>
      <c r="W48" s="6">
        <f t="shared" si="9"/>
        <v>176.68096875000003</v>
      </c>
      <c r="X48" s="6">
        <f t="shared" si="10"/>
        <v>80.309531250000006</v>
      </c>
      <c r="Y48" s="6">
        <f t="shared" si="11"/>
        <v>28.554500000000004</v>
      </c>
      <c r="Z48" s="6">
        <f t="shared" si="12"/>
        <v>1284.9525000000003</v>
      </c>
      <c r="AA48" s="12">
        <f t="shared" si="13"/>
        <v>325.00000000000006</v>
      </c>
      <c r="AC48" s="6">
        <f t="shared" si="14"/>
        <v>0</v>
      </c>
      <c r="AD48" s="6">
        <f t="shared" si="15"/>
        <v>0</v>
      </c>
      <c r="AE48" s="6">
        <f t="shared" si="16"/>
        <v>0</v>
      </c>
      <c r="AF48" s="6">
        <f t="shared" si="17"/>
        <v>0</v>
      </c>
      <c r="AG48" s="12">
        <f t="shared" si="18"/>
        <v>0</v>
      </c>
      <c r="AI48" s="3">
        <f t="shared" si="19"/>
        <v>0</v>
      </c>
      <c r="AJ48" s="3">
        <f t="shared" si="20"/>
        <v>0</v>
      </c>
      <c r="AK48" s="3">
        <f t="shared" si="21"/>
        <v>0</v>
      </c>
      <c r="AL48" s="3">
        <f t="shared" si="22"/>
        <v>0</v>
      </c>
      <c r="AM48" s="12">
        <f t="shared" si="23"/>
        <v>0</v>
      </c>
      <c r="AO48" s="7">
        <f t="shared" si="24"/>
        <v>1962.1935000000003</v>
      </c>
      <c r="AP48" s="7">
        <f t="shared" si="25"/>
        <v>244.40506875000005</v>
      </c>
      <c r="AQ48" s="7">
        <f t="shared" si="26"/>
        <v>131.10260625000001</v>
      </c>
      <c r="AR48" s="7">
        <f t="shared" si="27"/>
        <v>51.129199999999997</v>
      </c>
      <c r="AS48" s="7"/>
      <c r="AT48" s="7">
        <f t="shared" si="28"/>
        <v>977.62027500000022</v>
      </c>
      <c r="AU48" s="7">
        <f t="shared" si="29"/>
        <v>524.41042500000003</v>
      </c>
      <c r="AV48" s="7">
        <f t="shared" si="30"/>
        <v>460.16279999999995</v>
      </c>
      <c r="AW48" s="7"/>
      <c r="AX48" s="8">
        <f t="shared" si="31"/>
        <v>0.49822827106500966</v>
      </c>
      <c r="AY48" s="8">
        <f t="shared" si="32"/>
        <v>0.26725724297833009</v>
      </c>
      <c r="AZ48" s="8">
        <f t="shared" si="33"/>
        <v>0.23451448595666016</v>
      </c>
      <c r="BA48" s="8">
        <f t="shared" si="34"/>
        <v>0.99999999999999989</v>
      </c>
      <c r="BC48" s="7">
        <f t="shared" si="35"/>
        <v>1962.1935000000003</v>
      </c>
      <c r="BD48" s="14">
        <f t="shared" si="36"/>
        <v>1982</v>
      </c>
    </row>
    <row r="49" spans="1:56">
      <c r="A49" s="13">
        <v>43123</v>
      </c>
      <c r="B49" s="14">
        <v>1915</v>
      </c>
      <c r="C49" s="14">
        <v>7881</v>
      </c>
      <c r="D49" s="12">
        <v>3.4</v>
      </c>
      <c r="E49" s="12">
        <v>3</v>
      </c>
      <c r="F49" s="14">
        <v>1149</v>
      </c>
      <c r="G49" s="12">
        <v>291</v>
      </c>
      <c r="H49" s="12">
        <v>0</v>
      </c>
      <c r="I49" s="12">
        <v>0</v>
      </c>
      <c r="J49" s="12">
        <v>729</v>
      </c>
      <c r="L49" s="12">
        <f t="shared" si="1"/>
        <v>1150.5266999999999</v>
      </c>
      <c r="N49" s="5">
        <f t="shared" si="2"/>
        <v>1277.4581999999998</v>
      </c>
      <c r="O49" s="5">
        <f t="shared" si="3"/>
        <v>2427.9848999999995</v>
      </c>
      <c r="Q49" s="6">
        <f t="shared" si="4"/>
        <v>106.74210000000001</v>
      </c>
      <c r="R49" s="6">
        <f t="shared" si="5"/>
        <v>80.056574999999995</v>
      </c>
      <c r="S49" s="6">
        <f t="shared" si="6"/>
        <v>35.5807</v>
      </c>
      <c r="T49" s="6">
        <f t="shared" si="7"/>
        <v>1067.421</v>
      </c>
      <c r="U49" s="12">
        <f t="shared" si="8"/>
        <v>1149</v>
      </c>
      <c r="W49" s="6">
        <f t="shared" si="9"/>
        <v>158.19742124999999</v>
      </c>
      <c r="X49" s="6">
        <f t="shared" si="10"/>
        <v>71.907918749999993</v>
      </c>
      <c r="Y49" s="6">
        <f t="shared" si="11"/>
        <v>25.567259999999997</v>
      </c>
      <c r="Z49" s="6">
        <f t="shared" si="12"/>
        <v>1150.5266999999999</v>
      </c>
      <c r="AA49" s="12">
        <f t="shared" si="13"/>
        <v>291</v>
      </c>
      <c r="AC49" s="6">
        <f t="shared" si="14"/>
        <v>0</v>
      </c>
      <c r="AD49" s="6">
        <f t="shared" si="15"/>
        <v>0</v>
      </c>
      <c r="AE49" s="6">
        <f t="shared" si="16"/>
        <v>0</v>
      </c>
      <c r="AF49" s="6">
        <f t="shared" si="17"/>
        <v>0</v>
      </c>
      <c r="AG49" s="12">
        <f t="shared" si="18"/>
        <v>0</v>
      </c>
      <c r="AI49" s="3">
        <f t="shared" si="19"/>
        <v>0</v>
      </c>
      <c r="AJ49" s="3">
        <f t="shared" si="20"/>
        <v>0</v>
      </c>
      <c r="AK49" s="3">
        <f t="shared" si="21"/>
        <v>0</v>
      </c>
      <c r="AL49" s="3">
        <f t="shared" si="22"/>
        <v>0</v>
      </c>
      <c r="AM49" s="12">
        <f t="shared" si="23"/>
        <v>0</v>
      </c>
      <c r="AO49" s="7">
        <f t="shared" si="24"/>
        <v>2217.9476999999997</v>
      </c>
      <c r="AP49" s="7">
        <f t="shared" si="25"/>
        <v>264.93952124999998</v>
      </c>
      <c r="AQ49" s="7">
        <f t="shared" si="26"/>
        <v>151.96449374999997</v>
      </c>
      <c r="AR49" s="7">
        <f t="shared" si="27"/>
        <v>61.147959999999998</v>
      </c>
      <c r="AS49" s="7"/>
      <c r="AT49" s="7">
        <f t="shared" si="28"/>
        <v>1059.7580849999999</v>
      </c>
      <c r="AU49" s="7">
        <f t="shared" si="29"/>
        <v>607.8579749999999</v>
      </c>
      <c r="AV49" s="7">
        <f t="shared" si="30"/>
        <v>550.33163999999999</v>
      </c>
      <c r="AW49" s="7"/>
      <c r="AX49" s="8">
        <f t="shared" si="31"/>
        <v>0.47781022293717751</v>
      </c>
      <c r="AY49" s="8">
        <f t="shared" si="32"/>
        <v>0.27406325902094081</v>
      </c>
      <c r="AZ49" s="8">
        <f t="shared" si="33"/>
        <v>0.24812651804188171</v>
      </c>
      <c r="BA49" s="8">
        <f t="shared" si="34"/>
        <v>1</v>
      </c>
      <c r="BC49" s="7">
        <f t="shared" si="35"/>
        <v>2217.9476999999997</v>
      </c>
      <c r="BD49" s="14">
        <f t="shared" si="36"/>
        <v>1915</v>
      </c>
    </row>
    <row r="50" spans="1:56">
      <c r="A50" s="13">
        <v>43124</v>
      </c>
      <c r="B50" s="14">
        <v>1787</v>
      </c>
      <c r="C50" s="14">
        <v>6158</v>
      </c>
      <c r="D50" s="12">
        <v>2.67</v>
      </c>
      <c r="E50" s="12">
        <v>14</v>
      </c>
      <c r="F50" s="12">
        <v>635</v>
      </c>
      <c r="G50" s="12">
        <v>205</v>
      </c>
      <c r="H50" s="12">
        <v>0</v>
      </c>
      <c r="I50" s="12">
        <v>0</v>
      </c>
      <c r="J50" s="12">
        <v>520</v>
      </c>
      <c r="L50" s="12">
        <f t="shared" si="1"/>
        <v>810.50850000000003</v>
      </c>
      <c r="N50" s="5">
        <f t="shared" si="2"/>
        <v>705.99299999999994</v>
      </c>
      <c r="O50" s="5">
        <f t="shared" si="3"/>
        <v>1516.5014999999999</v>
      </c>
      <c r="Q50" s="6">
        <f t="shared" si="4"/>
        <v>58.991500000000009</v>
      </c>
      <c r="R50" s="6">
        <f t="shared" si="5"/>
        <v>44.243625000000002</v>
      </c>
      <c r="S50" s="6">
        <f t="shared" si="6"/>
        <v>19.663833333333333</v>
      </c>
      <c r="T50" s="6">
        <f t="shared" si="7"/>
        <v>589.91500000000008</v>
      </c>
      <c r="U50" s="12">
        <f t="shared" si="8"/>
        <v>635</v>
      </c>
      <c r="W50" s="6">
        <f t="shared" si="9"/>
        <v>111.44491875000001</v>
      </c>
      <c r="X50" s="6">
        <f t="shared" si="10"/>
        <v>50.656781250000002</v>
      </c>
      <c r="Y50" s="6">
        <f t="shared" si="11"/>
        <v>18.011300000000002</v>
      </c>
      <c r="Z50" s="6">
        <f t="shared" si="12"/>
        <v>810.50850000000014</v>
      </c>
      <c r="AA50" s="12">
        <f t="shared" si="13"/>
        <v>205.00000000000003</v>
      </c>
      <c r="AC50" s="6">
        <f t="shared" si="14"/>
        <v>0</v>
      </c>
      <c r="AD50" s="6">
        <f t="shared" si="15"/>
        <v>0</v>
      </c>
      <c r="AE50" s="6">
        <f t="shared" si="16"/>
        <v>0</v>
      </c>
      <c r="AF50" s="6">
        <f t="shared" si="17"/>
        <v>0</v>
      </c>
      <c r="AG50" s="12">
        <f t="shared" si="18"/>
        <v>0</v>
      </c>
      <c r="AI50" s="3">
        <f t="shared" si="19"/>
        <v>0</v>
      </c>
      <c r="AJ50" s="3">
        <f t="shared" si="20"/>
        <v>0</v>
      </c>
      <c r="AK50" s="3">
        <f t="shared" si="21"/>
        <v>0</v>
      </c>
      <c r="AL50" s="3">
        <f t="shared" si="22"/>
        <v>0</v>
      </c>
      <c r="AM50" s="12">
        <f t="shared" si="23"/>
        <v>0</v>
      </c>
      <c r="AO50" s="7">
        <f t="shared" si="24"/>
        <v>1400.4235000000003</v>
      </c>
      <c r="AP50" s="7">
        <f t="shared" si="25"/>
        <v>170.43641875000003</v>
      </c>
      <c r="AQ50" s="7">
        <f t="shared" si="26"/>
        <v>94.900406250000003</v>
      </c>
      <c r="AR50" s="7">
        <f t="shared" si="27"/>
        <v>37.675133333333335</v>
      </c>
      <c r="AS50" s="7"/>
      <c r="AT50" s="7">
        <f t="shared" si="28"/>
        <v>681.74567500000012</v>
      </c>
      <c r="AU50" s="7">
        <f t="shared" si="29"/>
        <v>379.60162500000001</v>
      </c>
      <c r="AV50" s="7">
        <f t="shared" si="30"/>
        <v>339.07620000000003</v>
      </c>
      <c r="AW50" s="7"/>
      <c r="AX50" s="8">
        <f t="shared" si="31"/>
        <v>0.4868139352131694</v>
      </c>
      <c r="AY50" s="8">
        <f t="shared" si="32"/>
        <v>0.2710620215956101</v>
      </c>
      <c r="AZ50" s="8">
        <f t="shared" si="33"/>
        <v>0.24212404319122033</v>
      </c>
      <c r="BA50" s="8">
        <f t="shared" si="34"/>
        <v>0.99999999999999978</v>
      </c>
      <c r="BC50" s="7">
        <f t="shared" si="35"/>
        <v>1400.4235000000001</v>
      </c>
      <c r="BD50" s="14">
        <f t="shared" si="36"/>
        <v>1787</v>
      </c>
    </row>
    <row r="51" spans="1:56">
      <c r="A51" s="13">
        <v>43125</v>
      </c>
      <c r="B51" s="14">
        <v>1907</v>
      </c>
      <c r="C51" s="14">
        <v>9484</v>
      </c>
      <c r="D51" s="12">
        <v>4.12</v>
      </c>
      <c r="E51" s="12">
        <v>17</v>
      </c>
      <c r="F51" s="12">
        <v>752</v>
      </c>
      <c r="G51" s="12">
        <v>275</v>
      </c>
      <c r="H51" s="12">
        <v>0</v>
      </c>
      <c r="I51" s="12">
        <v>0</v>
      </c>
      <c r="J51" s="12">
        <v>698</v>
      </c>
      <c r="L51" s="12">
        <f t="shared" si="1"/>
        <v>1087.2674999999999</v>
      </c>
      <c r="N51" s="5">
        <f t="shared" si="2"/>
        <v>836.07359999999994</v>
      </c>
      <c r="O51" s="5">
        <f t="shared" si="3"/>
        <v>1923.3410999999999</v>
      </c>
      <c r="Q51" s="6">
        <f t="shared" si="4"/>
        <v>69.860800000000012</v>
      </c>
      <c r="R51" s="6">
        <f t="shared" si="5"/>
        <v>52.395600000000002</v>
      </c>
      <c r="S51" s="6">
        <f t="shared" si="6"/>
        <v>23.286933333333334</v>
      </c>
      <c r="T51" s="6">
        <f t="shared" si="7"/>
        <v>698.60800000000006</v>
      </c>
      <c r="U51" s="12">
        <f t="shared" si="8"/>
        <v>752</v>
      </c>
      <c r="W51" s="6">
        <f t="shared" si="9"/>
        <v>149.49928125</v>
      </c>
      <c r="X51" s="6">
        <f t="shared" si="10"/>
        <v>67.954218749999995</v>
      </c>
      <c r="Y51" s="6">
        <f t="shared" si="11"/>
        <v>24.1615</v>
      </c>
      <c r="Z51" s="6">
        <f t="shared" si="12"/>
        <v>1087.2674999999999</v>
      </c>
      <c r="AA51" s="12">
        <f t="shared" si="13"/>
        <v>275</v>
      </c>
      <c r="AC51" s="6">
        <f t="shared" si="14"/>
        <v>0</v>
      </c>
      <c r="AD51" s="6">
        <f t="shared" si="15"/>
        <v>0</v>
      </c>
      <c r="AE51" s="6">
        <f t="shared" si="16"/>
        <v>0</v>
      </c>
      <c r="AF51" s="6">
        <f t="shared" si="17"/>
        <v>0</v>
      </c>
      <c r="AG51" s="12">
        <f t="shared" si="18"/>
        <v>0</v>
      </c>
      <c r="AI51" s="3">
        <f t="shared" si="19"/>
        <v>0</v>
      </c>
      <c r="AJ51" s="3">
        <f t="shared" si="20"/>
        <v>0</v>
      </c>
      <c r="AK51" s="3">
        <f t="shared" si="21"/>
        <v>0</v>
      </c>
      <c r="AL51" s="3">
        <f t="shared" si="22"/>
        <v>0</v>
      </c>
      <c r="AM51" s="12">
        <f t="shared" si="23"/>
        <v>0</v>
      </c>
      <c r="AO51" s="7">
        <f t="shared" si="24"/>
        <v>1785.8755000000001</v>
      </c>
      <c r="AP51" s="7">
        <f t="shared" si="25"/>
        <v>219.36008125000001</v>
      </c>
      <c r="AQ51" s="7">
        <f t="shared" si="26"/>
        <v>120.34981875</v>
      </c>
      <c r="AR51" s="7">
        <f t="shared" si="27"/>
        <v>47.448433333333334</v>
      </c>
      <c r="AS51" s="7"/>
      <c r="AT51" s="7">
        <f t="shared" si="28"/>
        <v>877.44032500000003</v>
      </c>
      <c r="AU51" s="7">
        <f t="shared" si="29"/>
        <v>481.39927499999999</v>
      </c>
      <c r="AV51" s="7">
        <f t="shared" si="30"/>
        <v>427.03590000000003</v>
      </c>
      <c r="AW51" s="7"/>
      <c r="AX51" s="8">
        <f t="shared" si="31"/>
        <v>0.49132222542948822</v>
      </c>
      <c r="AY51" s="8">
        <f t="shared" si="32"/>
        <v>0.26955925819017057</v>
      </c>
      <c r="AZ51" s="8">
        <f t="shared" si="33"/>
        <v>0.23911851638034118</v>
      </c>
      <c r="BA51" s="8">
        <f t="shared" si="34"/>
        <v>1</v>
      </c>
      <c r="BC51" s="7">
        <f t="shared" si="35"/>
        <v>1785.8755000000001</v>
      </c>
      <c r="BD51" s="14">
        <f t="shared" si="36"/>
        <v>1907</v>
      </c>
    </row>
    <row r="52" spans="1:56">
      <c r="A52" s="13">
        <v>43126</v>
      </c>
      <c r="B52" s="14">
        <v>1828</v>
      </c>
      <c r="C52" s="14">
        <v>7370</v>
      </c>
      <c r="D52" s="12">
        <v>3.2</v>
      </c>
      <c r="E52" s="12">
        <v>3</v>
      </c>
      <c r="F52" s="12">
        <v>537</v>
      </c>
      <c r="G52" s="12">
        <v>227</v>
      </c>
      <c r="H52" s="12">
        <v>0</v>
      </c>
      <c r="I52" s="12">
        <v>0</v>
      </c>
      <c r="J52" s="12">
        <v>594</v>
      </c>
      <c r="L52" s="12">
        <f t="shared" si="1"/>
        <v>897.48990000000003</v>
      </c>
      <c r="N52" s="5">
        <f t="shared" si="2"/>
        <v>597.03659999999991</v>
      </c>
      <c r="O52" s="5">
        <f t="shared" si="3"/>
        <v>1494.5264999999999</v>
      </c>
      <c r="Q52" s="6">
        <f t="shared" si="4"/>
        <v>49.88730000000001</v>
      </c>
      <c r="R52" s="6">
        <f t="shared" si="5"/>
        <v>37.415475000000001</v>
      </c>
      <c r="S52" s="6">
        <f t="shared" si="6"/>
        <v>16.629100000000001</v>
      </c>
      <c r="T52" s="6">
        <f t="shared" si="7"/>
        <v>498.87300000000005</v>
      </c>
      <c r="U52" s="12">
        <f t="shared" si="8"/>
        <v>537</v>
      </c>
      <c r="W52" s="6">
        <f t="shared" si="9"/>
        <v>123.40486125000001</v>
      </c>
      <c r="X52" s="6">
        <f t="shared" si="10"/>
        <v>56.093118750000002</v>
      </c>
      <c r="Y52" s="6">
        <f t="shared" si="11"/>
        <v>19.944220000000001</v>
      </c>
      <c r="Z52" s="6">
        <f t="shared" si="12"/>
        <v>897.48990000000003</v>
      </c>
      <c r="AA52" s="12">
        <f t="shared" si="13"/>
        <v>227</v>
      </c>
      <c r="AC52" s="6">
        <f t="shared" si="14"/>
        <v>0</v>
      </c>
      <c r="AD52" s="6">
        <f t="shared" si="15"/>
        <v>0</v>
      </c>
      <c r="AE52" s="6">
        <f t="shared" si="16"/>
        <v>0</v>
      </c>
      <c r="AF52" s="6">
        <f t="shared" si="17"/>
        <v>0</v>
      </c>
      <c r="AG52" s="12">
        <f t="shared" si="18"/>
        <v>0</v>
      </c>
      <c r="AI52" s="3">
        <f t="shared" si="19"/>
        <v>0</v>
      </c>
      <c r="AJ52" s="3">
        <f t="shared" si="20"/>
        <v>0</v>
      </c>
      <c r="AK52" s="3">
        <f t="shared" si="21"/>
        <v>0</v>
      </c>
      <c r="AL52" s="3">
        <f t="shared" si="22"/>
        <v>0</v>
      </c>
      <c r="AM52" s="12">
        <f t="shared" si="23"/>
        <v>0</v>
      </c>
      <c r="AO52" s="7">
        <f t="shared" si="24"/>
        <v>1396.3629000000001</v>
      </c>
      <c r="AP52" s="7">
        <f t="shared" si="25"/>
        <v>173.29216125000002</v>
      </c>
      <c r="AQ52" s="7">
        <f t="shared" si="26"/>
        <v>93.508593750000003</v>
      </c>
      <c r="AR52" s="7">
        <f t="shared" si="27"/>
        <v>36.573320000000002</v>
      </c>
      <c r="AS52" s="7"/>
      <c r="AT52" s="7">
        <f t="shared" si="28"/>
        <v>693.16864500000008</v>
      </c>
      <c r="AU52" s="7">
        <f t="shared" si="29"/>
        <v>374.03437500000001</v>
      </c>
      <c r="AV52" s="7">
        <f t="shared" si="30"/>
        <v>329.15988000000004</v>
      </c>
      <c r="AW52" s="7"/>
      <c r="AX52" s="8">
        <f t="shared" si="31"/>
        <v>0.49641009869282549</v>
      </c>
      <c r="AY52" s="8">
        <f t="shared" si="32"/>
        <v>0.26786330043572482</v>
      </c>
      <c r="AZ52" s="8">
        <f t="shared" si="33"/>
        <v>0.2357266008714497</v>
      </c>
      <c r="BA52" s="8">
        <f t="shared" si="34"/>
        <v>1</v>
      </c>
      <c r="BC52" s="7">
        <f t="shared" si="35"/>
        <v>1396.3629000000001</v>
      </c>
      <c r="BD52" s="14">
        <f t="shared" si="36"/>
        <v>1828</v>
      </c>
    </row>
    <row r="53" spans="1:56">
      <c r="A53" s="13">
        <v>43127</v>
      </c>
      <c r="B53" s="14">
        <v>1926</v>
      </c>
      <c r="C53" s="14">
        <v>10628</v>
      </c>
      <c r="D53" s="12">
        <v>4.62</v>
      </c>
      <c r="E53" s="12">
        <v>8</v>
      </c>
      <c r="F53" s="12">
        <v>540</v>
      </c>
      <c r="G53" s="12">
        <v>308</v>
      </c>
      <c r="H53" s="12">
        <v>0</v>
      </c>
      <c r="I53" s="12">
        <v>0</v>
      </c>
      <c r="J53" s="12">
        <v>756</v>
      </c>
      <c r="L53" s="12">
        <f t="shared" si="1"/>
        <v>1217.7396000000001</v>
      </c>
      <c r="N53" s="5">
        <f t="shared" si="2"/>
        <v>600.37199999999996</v>
      </c>
      <c r="O53" s="5">
        <f t="shared" si="3"/>
        <v>1818.1116000000002</v>
      </c>
      <c r="Q53" s="6">
        <f t="shared" si="4"/>
        <v>50.166000000000004</v>
      </c>
      <c r="R53" s="6">
        <f t="shared" si="5"/>
        <v>37.624499999999998</v>
      </c>
      <c r="S53" s="6">
        <f t="shared" si="6"/>
        <v>16.721999999999998</v>
      </c>
      <c r="T53" s="6">
        <f t="shared" si="7"/>
        <v>501.66</v>
      </c>
      <c r="U53" s="12">
        <f t="shared" si="8"/>
        <v>540</v>
      </c>
      <c r="W53" s="6">
        <f t="shared" si="9"/>
        <v>167.43919500000004</v>
      </c>
      <c r="X53" s="6">
        <f t="shared" si="10"/>
        <v>76.108725000000007</v>
      </c>
      <c r="Y53" s="6">
        <f t="shared" si="11"/>
        <v>27.060880000000004</v>
      </c>
      <c r="Z53" s="6">
        <f t="shared" si="12"/>
        <v>1217.7396000000001</v>
      </c>
      <c r="AA53" s="12">
        <f t="shared" si="13"/>
        <v>308</v>
      </c>
      <c r="AC53" s="6">
        <f t="shared" si="14"/>
        <v>0</v>
      </c>
      <c r="AD53" s="6">
        <f t="shared" si="15"/>
        <v>0</v>
      </c>
      <c r="AE53" s="6">
        <f t="shared" si="16"/>
        <v>0</v>
      </c>
      <c r="AF53" s="6">
        <f t="shared" si="17"/>
        <v>0</v>
      </c>
      <c r="AG53" s="12">
        <f t="shared" si="18"/>
        <v>0</v>
      </c>
      <c r="AI53" s="3">
        <f t="shared" si="19"/>
        <v>0</v>
      </c>
      <c r="AJ53" s="3">
        <f t="shared" si="20"/>
        <v>0</v>
      </c>
      <c r="AK53" s="3">
        <f t="shared" si="21"/>
        <v>0</v>
      </c>
      <c r="AL53" s="3">
        <f t="shared" si="22"/>
        <v>0</v>
      </c>
      <c r="AM53" s="12">
        <f t="shared" si="23"/>
        <v>0</v>
      </c>
      <c r="AO53" s="7">
        <f t="shared" si="24"/>
        <v>1719.3996000000002</v>
      </c>
      <c r="AP53" s="7">
        <f t="shared" si="25"/>
        <v>217.60519500000004</v>
      </c>
      <c r="AQ53" s="7">
        <f t="shared" si="26"/>
        <v>113.733225</v>
      </c>
      <c r="AR53" s="7">
        <f t="shared" si="27"/>
        <v>43.782880000000006</v>
      </c>
      <c r="AS53" s="7"/>
      <c r="AT53" s="7">
        <f t="shared" si="28"/>
        <v>870.42078000000015</v>
      </c>
      <c r="AU53" s="7">
        <f t="shared" si="29"/>
        <v>454.93290000000002</v>
      </c>
      <c r="AV53" s="7">
        <f t="shared" si="30"/>
        <v>394.04592000000002</v>
      </c>
      <c r="AW53" s="7"/>
      <c r="AX53" s="8">
        <f t="shared" si="31"/>
        <v>0.50623530446325571</v>
      </c>
      <c r="AY53" s="8">
        <f t="shared" si="32"/>
        <v>0.26458823184558145</v>
      </c>
      <c r="AZ53" s="8">
        <f t="shared" si="33"/>
        <v>0.22917646369116287</v>
      </c>
      <c r="BA53" s="8">
        <f t="shared" si="34"/>
        <v>1</v>
      </c>
      <c r="BC53" s="7">
        <f t="shared" si="35"/>
        <v>1719.3996000000002</v>
      </c>
      <c r="BD53" s="14">
        <f t="shared" si="36"/>
        <v>1926</v>
      </c>
    </row>
    <row r="54" spans="1:56">
      <c r="A54" s="13">
        <v>43128</v>
      </c>
      <c r="B54" s="14">
        <v>1736</v>
      </c>
      <c r="C54" s="14">
        <v>4191</v>
      </c>
      <c r="D54" s="12">
        <v>1.8</v>
      </c>
      <c r="E54" s="12">
        <v>3</v>
      </c>
      <c r="F54" s="12">
        <v>782</v>
      </c>
      <c r="G54" s="12">
        <v>189</v>
      </c>
      <c r="H54" s="12">
        <v>0</v>
      </c>
      <c r="I54" s="12">
        <v>0</v>
      </c>
      <c r="J54" s="12">
        <v>459</v>
      </c>
      <c r="L54" s="12">
        <f t="shared" si="1"/>
        <v>747.24929999999995</v>
      </c>
      <c r="N54" s="5">
        <f t="shared" si="2"/>
        <v>869.42759999999987</v>
      </c>
      <c r="O54" s="5">
        <f t="shared" si="3"/>
        <v>1616.6768999999999</v>
      </c>
      <c r="Q54" s="6">
        <f t="shared" si="4"/>
        <v>72.647800000000004</v>
      </c>
      <c r="R54" s="6">
        <f t="shared" si="5"/>
        <v>54.485850000000006</v>
      </c>
      <c r="S54" s="6">
        <f t="shared" si="6"/>
        <v>24.215933333333336</v>
      </c>
      <c r="T54" s="6">
        <f t="shared" si="7"/>
        <v>726.47800000000007</v>
      </c>
      <c r="U54" s="12">
        <f t="shared" si="8"/>
        <v>782</v>
      </c>
      <c r="W54" s="6">
        <f t="shared" si="9"/>
        <v>102.74677875</v>
      </c>
      <c r="X54" s="6">
        <f t="shared" si="10"/>
        <v>46.703081249999997</v>
      </c>
      <c r="Y54" s="6">
        <f t="shared" si="11"/>
        <v>16.605540000000001</v>
      </c>
      <c r="Z54" s="6">
        <f t="shared" si="12"/>
        <v>747.24929999999995</v>
      </c>
      <c r="AA54" s="12">
        <f t="shared" si="13"/>
        <v>189</v>
      </c>
      <c r="AC54" s="6">
        <f t="shared" si="14"/>
        <v>0</v>
      </c>
      <c r="AD54" s="6">
        <f t="shared" si="15"/>
        <v>0</v>
      </c>
      <c r="AE54" s="6">
        <f t="shared" si="16"/>
        <v>0</v>
      </c>
      <c r="AF54" s="6">
        <f t="shared" si="17"/>
        <v>0</v>
      </c>
      <c r="AG54" s="12">
        <f t="shared" si="18"/>
        <v>0</v>
      </c>
      <c r="AI54" s="3">
        <f t="shared" si="19"/>
        <v>0</v>
      </c>
      <c r="AJ54" s="3">
        <f t="shared" si="20"/>
        <v>0</v>
      </c>
      <c r="AK54" s="3">
        <f t="shared" si="21"/>
        <v>0</v>
      </c>
      <c r="AL54" s="3">
        <f t="shared" si="22"/>
        <v>0</v>
      </c>
      <c r="AM54" s="12">
        <f t="shared" si="23"/>
        <v>0</v>
      </c>
      <c r="AO54" s="7">
        <f t="shared" si="24"/>
        <v>1473.7273</v>
      </c>
      <c r="AP54" s="7">
        <f t="shared" si="25"/>
        <v>175.39457874999999</v>
      </c>
      <c r="AQ54" s="7">
        <f t="shared" si="26"/>
        <v>101.18893125</v>
      </c>
      <c r="AR54" s="7">
        <f t="shared" si="27"/>
        <v>40.821473333333337</v>
      </c>
      <c r="AS54" s="7"/>
      <c r="AT54" s="7">
        <f t="shared" si="28"/>
        <v>701.57831499999998</v>
      </c>
      <c r="AU54" s="7">
        <f t="shared" si="29"/>
        <v>404.75572499999998</v>
      </c>
      <c r="AV54" s="7">
        <f t="shared" si="30"/>
        <v>367.39326000000005</v>
      </c>
      <c r="AW54" s="7"/>
      <c r="AX54" s="8">
        <f t="shared" si="31"/>
        <v>0.47605707989531032</v>
      </c>
      <c r="AY54" s="8">
        <f t="shared" si="32"/>
        <v>0.27464764003489656</v>
      </c>
      <c r="AZ54" s="8">
        <f t="shared" si="33"/>
        <v>0.24929528006979312</v>
      </c>
      <c r="BA54" s="8">
        <f t="shared" si="34"/>
        <v>1</v>
      </c>
      <c r="BC54" s="7">
        <f t="shared" si="35"/>
        <v>1473.7273</v>
      </c>
      <c r="BD54" s="14">
        <f t="shared" si="36"/>
        <v>1736</v>
      </c>
    </row>
    <row r="55" spans="1:56">
      <c r="A55" s="13">
        <v>43129</v>
      </c>
      <c r="B55" s="14">
        <v>1947</v>
      </c>
      <c r="C55" s="14">
        <v>10245</v>
      </c>
      <c r="D55" s="12">
        <v>4.43</v>
      </c>
      <c r="E55" s="12">
        <v>17</v>
      </c>
      <c r="F55" s="12">
        <v>757</v>
      </c>
      <c r="G55" s="12">
        <v>291</v>
      </c>
      <c r="H55" s="12">
        <v>0</v>
      </c>
      <c r="I55" s="12">
        <v>0</v>
      </c>
      <c r="J55" s="12">
        <v>754</v>
      </c>
      <c r="L55" s="12">
        <f t="shared" si="1"/>
        <v>1150.5266999999999</v>
      </c>
      <c r="N55" s="5">
        <f t="shared" si="2"/>
        <v>841.63259999999991</v>
      </c>
      <c r="O55" s="5">
        <f t="shared" si="3"/>
        <v>1992.1592999999998</v>
      </c>
      <c r="Q55" s="6">
        <f t="shared" si="4"/>
        <v>70.325300000000013</v>
      </c>
      <c r="R55" s="6">
        <f t="shared" si="5"/>
        <v>52.743974999999999</v>
      </c>
      <c r="S55" s="6">
        <f t="shared" si="6"/>
        <v>23.441766666666666</v>
      </c>
      <c r="T55" s="6">
        <f t="shared" si="7"/>
        <v>703.25300000000004</v>
      </c>
      <c r="U55" s="12">
        <f t="shared" si="8"/>
        <v>757</v>
      </c>
      <c r="W55" s="6">
        <f t="shared" si="9"/>
        <v>158.19742124999999</v>
      </c>
      <c r="X55" s="6">
        <f t="shared" si="10"/>
        <v>71.907918749999993</v>
      </c>
      <c r="Y55" s="6">
        <f t="shared" si="11"/>
        <v>25.567259999999997</v>
      </c>
      <c r="Z55" s="6">
        <f t="shared" si="12"/>
        <v>1150.5266999999999</v>
      </c>
      <c r="AA55" s="12">
        <f t="shared" si="13"/>
        <v>291</v>
      </c>
      <c r="AC55" s="6">
        <f t="shared" si="14"/>
        <v>0</v>
      </c>
      <c r="AD55" s="6">
        <f t="shared" si="15"/>
        <v>0</v>
      </c>
      <c r="AE55" s="6">
        <f t="shared" si="16"/>
        <v>0</v>
      </c>
      <c r="AF55" s="6">
        <f t="shared" si="17"/>
        <v>0</v>
      </c>
      <c r="AG55" s="12">
        <f t="shared" si="18"/>
        <v>0</v>
      </c>
      <c r="AI55" s="3">
        <f t="shared" si="19"/>
        <v>0</v>
      </c>
      <c r="AJ55" s="3">
        <f t="shared" si="20"/>
        <v>0</v>
      </c>
      <c r="AK55" s="3">
        <f t="shared" si="21"/>
        <v>0</v>
      </c>
      <c r="AL55" s="3">
        <f t="shared" si="22"/>
        <v>0</v>
      </c>
      <c r="AM55" s="12">
        <f t="shared" si="23"/>
        <v>0</v>
      </c>
      <c r="AO55" s="7">
        <f t="shared" si="24"/>
        <v>1853.7797</v>
      </c>
      <c r="AP55" s="7">
        <f t="shared" si="25"/>
        <v>228.52272125000002</v>
      </c>
      <c r="AQ55" s="7">
        <f t="shared" si="26"/>
        <v>124.65189375</v>
      </c>
      <c r="AR55" s="7">
        <f t="shared" si="27"/>
        <v>49.009026666666664</v>
      </c>
      <c r="AS55" s="7"/>
      <c r="AT55" s="7">
        <f t="shared" si="28"/>
        <v>914.09088500000007</v>
      </c>
      <c r="AU55" s="7">
        <f t="shared" si="29"/>
        <v>498.607575</v>
      </c>
      <c r="AV55" s="7">
        <f t="shared" si="30"/>
        <v>441.08123999999998</v>
      </c>
      <c r="AW55" s="7"/>
      <c r="AX55" s="8">
        <f t="shared" si="31"/>
        <v>0.49309574649026527</v>
      </c>
      <c r="AY55" s="8">
        <f t="shared" si="32"/>
        <v>0.26896808450324489</v>
      </c>
      <c r="AZ55" s="8">
        <f t="shared" si="33"/>
        <v>0.23793616900648981</v>
      </c>
      <c r="BA55" s="8">
        <f t="shared" si="34"/>
        <v>1</v>
      </c>
      <c r="BC55" s="7">
        <f t="shared" si="35"/>
        <v>1853.7797</v>
      </c>
      <c r="BD55" s="14">
        <f t="shared" si="36"/>
        <v>1947</v>
      </c>
    </row>
    <row r="56" spans="1:56">
      <c r="A56" s="13">
        <v>43130</v>
      </c>
      <c r="B56" s="14">
        <v>1967</v>
      </c>
      <c r="C56" s="14">
        <v>8957</v>
      </c>
      <c r="D56" s="12">
        <v>3.85</v>
      </c>
      <c r="E56" s="12">
        <v>8</v>
      </c>
      <c r="F56" s="12">
        <v>640</v>
      </c>
      <c r="G56" s="12">
        <v>340</v>
      </c>
      <c r="H56" s="12">
        <v>0</v>
      </c>
      <c r="I56" s="12">
        <v>0</v>
      </c>
      <c r="J56" s="12">
        <v>824</v>
      </c>
      <c r="L56" s="12">
        <f t="shared" si="1"/>
        <v>1344.258</v>
      </c>
      <c r="N56" s="5">
        <f t="shared" si="2"/>
        <v>711.55199999999991</v>
      </c>
      <c r="O56" s="5">
        <f t="shared" si="3"/>
        <v>2055.81</v>
      </c>
      <c r="Q56" s="6">
        <f t="shared" si="4"/>
        <v>59.45600000000001</v>
      </c>
      <c r="R56" s="6">
        <f t="shared" si="5"/>
        <v>44.592000000000006</v>
      </c>
      <c r="S56" s="6">
        <f t="shared" si="6"/>
        <v>19.818666666666669</v>
      </c>
      <c r="T56" s="6">
        <f t="shared" si="7"/>
        <v>594.56000000000006</v>
      </c>
      <c r="U56" s="12">
        <f t="shared" si="8"/>
        <v>640</v>
      </c>
      <c r="W56" s="6">
        <f t="shared" si="9"/>
        <v>184.83547500000003</v>
      </c>
      <c r="X56" s="6">
        <f t="shared" si="10"/>
        <v>84.016125000000002</v>
      </c>
      <c r="Y56" s="6">
        <f t="shared" si="11"/>
        <v>29.872400000000003</v>
      </c>
      <c r="Z56" s="6">
        <f t="shared" si="12"/>
        <v>1344.258</v>
      </c>
      <c r="AA56" s="12">
        <f t="shared" si="13"/>
        <v>340</v>
      </c>
      <c r="AC56" s="6">
        <f t="shared" si="14"/>
        <v>0</v>
      </c>
      <c r="AD56" s="6">
        <f t="shared" si="15"/>
        <v>0</v>
      </c>
      <c r="AE56" s="6">
        <f t="shared" si="16"/>
        <v>0</v>
      </c>
      <c r="AF56" s="6">
        <f t="shared" si="17"/>
        <v>0</v>
      </c>
      <c r="AG56" s="12">
        <f t="shared" si="18"/>
        <v>0</v>
      </c>
      <c r="AI56" s="3">
        <f t="shared" si="19"/>
        <v>0</v>
      </c>
      <c r="AJ56" s="3">
        <f t="shared" si="20"/>
        <v>0</v>
      </c>
      <c r="AK56" s="3">
        <f t="shared" si="21"/>
        <v>0</v>
      </c>
      <c r="AL56" s="3">
        <f t="shared" si="22"/>
        <v>0</v>
      </c>
      <c r="AM56" s="12">
        <f t="shared" si="23"/>
        <v>0</v>
      </c>
      <c r="AO56" s="7">
        <f t="shared" si="24"/>
        <v>1938.8180000000002</v>
      </c>
      <c r="AP56" s="7">
        <f t="shared" si="25"/>
        <v>244.29147500000005</v>
      </c>
      <c r="AQ56" s="7">
        <f t="shared" si="26"/>
        <v>128.608125</v>
      </c>
      <c r="AR56" s="7">
        <f t="shared" si="27"/>
        <v>49.691066666666671</v>
      </c>
      <c r="AS56" s="7"/>
      <c r="AT56" s="7">
        <f t="shared" si="28"/>
        <v>977.16590000000019</v>
      </c>
      <c r="AU56" s="7">
        <f t="shared" si="29"/>
        <v>514.4325</v>
      </c>
      <c r="AV56" s="7">
        <f t="shared" si="30"/>
        <v>447.21960000000001</v>
      </c>
      <c r="AW56" s="7"/>
      <c r="AX56" s="8">
        <f t="shared" si="31"/>
        <v>0.50400083968686082</v>
      </c>
      <c r="AY56" s="8">
        <f t="shared" si="32"/>
        <v>0.26533305343771307</v>
      </c>
      <c r="AZ56" s="8">
        <f t="shared" si="33"/>
        <v>0.23066610687542613</v>
      </c>
      <c r="BA56" s="8">
        <f t="shared" si="34"/>
        <v>1</v>
      </c>
      <c r="BC56" s="7">
        <f t="shared" si="35"/>
        <v>1938.8180000000002</v>
      </c>
      <c r="BD56" s="14">
        <f t="shared" si="36"/>
        <v>1967</v>
      </c>
    </row>
    <row r="57" spans="1:56">
      <c r="A57" s="13">
        <v>43131</v>
      </c>
      <c r="B57" s="14">
        <v>1823</v>
      </c>
      <c r="C57" s="14">
        <v>6855</v>
      </c>
      <c r="D57" s="12">
        <v>2.95</v>
      </c>
      <c r="E57" s="12">
        <v>6</v>
      </c>
      <c r="F57" s="12">
        <v>749</v>
      </c>
      <c r="G57" s="12">
        <v>221</v>
      </c>
      <c r="H57" s="12">
        <v>0</v>
      </c>
      <c r="I57" s="12">
        <v>0</v>
      </c>
      <c r="J57" s="12">
        <v>571</v>
      </c>
      <c r="L57" s="12">
        <f t="shared" si="1"/>
        <v>873.76769999999999</v>
      </c>
      <c r="N57" s="5">
        <f t="shared" si="2"/>
        <v>832.73819999999989</v>
      </c>
      <c r="O57" s="5">
        <f t="shared" si="3"/>
        <v>1706.5058999999999</v>
      </c>
      <c r="Q57" s="6">
        <f t="shared" si="4"/>
        <v>69.582100000000011</v>
      </c>
      <c r="R57" s="6">
        <f t="shared" si="5"/>
        <v>52.186574999999998</v>
      </c>
      <c r="S57" s="6">
        <f t="shared" si="6"/>
        <v>23.194033333333334</v>
      </c>
      <c r="T57" s="6">
        <f t="shared" si="7"/>
        <v>695.82100000000003</v>
      </c>
      <c r="U57" s="12">
        <f t="shared" si="8"/>
        <v>749</v>
      </c>
      <c r="W57" s="6">
        <f t="shared" si="9"/>
        <v>120.14305875000001</v>
      </c>
      <c r="X57" s="6">
        <f t="shared" si="10"/>
        <v>54.610481249999999</v>
      </c>
      <c r="Y57" s="6">
        <f t="shared" si="11"/>
        <v>19.417060000000003</v>
      </c>
      <c r="Z57" s="6">
        <f t="shared" si="12"/>
        <v>873.7677000000001</v>
      </c>
      <c r="AA57" s="12">
        <f t="shared" si="13"/>
        <v>221.00000000000003</v>
      </c>
      <c r="AC57" s="6">
        <f t="shared" si="14"/>
        <v>0</v>
      </c>
      <c r="AD57" s="6">
        <f t="shared" si="15"/>
        <v>0</v>
      </c>
      <c r="AE57" s="6">
        <f t="shared" si="16"/>
        <v>0</v>
      </c>
      <c r="AF57" s="6">
        <f t="shared" si="17"/>
        <v>0</v>
      </c>
      <c r="AG57" s="12">
        <f t="shared" si="18"/>
        <v>0</v>
      </c>
      <c r="AI57" s="3">
        <f t="shared" si="19"/>
        <v>0</v>
      </c>
      <c r="AJ57" s="3">
        <f t="shared" si="20"/>
        <v>0</v>
      </c>
      <c r="AK57" s="3">
        <f t="shared" si="21"/>
        <v>0</v>
      </c>
      <c r="AL57" s="3">
        <f t="shared" si="22"/>
        <v>0</v>
      </c>
      <c r="AM57" s="12">
        <f t="shared" si="23"/>
        <v>0</v>
      </c>
      <c r="AO57" s="7">
        <f t="shared" si="24"/>
        <v>1569.5887000000002</v>
      </c>
      <c r="AP57" s="7">
        <f t="shared" si="25"/>
        <v>189.72515875000002</v>
      </c>
      <c r="AQ57" s="7">
        <f t="shared" si="26"/>
        <v>106.79705625</v>
      </c>
      <c r="AR57" s="7">
        <f t="shared" si="27"/>
        <v>42.611093333333336</v>
      </c>
      <c r="AS57" s="7"/>
      <c r="AT57" s="7">
        <f t="shared" si="28"/>
        <v>758.90063500000008</v>
      </c>
      <c r="AU57" s="7">
        <f t="shared" si="29"/>
        <v>427.18822499999999</v>
      </c>
      <c r="AV57" s="7">
        <f t="shared" si="30"/>
        <v>383.49984000000001</v>
      </c>
      <c r="AW57" s="7"/>
      <c r="AX57" s="8">
        <f t="shared" si="31"/>
        <v>0.48350286606930842</v>
      </c>
      <c r="AY57" s="8">
        <f t="shared" si="32"/>
        <v>0.27216571131023048</v>
      </c>
      <c r="AZ57" s="8">
        <f t="shared" si="33"/>
        <v>0.24433142262046098</v>
      </c>
      <c r="BA57" s="8">
        <f t="shared" si="34"/>
        <v>0.99999999999999978</v>
      </c>
      <c r="BC57" s="7">
        <f t="shared" si="35"/>
        <v>1569.5887</v>
      </c>
      <c r="BD57" s="14">
        <f t="shared" si="36"/>
        <v>1823</v>
      </c>
    </row>
    <row r="58" spans="1:56">
      <c r="A58" s="13">
        <v>43132</v>
      </c>
      <c r="B58" s="14">
        <v>1885</v>
      </c>
      <c r="C58" s="14">
        <v>7998</v>
      </c>
      <c r="D58" s="12">
        <v>3.44</v>
      </c>
      <c r="E58" s="12">
        <v>10</v>
      </c>
      <c r="F58" s="12">
        <v>729</v>
      </c>
      <c r="G58" s="12">
        <v>264</v>
      </c>
      <c r="H58" s="12">
        <v>0</v>
      </c>
      <c r="I58" s="12">
        <v>0</v>
      </c>
      <c r="J58" s="12">
        <v>662</v>
      </c>
      <c r="L58" s="12">
        <f t="shared" si="1"/>
        <v>1043.7768000000001</v>
      </c>
      <c r="N58" s="5">
        <f t="shared" si="2"/>
        <v>810.5021999999999</v>
      </c>
      <c r="O58" s="5">
        <f t="shared" si="3"/>
        <v>1854.279</v>
      </c>
      <c r="Q58" s="6">
        <f t="shared" si="4"/>
        <v>67.724100000000007</v>
      </c>
      <c r="R58" s="6">
        <f t="shared" si="5"/>
        <v>50.793074999999995</v>
      </c>
      <c r="S58" s="6">
        <f t="shared" si="6"/>
        <v>22.574699999999996</v>
      </c>
      <c r="T58" s="6">
        <f t="shared" si="7"/>
        <v>677.24099999999999</v>
      </c>
      <c r="U58" s="12">
        <f t="shared" si="8"/>
        <v>729</v>
      </c>
      <c r="W58" s="6">
        <f t="shared" si="9"/>
        <v>143.51931000000002</v>
      </c>
      <c r="X58" s="6">
        <f t="shared" si="10"/>
        <v>65.236050000000006</v>
      </c>
      <c r="Y58" s="6">
        <f t="shared" si="11"/>
        <v>23.195040000000002</v>
      </c>
      <c r="Z58" s="6">
        <f t="shared" si="12"/>
        <v>1043.7768000000001</v>
      </c>
      <c r="AA58" s="12">
        <f t="shared" si="13"/>
        <v>264</v>
      </c>
      <c r="AC58" s="6">
        <f t="shared" si="14"/>
        <v>0</v>
      </c>
      <c r="AD58" s="6">
        <f t="shared" si="15"/>
        <v>0</v>
      </c>
      <c r="AE58" s="6">
        <f t="shared" si="16"/>
        <v>0</v>
      </c>
      <c r="AF58" s="6">
        <f t="shared" si="17"/>
        <v>0</v>
      </c>
      <c r="AG58" s="12">
        <f t="shared" si="18"/>
        <v>0</v>
      </c>
      <c r="AI58" s="3">
        <f t="shared" si="19"/>
        <v>0</v>
      </c>
      <c r="AJ58" s="3">
        <f t="shared" si="20"/>
        <v>0</v>
      </c>
      <c r="AK58" s="3">
        <f t="shared" si="21"/>
        <v>0</v>
      </c>
      <c r="AL58" s="3">
        <f t="shared" si="22"/>
        <v>0</v>
      </c>
      <c r="AM58" s="12">
        <f t="shared" si="23"/>
        <v>0</v>
      </c>
      <c r="AO58" s="7">
        <f t="shared" si="24"/>
        <v>1721.0178000000001</v>
      </c>
      <c r="AP58" s="7">
        <f t="shared" si="25"/>
        <v>211.24341000000004</v>
      </c>
      <c r="AQ58" s="7">
        <f t="shared" si="26"/>
        <v>116.02912499999999</v>
      </c>
      <c r="AR58" s="7">
        <f t="shared" si="27"/>
        <v>45.769739999999999</v>
      </c>
      <c r="AS58" s="7"/>
      <c r="AT58" s="7">
        <f t="shared" si="28"/>
        <v>844.97364000000016</v>
      </c>
      <c r="AU58" s="7">
        <f t="shared" si="29"/>
        <v>464.11649999999997</v>
      </c>
      <c r="AV58" s="7">
        <f t="shared" si="30"/>
        <v>411.92766</v>
      </c>
      <c r="AW58" s="7"/>
      <c r="AX58" s="8">
        <f t="shared" si="31"/>
        <v>0.49097321364136975</v>
      </c>
      <c r="AY58" s="8">
        <f t="shared" si="32"/>
        <v>0.26967559545287673</v>
      </c>
      <c r="AZ58" s="8">
        <f t="shared" si="33"/>
        <v>0.23935119090575355</v>
      </c>
      <c r="BA58" s="8">
        <f t="shared" si="34"/>
        <v>1</v>
      </c>
      <c r="BC58" s="7">
        <f t="shared" si="35"/>
        <v>1721.0178000000003</v>
      </c>
      <c r="BD58" s="14">
        <f t="shared" si="36"/>
        <v>1885</v>
      </c>
    </row>
    <row r="59" spans="1:56">
      <c r="A59" s="13">
        <v>43133</v>
      </c>
      <c r="B59" s="14">
        <v>2206</v>
      </c>
      <c r="C59" s="14">
        <v>7002</v>
      </c>
      <c r="D59" s="12">
        <v>3.01</v>
      </c>
      <c r="E59" s="12">
        <v>5</v>
      </c>
      <c r="F59" s="12">
        <v>839</v>
      </c>
      <c r="G59" s="12">
        <v>200</v>
      </c>
      <c r="H59" s="12">
        <v>85</v>
      </c>
      <c r="I59" s="12">
        <v>0</v>
      </c>
      <c r="J59" s="14">
        <v>1023</v>
      </c>
      <c r="L59" s="12">
        <f t="shared" si="1"/>
        <v>1266.7145</v>
      </c>
      <c r="N59" s="5">
        <f t="shared" si="2"/>
        <v>932.8001999999999</v>
      </c>
      <c r="O59" s="5">
        <f t="shared" si="3"/>
        <v>2199.5146999999997</v>
      </c>
      <c r="Q59" s="6">
        <f t="shared" si="4"/>
        <v>77.943100000000015</v>
      </c>
      <c r="R59" s="6">
        <f t="shared" si="5"/>
        <v>58.457324999999997</v>
      </c>
      <c r="S59" s="6">
        <f t="shared" si="6"/>
        <v>25.981033333333333</v>
      </c>
      <c r="T59" s="6">
        <f t="shared" si="7"/>
        <v>779.43100000000004</v>
      </c>
      <c r="U59" s="12">
        <f t="shared" si="8"/>
        <v>839</v>
      </c>
      <c r="W59" s="6">
        <f t="shared" si="9"/>
        <v>108.72675000000001</v>
      </c>
      <c r="X59" s="6">
        <f t="shared" si="10"/>
        <v>49.421250000000001</v>
      </c>
      <c r="Y59" s="6">
        <f t="shared" si="11"/>
        <v>17.572000000000003</v>
      </c>
      <c r="Z59" s="6">
        <f t="shared" si="12"/>
        <v>790.74000000000012</v>
      </c>
      <c r="AA59" s="12">
        <f t="shared" si="13"/>
        <v>200.00000000000003</v>
      </c>
      <c r="AC59" s="6">
        <f t="shared" si="14"/>
        <v>83.295537499999995</v>
      </c>
      <c r="AD59" s="6">
        <f t="shared" si="15"/>
        <v>23.798725000000005</v>
      </c>
      <c r="AE59" s="6">
        <f t="shared" si="16"/>
        <v>5.2886055555555567</v>
      </c>
      <c r="AF59" s="6">
        <f t="shared" si="17"/>
        <v>475.97450000000003</v>
      </c>
      <c r="AG59" s="12">
        <f t="shared" si="18"/>
        <v>85</v>
      </c>
      <c r="AI59" s="3">
        <f t="shared" si="19"/>
        <v>0</v>
      </c>
      <c r="AJ59" s="3">
        <f t="shared" si="20"/>
        <v>0</v>
      </c>
      <c r="AK59" s="3">
        <f t="shared" si="21"/>
        <v>0</v>
      </c>
      <c r="AL59" s="3">
        <f t="shared" si="22"/>
        <v>0</v>
      </c>
      <c r="AM59" s="12">
        <f t="shared" si="23"/>
        <v>0</v>
      </c>
      <c r="AO59" s="7">
        <f t="shared" si="24"/>
        <v>2046.1455000000003</v>
      </c>
      <c r="AP59" s="7">
        <f t="shared" si="25"/>
        <v>269.96538750000002</v>
      </c>
      <c r="AQ59" s="7">
        <f t="shared" si="26"/>
        <v>131.6773</v>
      </c>
      <c r="AR59" s="7">
        <f t="shared" si="27"/>
        <v>48.841638888888887</v>
      </c>
      <c r="AS59" s="7"/>
      <c r="AT59" s="7">
        <f t="shared" si="28"/>
        <v>1079.8615500000001</v>
      </c>
      <c r="AU59" s="7">
        <f t="shared" si="29"/>
        <v>526.70920000000001</v>
      </c>
      <c r="AV59" s="7">
        <f t="shared" si="30"/>
        <v>439.57474999999999</v>
      </c>
      <c r="AW59" s="7"/>
      <c r="AX59" s="8">
        <f t="shared" si="31"/>
        <v>0.52775403801929033</v>
      </c>
      <c r="AY59" s="8">
        <f t="shared" si="32"/>
        <v>0.25741532066023648</v>
      </c>
      <c r="AZ59" s="8">
        <f t="shared" si="33"/>
        <v>0.21483064132047303</v>
      </c>
      <c r="BA59" s="8">
        <f t="shared" si="34"/>
        <v>0.99999999999999978</v>
      </c>
      <c r="BC59" s="7">
        <f t="shared" si="35"/>
        <v>2046.1455000000001</v>
      </c>
      <c r="BD59" s="14">
        <f t="shared" si="36"/>
        <v>2206</v>
      </c>
    </row>
    <row r="60" spans="1:56">
      <c r="A60" s="13">
        <v>43134</v>
      </c>
      <c r="B60" s="14">
        <v>1864</v>
      </c>
      <c r="C60" s="14">
        <v>8730</v>
      </c>
      <c r="D60" s="12">
        <v>3.76</v>
      </c>
      <c r="E60" s="12">
        <v>17</v>
      </c>
      <c r="F60" s="12">
        <v>715</v>
      </c>
      <c r="G60" s="12">
        <v>249</v>
      </c>
      <c r="H60" s="12">
        <v>0</v>
      </c>
      <c r="I60" s="12">
        <v>0</v>
      </c>
      <c r="J60" s="12">
        <v>634</v>
      </c>
      <c r="L60" s="12">
        <f t="shared" si="1"/>
        <v>984.47130000000004</v>
      </c>
      <c r="N60" s="5">
        <f t="shared" si="2"/>
        <v>794.9369999999999</v>
      </c>
      <c r="O60" s="5">
        <f t="shared" si="3"/>
        <v>1779.4083000000001</v>
      </c>
      <c r="Q60" s="6">
        <f t="shared" si="4"/>
        <v>66.423500000000004</v>
      </c>
      <c r="R60" s="6">
        <f t="shared" si="5"/>
        <v>49.817625</v>
      </c>
      <c r="S60" s="6">
        <f t="shared" si="6"/>
        <v>22.141166666666667</v>
      </c>
      <c r="T60" s="6">
        <f t="shared" si="7"/>
        <v>664.23500000000001</v>
      </c>
      <c r="U60" s="12">
        <f t="shared" si="8"/>
        <v>715</v>
      </c>
      <c r="W60" s="6">
        <f t="shared" si="9"/>
        <v>135.36480375000002</v>
      </c>
      <c r="X60" s="6">
        <f t="shared" si="10"/>
        <v>61.529456250000003</v>
      </c>
      <c r="Y60" s="6">
        <f t="shared" si="11"/>
        <v>21.877140000000004</v>
      </c>
      <c r="Z60" s="6">
        <f t="shared" si="12"/>
        <v>984.47130000000016</v>
      </c>
      <c r="AA60" s="12">
        <f t="shared" si="13"/>
        <v>249.00000000000003</v>
      </c>
      <c r="AC60" s="6">
        <f t="shared" si="14"/>
        <v>0</v>
      </c>
      <c r="AD60" s="6">
        <f t="shared" si="15"/>
        <v>0</v>
      </c>
      <c r="AE60" s="6">
        <f t="shared" si="16"/>
        <v>0</v>
      </c>
      <c r="AF60" s="6">
        <f t="shared" si="17"/>
        <v>0</v>
      </c>
      <c r="AG60" s="12">
        <f t="shared" si="18"/>
        <v>0</v>
      </c>
      <c r="AI60" s="3">
        <f t="shared" si="19"/>
        <v>0</v>
      </c>
      <c r="AJ60" s="3">
        <f t="shared" si="20"/>
        <v>0</v>
      </c>
      <c r="AK60" s="3">
        <f t="shared" si="21"/>
        <v>0</v>
      </c>
      <c r="AL60" s="3">
        <f t="shared" si="22"/>
        <v>0</v>
      </c>
      <c r="AM60" s="12">
        <f t="shared" si="23"/>
        <v>0</v>
      </c>
      <c r="AO60" s="7">
        <f t="shared" si="24"/>
        <v>1648.7063000000003</v>
      </c>
      <c r="AP60" s="7">
        <f t="shared" si="25"/>
        <v>201.78830375000001</v>
      </c>
      <c r="AQ60" s="7">
        <f t="shared" si="26"/>
        <v>111.34708125</v>
      </c>
      <c r="AR60" s="7">
        <f t="shared" si="27"/>
        <v>44.018306666666675</v>
      </c>
      <c r="AS60" s="7"/>
      <c r="AT60" s="7">
        <f t="shared" si="28"/>
        <v>807.15321500000005</v>
      </c>
      <c r="AU60" s="7">
        <f t="shared" si="29"/>
        <v>445.38832500000001</v>
      </c>
      <c r="AV60" s="7">
        <f t="shared" si="30"/>
        <v>396.16476000000006</v>
      </c>
      <c r="AW60" s="7"/>
      <c r="AX60" s="8">
        <f t="shared" si="31"/>
        <v>0.48956761734943327</v>
      </c>
      <c r="AY60" s="8">
        <f t="shared" si="32"/>
        <v>0.27014412755018885</v>
      </c>
      <c r="AZ60" s="8">
        <f t="shared" si="33"/>
        <v>0.2402882551003778</v>
      </c>
      <c r="BA60" s="8">
        <f t="shared" si="34"/>
        <v>0.99999999999999989</v>
      </c>
      <c r="BC60" s="7">
        <f t="shared" si="35"/>
        <v>1648.7063000000003</v>
      </c>
      <c r="BD60" s="14">
        <f t="shared" si="36"/>
        <v>1864</v>
      </c>
    </row>
    <row r="61" spans="1:56">
      <c r="A61" s="13">
        <v>43135</v>
      </c>
      <c r="B61" s="14">
        <v>1970</v>
      </c>
      <c r="C61" s="14">
        <v>8591</v>
      </c>
      <c r="D61" s="12">
        <v>3.69</v>
      </c>
      <c r="E61" s="12">
        <v>3</v>
      </c>
      <c r="F61" s="12">
        <v>431</v>
      </c>
      <c r="G61" s="12">
        <v>358</v>
      </c>
      <c r="H61" s="12">
        <v>0</v>
      </c>
      <c r="I61" s="12">
        <v>0</v>
      </c>
      <c r="J61" s="12">
        <v>855</v>
      </c>
      <c r="L61" s="12">
        <f t="shared" si="1"/>
        <v>1415.4246000000001</v>
      </c>
      <c r="N61" s="5">
        <f t="shared" si="2"/>
        <v>479.18579999999997</v>
      </c>
      <c r="O61" s="5">
        <f t="shared" si="3"/>
        <v>1894.6104</v>
      </c>
      <c r="Q61" s="6">
        <f t="shared" si="4"/>
        <v>40.039900000000003</v>
      </c>
      <c r="R61" s="6">
        <f t="shared" si="5"/>
        <v>30.029924999999999</v>
      </c>
      <c r="S61" s="6">
        <f t="shared" si="6"/>
        <v>13.346633333333333</v>
      </c>
      <c r="T61" s="6">
        <f t="shared" si="7"/>
        <v>400.399</v>
      </c>
      <c r="U61" s="12">
        <f t="shared" si="8"/>
        <v>431</v>
      </c>
      <c r="W61" s="6">
        <f t="shared" si="9"/>
        <v>194.62088250000002</v>
      </c>
      <c r="X61" s="6">
        <f t="shared" si="10"/>
        <v>88.464037500000003</v>
      </c>
      <c r="Y61" s="6">
        <f t="shared" si="11"/>
        <v>31.453880000000002</v>
      </c>
      <c r="Z61" s="6">
        <f t="shared" si="12"/>
        <v>1415.4246000000001</v>
      </c>
      <c r="AA61" s="12">
        <f t="shared" si="13"/>
        <v>358</v>
      </c>
      <c r="AC61" s="6">
        <f t="shared" si="14"/>
        <v>0</v>
      </c>
      <c r="AD61" s="6">
        <f t="shared" si="15"/>
        <v>0</v>
      </c>
      <c r="AE61" s="6">
        <f t="shared" si="16"/>
        <v>0</v>
      </c>
      <c r="AF61" s="6">
        <f t="shared" si="17"/>
        <v>0</v>
      </c>
      <c r="AG61" s="12">
        <f t="shared" si="18"/>
        <v>0</v>
      </c>
      <c r="AI61" s="3">
        <f t="shared" si="19"/>
        <v>0</v>
      </c>
      <c r="AJ61" s="3">
        <f t="shared" si="20"/>
        <v>0</v>
      </c>
      <c r="AK61" s="3">
        <f t="shared" si="21"/>
        <v>0</v>
      </c>
      <c r="AL61" s="3">
        <f t="shared" si="22"/>
        <v>0</v>
      </c>
      <c r="AM61" s="12">
        <f t="shared" si="23"/>
        <v>0</v>
      </c>
      <c r="AO61" s="7">
        <f t="shared" si="24"/>
        <v>1815.8236000000002</v>
      </c>
      <c r="AP61" s="7">
        <f t="shared" si="25"/>
        <v>234.66078250000004</v>
      </c>
      <c r="AQ61" s="7">
        <f t="shared" si="26"/>
        <v>118.49396250000001</v>
      </c>
      <c r="AR61" s="7">
        <f t="shared" si="27"/>
        <v>44.800513333333335</v>
      </c>
      <c r="AS61" s="7"/>
      <c r="AT61" s="7">
        <f t="shared" si="28"/>
        <v>938.64313000000016</v>
      </c>
      <c r="AU61" s="7">
        <f t="shared" si="29"/>
        <v>473.97585000000004</v>
      </c>
      <c r="AV61" s="7">
        <f t="shared" si="30"/>
        <v>403.20462000000003</v>
      </c>
      <c r="AW61" s="7"/>
      <c r="AX61" s="8">
        <f t="shared" si="31"/>
        <v>0.51692418250319028</v>
      </c>
      <c r="AY61" s="8">
        <f t="shared" si="32"/>
        <v>0.26102527249893659</v>
      </c>
      <c r="AZ61" s="8">
        <f t="shared" si="33"/>
        <v>0.22205054499787313</v>
      </c>
      <c r="BA61" s="8">
        <f t="shared" si="34"/>
        <v>1</v>
      </c>
      <c r="BC61" s="7">
        <f t="shared" si="35"/>
        <v>1815.8236000000002</v>
      </c>
      <c r="BD61" s="14">
        <f t="shared" si="36"/>
        <v>1970</v>
      </c>
    </row>
    <row r="62" spans="1:56">
      <c r="A62" s="13">
        <v>43136</v>
      </c>
      <c r="B62" s="14">
        <v>1922</v>
      </c>
      <c r="C62" s="14">
        <v>11292</v>
      </c>
      <c r="D62" s="12">
        <v>4.8600000000000003</v>
      </c>
      <c r="E62" s="12">
        <v>6</v>
      </c>
      <c r="F62" s="12">
        <v>803</v>
      </c>
      <c r="G62" s="12">
        <v>287</v>
      </c>
      <c r="H62" s="12">
        <v>0</v>
      </c>
      <c r="I62" s="12">
        <v>0</v>
      </c>
      <c r="J62" s="12">
        <v>736</v>
      </c>
      <c r="L62" s="12">
        <f t="shared" si="1"/>
        <v>1134.7119</v>
      </c>
      <c r="N62" s="5">
        <f t="shared" si="2"/>
        <v>892.77539999999988</v>
      </c>
      <c r="O62" s="5">
        <f t="shared" si="3"/>
        <v>2027.4872999999998</v>
      </c>
      <c r="Q62" s="6">
        <f t="shared" si="4"/>
        <v>74.598700000000008</v>
      </c>
      <c r="R62" s="6">
        <f t="shared" si="5"/>
        <v>55.949025000000006</v>
      </c>
      <c r="S62" s="6">
        <f t="shared" si="6"/>
        <v>24.866233333333337</v>
      </c>
      <c r="T62" s="6">
        <f t="shared" si="7"/>
        <v>745.98700000000008</v>
      </c>
      <c r="U62" s="12">
        <f t="shared" si="8"/>
        <v>803</v>
      </c>
      <c r="W62" s="6">
        <f t="shared" si="9"/>
        <v>156.02288625000003</v>
      </c>
      <c r="X62" s="6">
        <f t="shared" si="10"/>
        <v>70.919493750000001</v>
      </c>
      <c r="Y62" s="6">
        <f t="shared" si="11"/>
        <v>25.215820000000001</v>
      </c>
      <c r="Z62" s="6">
        <f t="shared" si="12"/>
        <v>1134.7119</v>
      </c>
      <c r="AA62" s="12">
        <f t="shared" si="13"/>
        <v>287</v>
      </c>
      <c r="AC62" s="6">
        <f t="shared" si="14"/>
        <v>0</v>
      </c>
      <c r="AD62" s="6">
        <f t="shared" si="15"/>
        <v>0</v>
      </c>
      <c r="AE62" s="6">
        <f t="shared" si="16"/>
        <v>0</v>
      </c>
      <c r="AF62" s="6">
        <f t="shared" si="17"/>
        <v>0</v>
      </c>
      <c r="AG62" s="12">
        <f t="shared" si="18"/>
        <v>0</v>
      </c>
      <c r="AI62" s="3">
        <f t="shared" si="19"/>
        <v>0</v>
      </c>
      <c r="AJ62" s="3">
        <f t="shared" si="20"/>
        <v>0</v>
      </c>
      <c r="AK62" s="3">
        <f t="shared" si="21"/>
        <v>0</v>
      </c>
      <c r="AL62" s="3">
        <f t="shared" si="22"/>
        <v>0</v>
      </c>
      <c r="AM62" s="12">
        <f t="shared" si="23"/>
        <v>0</v>
      </c>
      <c r="AO62" s="7">
        <f t="shared" si="24"/>
        <v>1880.6989000000001</v>
      </c>
      <c r="AP62" s="7">
        <f t="shared" si="25"/>
        <v>230.62158625000004</v>
      </c>
      <c r="AQ62" s="7">
        <f t="shared" si="26"/>
        <v>126.86851875000001</v>
      </c>
      <c r="AR62" s="7">
        <f t="shared" si="27"/>
        <v>50.082053333333334</v>
      </c>
      <c r="AS62" s="7"/>
      <c r="AT62" s="7">
        <f t="shared" si="28"/>
        <v>922.48634500000014</v>
      </c>
      <c r="AU62" s="7">
        <f t="shared" si="29"/>
        <v>507.47407500000003</v>
      </c>
      <c r="AV62" s="7">
        <f t="shared" si="30"/>
        <v>450.73847999999998</v>
      </c>
      <c r="AW62" s="7"/>
      <c r="AX62" s="8">
        <f t="shared" si="31"/>
        <v>0.49050187938111733</v>
      </c>
      <c r="AY62" s="8">
        <f t="shared" si="32"/>
        <v>0.2698327068729609</v>
      </c>
      <c r="AZ62" s="8">
        <f t="shared" si="33"/>
        <v>0.23966541374592176</v>
      </c>
      <c r="BA62" s="8">
        <f t="shared" si="34"/>
        <v>1</v>
      </c>
      <c r="BC62" s="7">
        <f t="shared" si="35"/>
        <v>1880.6989000000001</v>
      </c>
      <c r="BD62" s="14">
        <f t="shared" si="36"/>
        <v>1922</v>
      </c>
    </row>
    <row r="63" spans="1:56">
      <c r="A63" s="13">
        <v>43137</v>
      </c>
      <c r="B63" s="14">
        <v>2003</v>
      </c>
      <c r="C63" s="14">
        <v>15249</v>
      </c>
      <c r="D63" s="12">
        <v>6.56</v>
      </c>
      <c r="E63" s="12">
        <v>16</v>
      </c>
      <c r="F63" s="12">
        <v>598</v>
      </c>
      <c r="G63" s="12">
        <v>318</v>
      </c>
      <c r="H63" s="12">
        <v>0</v>
      </c>
      <c r="I63" s="12">
        <v>0</v>
      </c>
      <c r="J63" s="12">
        <v>854</v>
      </c>
      <c r="L63" s="12">
        <f t="shared" si="1"/>
        <v>1257.2765999999999</v>
      </c>
      <c r="N63" s="5">
        <f t="shared" si="2"/>
        <v>664.85639999999989</v>
      </c>
      <c r="O63" s="5">
        <f t="shared" si="3"/>
        <v>1922.1329999999998</v>
      </c>
      <c r="Q63" s="6">
        <f t="shared" si="4"/>
        <v>55.554200000000009</v>
      </c>
      <c r="R63" s="6">
        <f t="shared" si="5"/>
        <v>41.665649999999999</v>
      </c>
      <c r="S63" s="6">
        <f t="shared" si="6"/>
        <v>18.518066666666666</v>
      </c>
      <c r="T63" s="6">
        <f t="shared" si="7"/>
        <v>555.54200000000003</v>
      </c>
      <c r="U63" s="12">
        <f t="shared" si="8"/>
        <v>598</v>
      </c>
      <c r="W63" s="6">
        <f t="shared" si="9"/>
        <v>172.87553249999999</v>
      </c>
      <c r="X63" s="6">
        <f t="shared" si="10"/>
        <v>78.579787499999995</v>
      </c>
      <c r="Y63" s="6">
        <f t="shared" si="11"/>
        <v>27.93948</v>
      </c>
      <c r="Z63" s="6">
        <f t="shared" si="12"/>
        <v>1257.2765999999999</v>
      </c>
      <c r="AA63" s="12">
        <f t="shared" si="13"/>
        <v>318</v>
      </c>
      <c r="AC63" s="6">
        <f t="shared" si="14"/>
        <v>0</v>
      </c>
      <c r="AD63" s="6">
        <f t="shared" si="15"/>
        <v>0</v>
      </c>
      <c r="AE63" s="6">
        <f t="shared" si="16"/>
        <v>0</v>
      </c>
      <c r="AF63" s="6">
        <f t="shared" si="17"/>
        <v>0</v>
      </c>
      <c r="AG63" s="12">
        <f t="shared" si="18"/>
        <v>0</v>
      </c>
      <c r="AI63" s="3">
        <f t="shared" si="19"/>
        <v>0</v>
      </c>
      <c r="AJ63" s="3">
        <f t="shared" si="20"/>
        <v>0</v>
      </c>
      <c r="AK63" s="3">
        <f t="shared" si="21"/>
        <v>0</v>
      </c>
      <c r="AL63" s="3">
        <f t="shared" si="22"/>
        <v>0</v>
      </c>
      <c r="AM63" s="12">
        <f t="shared" si="23"/>
        <v>0</v>
      </c>
      <c r="AO63" s="7">
        <f t="shared" si="24"/>
        <v>1812.8186000000001</v>
      </c>
      <c r="AP63" s="7">
        <f t="shared" si="25"/>
        <v>228.4297325</v>
      </c>
      <c r="AQ63" s="7">
        <f t="shared" si="26"/>
        <v>120.24543749999999</v>
      </c>
      <c r="AR63" s="7">
        <f t="shared" si="27"/>
        <v>46.457546666666666</v>
      </c>
      <c r="AS63" s="7"/>
      <c r="AT63" s="7">
        <f t="shared" si="28"/>
        <v>913.71893</v>
      </c>
      <c r="AU63" s="7">
        <f t="shared" si="29"/>
        <v>480.98174999999998</v>
      </c>
      <c r="AV63" s="7">
        <f t="shared" si="30"/>
        <v>418.11791999999997</v>
      </c>
      <c r="AW63" s="7"/>
      <c r="AX63" s="8">
        <f t="shared" si="31"/>
        <v>0.50403219053467341</v>
      </c>
      <c r="AY63" s="8">
        <f t="shared" si="32"/>
        <v>0.2653226031551088</v>
      </c>
      <c r="AZ63" s="8">
        <f t="shared" si="33"/>
        <v>0.23064520631021768</v>
      </c>
      <c r="BA63" s="8">
        <f t="shared" si="34"/>
        <v>0.99999999999999989</v>
      </c>
      <c r="BC63" s="7">
        <f t="shared" si="35"/>
        <v>1812.8185999999998</v>
      </c>
      <c r="BD63" s="14">
        <f t="shared" si="36"/>
        <v>2003</v>
      </c>
    </row>
    <row r="64" spans="1:56">
      <c r="A64" s="13">
        <v>43138</v>
      </c>
      <c r="B64" s="14">
        <v>1966</v>
      </c>
      <c r="C64" s="14">
        <v>14983</v>
      </c>
      <c r="D64" s="12">
        <v>6.44</v>
      </c>
      <c r="E64" s="12">
        <v>12</v>
      </c>
      <c r="F64" s="12">
        <v>515</v>
      </c>
      <c r="G64" s="12">
        <v>288</v>
      </c>
      <c r="H64" s="12">
        <v>0</v>
      </c>
      <c r="I64" s="12">
        <v>0</v>
      </c>
      <c r="J64" s="12">
        <v>794</v>
      </c>
      <c r="L64" s="12">
        <f t="shared" si="1"/>
        <v>1138.6656</v>
      </c>
      <c r="N64" s="5">
        <f t="shared" si="2"/>
        <v>572.577</v>
      </c>
      <c r="O64" s="5">
        <f t="shared" si="3"/>
        <v>1711.2426</v>
      </c>
      <c r="Q64" s="6">
        <f t="shared" si="4"/>
        <v>47.843500000000006</v>
      </c>
      <c r="R64" s="6">
        <f t="shared" si="5"/>
        <v>35.882624999999997</v>
      </c>
      <c r="S64" s="6">
        <f t="shared" si="6"/>
        <v>15.947833333333332</v>
      </c>
      <c r="T64" s="6">
        <f t="shared" si="7"/>
        <v>478.43499999999995</v>
      </c>
      <c r="U64" s="12">
        <f t="shared" si="8"/>
        <v>514.99999999999989</v>
      </c>
      <c r="W64" s="6">
        <f t="shared" si="9"/>
        <v>156.56652000000003</v>
      </c>
      <c r="X64" s="6">
        <f t="shared" si="10"/>
        <v>71.166600000000003</v>
      </c>
      <c r="Y64" s="6">
        <f t="shared" si="11"/>
        <v>25.30368</v>
      </c>
      <c r="Z64" s="6">
        <f t="shared" si="12"/>
        <v>1138.6656000000003</v>
      </c>
      <c r="AA64" s="12">
        <f t="shared" si="13"/>
        <v>288.00000000000006</v>
      </c>
      <c r="AC64" s="6">
        <f t="shared" si="14"/>
        <v>0</v>
      </c>
      <c r="AD64" s="6">
        <f t="shared" si="15"/>
        <v>0</v>
      </c>
      <c r="AE64" s="6">
        <f t="shared" si="16"/>
        <v>0</v>
      </c>
      <c r="AF64" s="6">
        <f t="shared" si="17"/>
        <v>0</v>
      </c>
      <c r="AG64" s="12">
        <f t="shared" si="18"/>
        <v>0</v>
      </c>
      <c r="AI64" s="3">
        <f t="shared" si="19"/>
        <v>0</v>
      </c>
      <c r="AJ64" s="3">
        <f t="shared" si="20"/>
        <v>0</v>
      </c>
      <c r="AK64" s="3">
        <f t="shared" si="21"/>
        <v>0</v>
      </c>
      <c r="AL64" s="3">
        <f t="shared" si="22"/>
        <v>0</v>
      </c>
      <c r="AM64" s="12">
        <f t="shared" si="23"/>
        <v>0</v>
      </c>
      <c r="AO64" s="7">
        <f t="shared" si="24"/>
        <v>1617.1006000000002</v>
      </c>
      <c r="AP64" s="7">
        <f t="shared" si="25"/>
        <v>204.41002000000003</v>
      </c>
      <c r="AQ64" s="7">
        <f t="shared" si="26"/>
        <v>107.04922500000001</v>
      </c>
      <c r="AR64" s="7">
        <f t="shared" si="27"/>
        <v>41.251513333333335</v>
      </c>
      <c r="AS64" s="7"/>
      <c r="AT64" s="7">
        <f t="shared" si="28"/>
        <v>817.64008000000013</v>
      </c>
      <c r="AU64" s="7">
        <f t="shared" si="29"/>
        <v>428.19690000000003</v>
      </c>
      <c r="AV64" s="7">
        <f t="shared" si="30"/>
        <v>371.26362</v>
      </c>
      <c r="AW64" s="7"/>
      <c r="AX64" s="8">
        <f t="shared" si="31"/>
        <v>0.50562103557441018</v>
      </c>
      <c r="AY64" s="8">
        <f t="shared" si="32"/>
        <v>0.26479298814186325</v>
      </c>
      <c r="AZ64" s="8">
        <f t="shared" si="33"/>
        <v>0.22958597628372654</v>
      </c>
      <c r="BA64" s="8">
        <f t="shared" si="34"/>
        <v>1</v>
      </c>
      <c r="BC64" s="7">
        <f t="shared" si="35"/>
        <v>1617.1006</v>
      </c>
      <c r="BD64" s="14">
        <f t="shared" si="36"/>
        <v>1966</v>
      </c>
    </row>
    <row r="65" spans="1:56">
      <c r="A65" s="13">
        <v>43139</v>
      </c>
      <c r="B65" s="14">
        <v>2118</v>
      </c>
      <c r="C65" s="14">
        <v>21578</v>
      </c>
      <c r="D65" s="12">
        <v>9.44</v>
      </c>
      <c r="E65" s="12">
        <v>13</v>
      </c>
      <c r="F65" s="14">
        <v>1022</v>
      </c>
      <c r="G65" s="12">
        <v>418</v>
      </c>
      <c r="H65" s="12">
        <v>0</v>
      </c>
      <c r="I65" s="12">
        <v>0</v>
      </c>
      <c r="J65" s="14">
        <v>1058</v>
      </c>
      <c r="L65" s="12">
        <f t="shared" si="1"/>
        <v>1652.6466</v>
      </c>
      <c r="N65" s="5">
        <f t="shared" si="2"/>
        <v>1136.2595999999999</v>
      </c>
      <c r="O65" s="5">
        <f t="shared" si="3"/>
        <v>2788.9061999999999</v>
      </c>
      <c r="Q65" s="6">
        <f t="shared" si="4"/>
        <v>94.94380000000001</v>
      </c>
      <c r="R65" s="6">
        <f t="shared" si="5"/>
        <v>71.207850000000008</v>
      </c>
      <c r="S65" s="6">
        <f t="shared" si="6"/>
        <v>31.647933333333338</v>
      </c>
      <c r="T65" s="6">
        <f t="shared" si="7"/>
        <v>949.4380000000001</v>
      </c>
      <c r="U65" s="12">
        <f t="shared" si="8"/>
        <v>1022.0000000000001</v>
      </c>
      <c r="W65" s="6">
        <f t="shared" si="9"/>
        <v>227.23890750000001</v>
      </c>
      <c r="X65" s="6">
        <f t="shared" si="10"/>
        <v>103.2904125</v>
      </c>
      <c r="Y65" s="6">
        <f t="shared" si="11"/>
        <v>36.725480000000005</v>
      </c>
      <c r="Z65" s="6">
        <f t="shared" si="12"/>
        <v>1652.6466</v>
      </c>
      <c r="AA65" s="12">
        <f t="shared" si="13"/>
        <v>418</v>
      </c>
      <c r="AC65" s="6">
        <f t="shared" si="14"/>
        <v>0</v>
      </c>
      <c r="AD65" s="6">
        <f t="shared" si="15"/>
        <v>0</v>
      </c>
      <c r="AE65" s="6">
        <f t="shared" si="16"/>
        <v>0</v>
      </c>
      <c r="AF65" s="6">
        <f t="shared" si="17"/>
        <v>0</v>
      </c>
      <c r="AG65" s="12">
        <f t="shared" si="18"/>
        <v>0</v>
      </c>
      <c r="AI65" s="3">
        <f t="shared" si="19"/>
        <v>0</v>
      </c>
      <c r="AJ65" s="3">
        <f t="shared" si="20"/>
        <v>0</v>
      </c>
      <c r="AK65" s="3">
        <f t="shared" si="21"/>
        <v>0</v>
      </c>
      <c r="AL65" s="3">
        <f t="shared" si="22"/>
        <v>0</v>
      </c>
      <c r="AM65" s="12">
        <f t="shared" si="23"/>
        <v>0</v>
      </c>
      <c r="AO65" s="7">
        <f t="shared" si="24"/>
        <v>2602.0846000000001</v>
      </c>
      <c r="AP65" s="7">
        <f t="shared" si="25"/>
        <v>322.18270749999999</v>
      </c>
      <c r="AQ65" s="7">
        <f t="shared" si="26"/>
        <v>174.49826250000001</v>
      </c>
      <c r="AR65" s="7">
        <f t="shared" si="27"/>
        <v>68.373413333333346</v>
      </c>
      <c r="AS65" s="7"/>
      <c r="AT65" s="7">
        <f t="shared" si="28"/>
        <v>1288.73083</v>
      </c>
      <c r="AU65" s="7">
        <f t="shared" si="29"/>
        <v>697.99305000000004</v>
      </c>
      <c r="AV65" s="7">
        <f t="shared" si="30"/>
        <v>615.36072000000013</v>
      </c>
      <c r="AW65" s="7"/>
      <c r="AX65" s="8">
        <f t="shared" si="31"/>
        <v>0.49526861271151595</v>
      </c>
      <c r="AY65" s="8">
        <f t="shared" si="32"/>
        <v>0.26824379576282803</v>
      </c>
      <c r="AZ65" s="8">
        <f t="shared" si="33"/>
        <v>0.23648759152565604</v>
      </c>
      <c r="BA65" s="8">
        <f t="shared" si="34"/>
        <v>1</v>
      </c>
      <c r="BC65" s="7">
        <f t="shared" si="35"/>
        <v>2602.0846000000001</v>
      </c>
      <c r="BD65" s="14">
        <f t="shared" si="36"/>
        <v>2118</v>
      </c>
    </row>
    <row r="66" spans="1:56">
      <c r="A66" s="13">
        <v>43140</v>
      </c>
      <c r="B66" s="14">
        <v>1921</v>
      </c>
      <c r="C66" s="14">
        <v>9202</v>
      </c>
      <c r="D66" s="12">
        <v>3.96</v>
      </c>
      <c r="E66" s="12">
        <v>6</v>
      </c>
      <c r="F66" s="12">
        <v>698</v>
      </c>
      <c r="G66" s="12">
        <v>238</v>
      </c>
      <c r="H66" s="12">
        <v>0</v>
      </c>
      <c r="I66" s="12">
        <v>0</v>
      </c>
      <c r="J66" s="12">
        <v>592</v>
      </c>
      <c r="L66" s="12">
        <f t="shared" si="1"/>
        <v>940.98059999999998</v>
      </c>
      <c r="N66" s="5">
        <f t="shared" si="2"/>
        <v>776.03639999999996</v>
      </c>
      <c r="O66" s="5">
        <f t="shared" si="3"/>
        <v>1717.0169999999998</v>
      </c>
      <c r="Q66" s="6">
        <f t="shared" si="4"/>
        <v>64.844200000000001</v>
      </c>
      <c r="R66" s="6">
        <f t="shared" si="5"/>
        <v>48.633150000000001</v>
      </c>
      <c r="S66" s="6">
        <f t="shared" si="6"/>
        <v>21.614733333333334</v>
      </c>
      <c r="T66" s="6">
        <f t="shared" si="7"/>
        <v>648.44200000000001</v>
      </c>
      <c r="U66" s="12">
        <f t="shared" si="8"/>
        <v>698</v>
      </c>
      <c r="W66" s="6">
        <f t="shared" si="9"/>
        <v>129.38483250000002</v>
      </c>
      <c r="X66" s="6">
        <f t="shared" si="10"/>
        <v>58.811287499999999</v>
      </c>
      <c r="Y66" s="6">
        <f t="shared" si="11"/>
        <v>20.910679999999999</v>
      </c>
      <c r="Z66" s="6">
        <f t="shared" si="12"/>
        <v>940.98060000000009</v>
      </c>
      <c r="AA66" s="12">
        <f t="shared" si="13"/>
        <v>238.00000000000003</v>
      </c>
      <c r="AC66" s="6">
        <f t="shared" si="14"/>
        <v>0</v>
      </c>
      <c r="AD66" s="6">
        <f t="shared" si="15"/>
        <v>0</v>
      </c>
      <c r="AE66" s="6">
        <f t="shared" si="16"/>
        <v>0</v>
      </c>
      <c r="AF66" s="6">
        <f t="shared" si="17"/>
        <v>0</v>
      </c>
      <c r="AG66" s="12">
        <f t="shared" si="18"/>
        <v>0</v>
      </c>
      <c r="AI66" s="3">
        <f t="shared" si="19"/>
        <v>0</v>
      </c>
      <c r="AJ66" s="3">
        <f t="shared" si="20"/>
        <v>0</v>
      </c>
      <c r="AK66" s="3">
        <f t="shared" si="21"/>
        <v>0</v>
      </c>
      <c r="AL66" s="3">
        <f t="shared" si="22"/>
        <v>0</v>
      </c>
      <c r="AM66" s="12">
        <f t="shared" si="23"/>
        <v>0</v>
      </c>
      <c r="AO66" s="7">
        <f t="shared" si="24"/>
        <v>1589.4226000000001</v>
      </c>
      <c r="AP66" s="7">
        <f t="shared" si="25"/>
        <v>194.22903250000002</v>
      </c>
      <c r="AQ66" s="7">
        <f t="shared" si="26"/>
        <v>107.44443749999999</v>
      </c>
      <c r="AR66" s="7">
        <f t="shared" si="27"/>
        <v>42.525413333333333</v>
      </c>
      <c r="AS66" s="7"/>
      <c r="AT66" s="7">
        <f t="shared" si="28"/>
        <v>776.91613000000007</v>
      </c>
      <c r="AU66" s="7">
        <f t="shared" si="29"/>
        <v>429.77774999999997</v>
      </c>
      <c r="AV66" s="7">
        <f t="shared" si="30"/>
        <v>382.72872000000001</v>
      </c>
      <c r="AW66" s="7"/>
      <c r="AX66" s="8">
        <f t="shared" si="31"/>
        <v>0.48880400341608332</v>
      </c>
      <c r="AY66" s="8">
        <f t="shared" si="32"/>
        <v>0.2703986655279722</v>
      </c>
      <c r="AZ66" s="8">
        <f t="shared" si="33"/>
        <v>0.24079733105594445</v>
      </c>
      <c r="BA66" s="8">
        <f t="shared" si="34"/>
        <v>1</v>
      </c>
      <c r="BC66" s="7">
        <f t="shared" si="35"/>
        <v>1589.4226000000001</v>
      </c>
      <c r="BD66" s="14">
        <f t="shared" si="36"/>
        <v>1921</v>
      </c>
    </row>
    <row r="67" spans="1:56">
      <c r="A67" s="13">
        <v>43141</v>
      </c>
      <c r="B67" s="14">
        <v>1820</v>
      </c>
      <c r="C67" s="14">
        <v>6999</v>
      </c>
      <c r="D67" s="12">
        <v>3.07</v>
      </c>
      <c r="E67" s="12">
        <v>6</v>
      </c>
      <c r="F67" s="12">
        <v>663</v>
      </c>
      <c r="G67" s="12">
        <v>229</v>
      </c>
      <c r="H67" s="12">
        <v>0</v>
      </c>
      <c r="I67" s="12">
        <v>0</v>
      </c>
      <c r="J67" s="12">
        <v>572</v>
      </c>
      <c r="L67" s="12">
        <f t="shared" si="1"/>
        <v>905.39729999999997</v>
      </c>
      <c r="N67" s="5">
        <f t="shared" si="2"/>
        <v>737.12339999999995</v>
      </c>
      <c r="O67" s="5">
        <f t="shared" si="3"/>
        <v>1642.5207</v>
      </c>
      <c r="Q67" s="6">
        <f t="shared" si="4"/>
        <v>61.592700000000008</v>
      </c>
      <c r="R67" s="6">
        <f t="shared" si="5"/>
        <v>46.194524999999999</v>
      </c>
      <c r="S67" s="6">
        <f t="shared" si="6"/>
        <v>20.530899999999999</v>
      </c>
      <c r="T67" s="6">
        <f t="shared" si="7"/>
        <v>615.92700000000002</v>
      </c>
      <c r="U67" s="12">
        <f t="shared" si="8"/>
        <v>663</v>
      </c>
      <c r="W67" s="6">
        <f t="shared" si="9"/>
        <v>124.49212875000001</v>
      </c>
      <c r="X67" s="6">
        <f t="shared" si="10"/>
        <v>56.587331249999998</v>
      </c>
      <c r="Y67" s="6">
        <f t="shared" si="11"/>
        <v>20.11994</v>
      </c>
      <c r="Z67" s="6">
        <f t="shared" si="12"/>
        <v>905.39730000000009</v>
      </c>
      <c r="AA67" s="12">
        <f t="shared" si="13"/>
        <v>229.00000000000003</v>
      </c>
      <c r="AC67" s="6">
        <f t="shared" si="14"/>
        <v>0</v>
      </c>
      <c r="AD67" s="6">
        <f t="shared" si="15"/>
        <v>0</v>
      </c>
      <c r="AE67" s="6">
        <f t="shared" si="16"/>
        <v>0</v>
      </c>
      <c r="AF67" s="6">
        <f t="shared" si="17"/>
        <v>0</v>
      </c>
      <c r="AG67" s="12">
        <f t="shared" si="18"/>
        <v>0</v>
      </c>
      <c r="AI67" s="3">
        <f t="shared" si="19"/>
        <v>0</v>
      </c>
      <c r="AJ67" s="3">
        <f t="shared" si="20"/>
        <v>0</v>
      </c>
      <c r="AK67" s="3">
        <f t="shared" si="21"/>
        <v>0</v>
      </c>
      <c r="AL67" s="3">
        <f t="shared" si="22"/>
        <v>0</v>
      </c>
      <c r="AM67" s="12">
        <f t="shared" si="23"/>
        <v>0</v>
      </c>
      <c r="AO67" s="7">
        <f t="shared" si="24"/>
        <v>1521.3243000000002</v>
      </c>
      <c r="AP67" s="7">
        <f t="shared" si="25"/>
        <v>186.08482875000001</v>
      </c>
      <c r="AQ67" s="7">
        <f t="shared" si="26"/>
        <v>102.78185625</v>
      </c>
      <c r="AR67" s="7">
        <f t="shared" si="27"/>
        <v>40.650840000000002</v>
      </c>
      <c r="AS67" s="7"/>
      <c r="AT67" s="7">
        <f t="shared" si="28"/>
        <v>744.33931500000006</v>
      </c>
      <c r="AU67" s="7">
        <f t="shared" si="29"/>
        <v>411.12742500000002</v>
      </c>
      <c r="AV67" s="7">
        <f t="shared" si="30"/>
        <v>365.85756000000003</v>
      </c>
      <c r="AW67" s="7"/>
      <c r="AX67" s="8">
        <f t="shared" si="31"/>
        <v>0.48927064071743281</v>
      </c>
      <c r="AY67" s="8">
        <f t="shared" si="32"/>
        <v>0.27024311976085569</v>
      </c>
      <c r="AZ67" s="8">
        <f t="shared" si="33"/>
        <v>0.24048623952171144</v>
      </c>
      <c r="BA67" s="8">
        <f t="shared" si="34"/>
        <v>0.99999999999999989</v>
      </c>
      <c r="BC67" s="7">
        <f t="shared" si="35"/>
        <v>1521.3243000000002</v>
      </c>
      <c r="BD67" s="14">
        <f t="shared" si="36"/>
        <v>1820</v>
      </c>
    </row>
    <row r="68" spans="1:56">
      <c r="A68" s="13">
        <v>43142</v>
      </c>
      <c r="B68" s="14">
        <v>1768</v>
      </c>
      <c r="C68" s="14">
        <v>6087</v>
      </c>
      <c r="D68" s="12">
        <v>2.62</v>
      </c>
      <c r="E68" s="12">
        <v>1</v>
      </c>
      <c r="F68" s="14">
        <v>1028</v>
      </c>
      <c r="G68" s="12">
        <v>54</v>
      </c>
      <c r="H68" s="12">
        <v>0</v>
      </c>
      <c r="I68" s="12">
        <v>30</v>
      </c>
      <c r="J68" s="12">
        <v>401</v>
      </c>
      <c r="L68" s="12">
        <f t="shared" si="1"/>
        <v>465.22680000000003</v>
      </c>
      <c r="N68" s="5">
        <f t="shared" si="2"/>
        <v>1142.9304</v>
      </c>
      <c r="O68" s="5">
        <f t="shared" si="3"/>
        <v>1608.1572000000001</v>
      </c>
      <c r="Q68" s="6">
        <f t="shared" si="4"/>
        <v>95.501200000000011</v>
      </c>
      <c r="R68" s="6">
        <f t="shared" si="5"/>
        <v>71.625900000000001</v>
      </c>
      <c r="S68" s="6">
        <f t="shared" si="6"/>
        <v>31.833733333333335</v>
      </c>
      <c r="T68" s="6">
        <f t="shared" si="7"/>
        <v>955.01200000000006</v>
      </c>
      <c r="U68" s="12">
        <f t="shared" si="8"/>
        <v>1028</v>
      </c>
      <c r="W68" s="6">
        <f t="shared" si="9"/>
        <v>29.356222500000001</v>
      </c>
      <c r="X68" s="6">
        <f t="shared" si="10"/>
        <v>13.3437375</v>
      </c>
      <c r="Y68" s="6">
        <f t="shared" si="11"/>
        <v>4.7444400000000009</v>
      </c>
      <c r="Z68" s="6">
        <f t="shared" si="12"/>
        <v>213.49980000000002</v>
      </c>
      <c r="AA68" s="12">
        <f t="shared" si="13"/>
        <v>54.000000000000007</v>
      </c>
      <c r="AC68" s="6">
        <f t="shared" si="14"/>
        <v>0</v>
      </c>
      <c r="AD68" s="6">
        <f t="shared" si="15"/>
        <v>0</v>
      </c>
      <c r="AE68" s="6">
        <f t="shared" si="16"/>
        <v>0</v>
      </c>
      <c r="AF68" s="6">
        <f t="shared" si="17"/>
        <v>0</v>
      </c>
      <c r="AG68" s="12">
        <f t="shared" si="18"/>
        <v>0</v>
      </c>
      <c r="AI68" s="3">
        <f t="shared" si="19"/>
        <v>56.638575000000003</v>
      </c>
      <c r="AJ68" s="3">
        <f t="shared" si="20"/>
        <v>6.2931750000000006</v>
      </c>
      <c r="AK68" s="3">
        <f t="shared" si="21"/>
        <v>0</v>
      </c>
      <c r="AL68" s="3">
        <f t="shared" si="22"/>
        <v>251.727</v>
      </c>
      <c r="AM68" s="12">
        <f t="shared" si="23"/>
        <v>30</v>
      </c>
      <c r="AO68" s="7">
        <f t="shared" si="24"/>
        <v>1420.2388000000001</v>
      </c>
      <c r="AP68" s="7">
        <f t="shared" si="25"/>
        <v>181.49599750000002</v>
      </c>
      <c r="AQ68" s="7">
        <f t="shared" si="26"/>
        <v>91.26281250000001</v>
      </c>
      <c r="AR68" s="7">
        <f t="shared" si="27"/>
        <v>36.578173333333339</v>
      </c>
      <c r="AS68" s="7"/>
      <c r="AT68" s="7">
        <f t="shared" si="28"/>
        <v>725.98399000000006</v>
      </c>
      <c r="AU68" s="7">
        <f t="shared" si="29"/>
        <v>365.05125000000004</v>
      </c>
      <c r="AV68" s="7">
        <f t="shared" si="30"/>
        <v>329.20356000000004</v>
      </c>
      <c r="AW68" s="7"/>
      <c r="AX68" s="8">
        <f t="shared" si="31"/>
        <v>0.51117036796910498</v>
      </c>
      <c r="AY68" s="8">
        <f t="shared" si="32"/>
        <v>0.25703511972775284</v>
      </c>
      <c r="AZ68" s="8">
        <f t="shared" si="33"/>
        <v>0.23179451230314227</v>
      </c>
      <c r="BA68" s="8">
        <f t="shared" si="34"/>
        <v>1</v>
      </c>
      <c r="BC68" s="7">
        <f t="shared" si="35"/>
        <v>1420.2388000000001</v>
      </c>
      <c r="BD68" s="14">
        <f t="shared" si="36"/>
        <v>1768</v>
      </c>
    </row>
    <row r="69" spans="1:56">
      <c r="A69" s="13">
        <v>43143</v>
      </c>
      <c r="B69" s="14">
        <v>2099</v>
      </c>
      <c r="C69" s="14">
        <v>11077</v>
      </c>
      <c r="D69" s="12">
        <v>4.7699999999999996</v>
      </c>
      <c r="E69" s="12">
        <v>1</v>
      </c>
      <c r="F69" s="12">
        <v>752</v>
      </c>
      <c r="G69" s="12">
        <v>247</v>
      </c>
      <c r="H69" s="12">
        <v>0</v>
      </c>
      <c r="I69" s="12">
        <v>30</v>
      </c>
      <c r="J69" s="12">
        <v>886</v>
      </c>
      <c r="L69" s="12">
        <f t="shared" si="1"/>
        <v>1228.2909</v>
      </c>
      <c r="N69" s="5">
        <f t="shared" si="2"/>
        <v>836.07359999999994</v>
      </c>
      <c r="O69" s="5">
        <f t="shared" si="3"/>
        <v>2064.3644999999997</v>
      </c>
      <c r="Q69" s="6">
        <f t="shared" si="4"/>
        <v>69.860800000000012</v>
      </c>
      <c r="R69" s="6">
        <f t="shared" si="5"/>
        <v>52.395600000000002</v>
      </c>
      <c r="S69" s="6">
        <f t="shared" si="6"/>
        <v>23.286933333333334</v>
      </c>
      <c r="T69" s="6">
        <f t="shared" si="7"/>
        <v>698.60800000000006</v>
      </c>
      <c r="U69" s="12">
        <f t="shared" si="8"/>
        <v>752</v>
      </c>
      <c r="W69" s="6">
        <f t="shared" si="9"/>
        <v>134.27753625</v>
      </c>
      <c r="X69" s="6">
        <f t="shared" si="10"/>
        <v>61.035243749999999</v>
      </c>
      <c r="Y69" s="6">
        <f t="shared" si="11"/>
        <v>21.701419999999999</v>
      </c>
      <c r="Z69" s="6">
        <f t="shared" si="12"/>
        <v>976.56389999999999</v>
      </c>
      <c r="AA69" s="12">
        <f t="shared" si="13"/>
        <v>247</v>
      </c>
      <c r="AC69" s="6">
        <f t="shared" si="14"/>
        <v>0</v>
      </c>
      <c r="AD69" s="6">
        <f t="shared" si="15"/>
        <v>0</v>
      </c>
      <c r="AE69" s="6">
        <f t="shared" si="16"/>
        <v>0</v>
      </c>
      <c r="AF69" s="6">
        <f t="shared" si="17"/>
        <v>0</v>
      </c>
      <c r="AG69" s="12">
        <f t="shared" si="18"/>
        <v>0</v>
      </c>
      <c r="AI69" s="3">
        <f t="shared" si="19"/>
        <v>56.638575000000003</v>
      </c>
      <c r="AJ69" s="3">
        <f t="shared" si="20"/>
        <v>6.2931750000000006</v>
      </c>
      <c r="AK69" s="3">
        <f t="shared" si="21"/>
        <v>0</v>
      </c>
      <c r="AL69" s="3">
        <f t="shared" si="22"/>
        <v>251.727</v>
      </c>
      <c r="AM69" s="12">
        <f t="shared" si="23"/>
        <v>30</v>
      </c>
      <c r="AO69" s="7">
        <f t="shared" si="24"/>
        <v>1926.8989000000001</v>
      </c>
      <c r="AP69" s="7">
        <f t="shared" si="25"/>
        <v>260.77691125000001</v>
      </c>
      <c r="AQ69" s="7">
        <f t="shared" si="26"/>
        <v>119.72401875000001</v>
      </c>
      <c r="AR69" s="7">
        <f t="shared" si="27"/>
        <v>44.988353333333336</v>
      </c>
      <c r="AS69" s="7"/>
      <c r="AT69" s="7">
        <f t="shared" si="28"/>
        <v>1043.107645</v>
      </c>
      <c r="AU69" s="7">
        <f t="shared" si="29"/>
        <v>478.89607500000005</v>
      </c>
      <c r="AV69" s="7">
        <f t="shared" si="30"/>
        <v>404.89518000000004</v>
      </c>
      <c r="AW69" s="7"/>
      <c r="AX69" s="8">
        <f t="shared" si="31"/>
        <v>0.54134010092589702</v>
      </c>
      <c r="AY69" s="8">
        <f t="shared" si="32"/>
        <v>0.24853201950553816</v>
      </c>
      <c r="AZ69" s="8">
        <f t="shared" si="33"/>
        <v>0.21012787956856482</v>
      </c>
      <c r="BA69" s="8">
        <f t="shared" si="34"/>
        <v>1</v>
      </c>
      <c r="BC69" s="7">
        <f t="shared" si="35"/>
        <v>1926.8989000000001</v>
      </c>
      <c r="BD69" s="14">
        <f t="shared" si="36"/>
        <v>2099</v>
      </c>
    </row>
    <row r="70" spans="1:56">
      <c r="A70" s="13">
        <v>43144</v>
      </c>
      <c r="B70" s="14">
        <v>1857</v>
      </c>
      <c r="C70" s="14">
        <v>6818</v>
      </c>
      <c r="D70" s="12">
        <v>2.93</v>
      </c>
      <c r="E70" s="12">
        <v>4</v>
      </c>
      <c r="F70" s="14">
        <v>1063</v>
      </c>
      <c r="G70" s="12">
        <v>245</v>
      </c>
      <c r="H70" s="12">
        <v>0</v>
      </c>
      <c r="I70" s="12">
        <v>0</v>
      </c>
      <c r="J70" s="12">
        <v>607</v>
      </c>
      <c r="L70" s="12">
        <f t="shared" si="1"/>
        <v>968.65650000000005</v>
      </c>
      <c r="N70" s="5">
        <f t="shared" si="2"/>
        <v>1181.8434</v>
      </c>
      <c r="O70" s="5">
        <f t="shared" si="3"/>
        <v>2150.4998999999998</v>
      </c>
      <c r="Q70" s="6">
        <f t="shared" si="4"/>
        <v>98.752700000000004</v>
      </c>
      <c r="R70" s="6">
        <f t="shared" si="5"/>
        <v>74.064525000000003</v>
      </c>
      <c r="S70" s="6">
        <f t="shared" si="6"/>
        <v>32.917566666666666</v>
      </c>
      <c r="T70" s="6">
        <f t="shared" si="7"/>
        <v>987.52700000000004</v>
      </c>
      <c r="U70" s="12">
        <f t="shared" si="8"/>
        <v>1063</v>
      </c>
      <c r="W70" s="6">
        <f t="shared" si="9"/>
        <v>133.19026875000003</v>
      </c>
      <c r="X70" s="6">
        <f t="shared" si="10"/>
        <v>60.541031250000003</v>
      </c>
      <c r="Y70" s="6">
        <f t="shared" si="11"/>
        <v>21.525700000000004</v>
      </c>
      <c r="Z70" s="6">
        <f t="shared" si="12"/>
        <v>968.65650000000016</v>
      </c>
      <c r="AA70" s="12">
        <f t="shared" si="13"/>
        <v>245.00000000000003</v>
      </c>
      <c r="AC70" s="6">
        <f t="shared" si="14"/>
        <v>0</v>
      </c>
      <c r="AD70" s="6">
        <f t="shared" si="15"/>
        <v>0</v>
      </c>
      <c r="AE70" s="6">
        <f t="shared" si="16"/>
        <v>0</v>
      </c>
      <c r="AF70" s="6">
        <f t="shared" si="17"/>
        <v>0</v>
      </c>
      <c r="AG70" s="12">
        <f t="shared" si="18"/>
        <v>0</v>
      </c>
      <c r="AI70" s="3">
        <f t="shared" si="19"/>
        <v>0</v>
      </c>
      <c r="AJ70" s="3">
        <f t="shared" si="20"/>
        <v>0</v>
      </c>
      <c r="AK70" s="3">
        <f t="shared" si="21"/>
        <v>0</v>
      </c>
      <c r="AL70" s="3">
        <f t="shared" si="22"/>
        <v>0</v>
      </c>
      <c r="AM70" s="12">
        <f t="shared" si="23"/>
        <v>0</v>
      </c>
      <c r="AO70" s="7">
        <f t="shared" si="24"/>
        <v>1956.1835000000001</v>
      </c>
      <c r="AP70" s="7">
        <f t="shared" si="25"/>
        <v>231.94296875000003</v>
      </c>
      <c r="AQ70" s="7">
        <f t="shared" si="26"/>
        <v>134.60555625000001</v>
      </c>
      <c r="AR70" s="7">
        <f t="shared" si="27"/>
        <v>54.443266666666673</v>
      </c>
      <c r="AS70" s="7"/>
      <c r="AT70" s="7">
        <f t="shared" si="28"/>
        <v>927.77187500000014</v>
      </c>
      <c r="AU70" s="7">
        <f t="shared" si="29"/>
        <v>538.42222500000003</v>
      </c>
      <c r="AV70" s="7">
        <f t="shared" si="30"/>
        <v>489.98940000000005</v>
      </c>
      <c r="AW70" s="7"/>
      <c r="AX70" s="8">
        <f t="shared" si="31"/>
        <v>0.47427650575725644</v>
      </c>
      <c r="AY70" s="8">
        <f t="shared" si="32"/>
        <v>0.2752411647475812</v>
      </c>
      <c r="AZ70" s="8">
        <f t="shared" si="33"/>
        <v>0.25048232949516241</v>
      </c>
      <c r="BA70" s="8">
        <f t="shared" si="34"/>
        <v>1</v>
      </c>
      <c r="BC70" s="7">
        <f t="shared" si="35"/>
        <v>1956.1835000000001</v>
      </c>
      <c r="BD70" s="14">
        <f t="shared" si="36"/>
        <v>1857</v>
      </c>
    </row>
    <row r="71" spans="1:56">
      <c r="A71" s="13">
        <v>43145</v>
      </c>
      <c r="B71" s="14">
        <v>1907</v>
      </c>
      <c r="C71" s="14">
        <v>9380</v>
      </c>
      <c r="D71" s="12">
        <v>4.03</v>
      </c>
      <c r="E71" s="12">
        <v>7</v>
      </c>
      <c r="F71" s="12">
        <v>755</v>
      </c>
      <c r="G71" s="12">
        <v>262</v>
      </c>
      <c r="H71" s="12">
        <v>0</v>
      </c>
      <c r="I71" s="12">
        <v>0</v>
      </c>
      <c r="J71" s="12">
        <v>689</v>
      </c>
      <c r="L71" s="12">
        <f t="shared" si="1"/>
        <v>1035.8694</v>
      </c>
      <c r="N71" s="5">
        <f t="shared" si="2"/>
        <v>839.40899999999988</v>
      </c>
      <c r="O71" s="5">
        <f t="shared" si="3"/>
        <v>1875.2783999999999</v>
      </c>
      <c r="Q71" s="6">
        <f t="shared" si="4"/>
        <v>70.139499999999998</v>
      </c>
      <c r="R71" s="6">
        <f t="shared" si="5"/>
        <v>52.604624999999999</v>
      </c>
      <c r="S71" s="6">
        <f t="shared" si="6"/>
        <v>23.379833333333334</v>
      </c>
      <c r="T71" s="6">
        <f t="shared" si="7"/>
        <v>701.39499999999998</v>
      </c>
      <c r="U71" s="12">
        <f t="shared" si="8"/>
        <v>754.99999999999989</v>
      </c>
      <c r="W71" s="6">
        <f t="shared" si="9"/>
        <v>142.43204250000002</v>
      </c>
      <c r="X71" s="6">
        <f t="shared" si="10"/>
        <v>64.741837500000003</v>
      </c>
      <c r="Y71" s="6">
        <f t="shared" si="11"/>
        <v>23.019320000000004</v>
      </c>
      <c r="Z71" s="6">
        <f t="shared" si="12"/>
        <v>1035.8694</v>
      </c>
      <c r="AA71" s="12">
        <f t="shared" si="13"/>
        <v>262</v>
      </c>
      <c r="AC71" s="6">
        <f t="shared" si="14"/>
        <v>0</v>
      </c>
      <c r="AD71" s="6">
        <f t="shared" si="15"/>
        <v>0</v>
      </c>
      <c r="AE71" s="6">
        <f t="shared" si="16"/>
        <v>0</v>
      </c>
      <c r="AF71" s="6">
        <f t="shared" si="17"/>
        <v>0</v>
      </c>
      <c r="AG71" s="12">
        <f t="shared" si="18"/>
        <v>0</v>
      </c>
      <c r="AI71" s="3">
        <f t="shared" si="19"/>
        <v>0</v>
      </c>
      <c r="AJ71" s="3">
        <f t="shared" si="20"/>
        <v>0</v>
      </c>
      <c r="AK71" s="3">
        <f t="shared" si="21"/>
        <v>0</v>
      </c>
      <c r="AL71" s="3">
        <f t="shared" si="22"/>
        <v>0</v>
      </c>
      <c r="AM71" s="12">
        <f t="shared" si="23"/>
        <v>0</v>
      </c>
      <c r="AO71" s="7">
        <f t="shared" si="24"/>
        <v>1737.2644</v>
      </c>
      <c r="AP71" s="7">
        <f t="shared" si="25"/>
        <v>212.57154250000002</v>
      </c>
      <c r="AQ71" s="7">
        <f t="shared" si="26"/>
        <v>117.3464625</v>
      </c>
      <c r="AR71" s="7">
        <f t="shared" si="27"/>
        <v>46.399153333333338</v>
      </c>
      <c r="AS71" s="7"/>
      <c r="AT71" s="7">
        <f t="shared" si="28"/>
        <v>850.28617000000008</v>
      </c>
      <c r="AU71" s="7">
        <f t="shared" si="29"/>
        <v>469.38585</v>
      </c>
      <c r="AV71" s="7">
        <f t="shared" si="30"/>
        <v>417.59238000000005</v>
      </c>
      <c r="AW71" s="7"/>
      <c r="AX71" s="8">
        <f t="shared" si="31"/>
        <v>0.48943970186691216</v>
      </c>
      <c r="AY71" s="8">
        <f t="shared" si="32"/>
        <v>0.27018676604436259</v>
      </c>
      <c r="AZ71" s="8">
        <f t="shared" si="33"/>
        <v>0.24037353208872525</v>
      </c>
      <c r="BA71" s="8">
        <f t="shared" si="34"/>
        <v>1</v>
      </c>
      <c r="BC71" s="7">
        <f t="shared" si="35"/>
        <v>1737.2644</v>
      </c>
      <c r="BD71" s="14">
        <f t="shared" si="36"/>
        <v>1907</v>
      </c>
    </row>
    <row r="72" spans="1:56">
      <c r="A72" s="13">
        <v>43146</v>
      </c>
      <c r="B72" s="14">
        <v>1849</v>
      </c>
      <c r="C72" s="14">
        <v>5337</v>
      </c>
      <c r="D72" s="12">
        <v>2.29</v>
      </c>
      <c r="E72" s="12">
        <v>3</v>
      </c>
      <c r="F72" s="12">
        <v>870</v>
      </c>
      <c r="G72" s="12">
        <v>217</v>
      </c>
      <c r="H72" s="12">
        <v>0</v>
      </c>
      <c r="I72" s="12">
        <v>0</v>
      </c>
      <c r="J72" s="12">
        <v>586</v>
      </c>
      <c r="L72" s="12">
        <f t="shared" si="1"/>
        <v>857.9529</v>
      </c>
      <c r="N72" s="5">
        <f t="shared" si="2"/>
        <v>967.26599999999996</v>
      </c>
      <c r="O72" s="5">
        <f t="shared" si="3"/>
        <v>1825.2188999999998</v>
      </c>
      <c r="Q72" s="6">
        <f t="shared" si="4"/>
        <v>80.823000000000008</v>
      </c>
      <c r="R72" s="6">
        <f t="shared" si="5"/>
        <v>60.617249999999999</v>
      </c>
      <c r="S72" s="6">
        <f t="shared" si="6"/>
        <v>26.940999999999999</v>
      </c>
      <c r="T72" s="6">
        <f t="shared" si="7"/>
        <v>808.23</v>
      </c>
      <c r="U72" s="12">
        <f t="shared" si="8"/>
        <v>870</v>
      </c>
      <c r="W72" s="6">
        <f t="shared" si="9"/>
        <v>117.96852375</v>
      </c>
      <c r="X72" s="6">
        <f t="shared" si="10"/>
        <v>53.62205625</v>
      </c>
      <c r="Y72" s="6">
        <f t="shared" si="11"/>
        <v>19.065620000000003</v>
      </c>
      <c r="Z72" s="6">
        <f t="shared" si="12"/>
        <v>857.9529</v>
      </c>
      <c r="AA72" s="12">
        <f t="shared" si="13"/>
        <v>217</v>
      </c>
      <c r="AC72" s="6">
        <f t="shared" si="14"/>
        <v>0</v>
      </c>
      <c r="AD72" s="6">
        <f t="shared" si="15"/>
        <v>0</v>
      </c>
      <c r="AE72" s="6">
        <f t="shared" si="16"/>
        <v>0</v>
      </c>
      <c r="AF72" s="6">
        <f t="shared" si="17"/>
        <v>0</v>
      </c>
      <c r="AG72" s="12">
        <f t="shared" si="18"/>
        <v>0</v>
      </c>
      <c r="AI72" s="3">
        <f t="shared" si="19"/>
        <v>0</v>
      </c>
      <c r="AJ72" s="3">
        <f t="shared" si="20"/>
        <v>0</v>
      </c>
      <c r="AK72" s="3">
        <f t="shared" si="21"/>
        <v>0</v>
      </c>
      <c r="AL72" s="3">
        <f t="shared" si="22"/>
        <v>0</v>
      </c>
      <c r="AM72" s="12">
        <f t="shared" si="23"/>
        <v>0</v>
      </c>
      <c r="AO72" s="7">
        <f t="shared" si="24"/>
        <v>1666.1829</v>
      </c>
      <c r="AP72" s="7">
        <f t="shared" si="25"/>
        <v>198.79152375000001</v>
      </c>
      <c r="AQ72" s="7">
        <f t="shared" si="26"/>
        <v>114.23930625</v>
      </c>
      <c r="AR72" s="7">
        <f t="shared" si="27"/>
        <v>46.006619999999998</v>
      </c>
      <c r="AS72" s="7"/>
      <c r="AT72" s="7">
        <f t="shared" si="28"/>
        <v>795.16609500000004</v>
      </c>
      <c r="AU72" s="7">
        <f t="shared" si="29"/>
        <v>456.95722499999999</v>
      </c>
      <c r="AV72" s="7">
        <f t="shared" si="30"/>
        <v>414.05957999999998</v>
      </c>
      <c r="AW72" s="7"/>
      <c r="AX72" s="8">
        <f t="shared" si="31"/>
        <v>0.47723818015417158</v>
      </c>
      <c r="AY72" s="8">
        <f t="shared" si="32"/>
        <v>0.27425393994860947</v>
      </c>
      <c r="AZ72" s="8">
        <f t="shared" si="33"/>
        <v>0.24850787989721895</v>
      </c>
      <c r="BA72" s="8">
        <f t="shared" si="34"/>
        <v>1</v>
      </c>
      <c r="BC72" s="7">
        <f t="shared" si="35"/>
        <v>1666.1829000000002</v>
      </c>
      <c r="BD72" s="14">
        <f t="shared" si="36"/>
        <v>1849</v>
      </c>
    </row>
    <row r="73" spans="1:56">
      <c r="A73" s="13">
        <v>43147</v>
      </c>
      <c r="B73" s="14">
        <v>1969</v>
      </c>
      <c r="C73" s="14">
        <v>8715</v>
      </c>
      <c r="D73" s="12">
        <v>3.75</v>
      </c>
      <c r="E73" s="12">
        <v>4</v>
      </c>
      <c r="F73" s="12">
        <v>719</v>
      </c>
      <c r="G73" s="12">
        <v>300</v>
      </c>
      <c r="H73" s="12">
        <v>0</v>
      </c>
      <c r="I73" s="12">
        <v>0</v>
      </c>
      <c r="J73" s="12">
        <v>789</v>
      </c>
      <c r="L73" s="12">
        <f t="shared" si="1"/>
        <v>1186.1099999999999</v>
      </c>
      <c r="N73" s="5">
        <f t="shared" si="2"/>
        <v>799.38419999999996</v>
      </c>
      <c r="O73" s="5">
        <f t="shared" si="3"/>
        <v>1985.4941999999999</v>
      </c>
      <c r="Q73" s="6">
        <f t="shared" si="4"/>
        <v>66.795100000000005</v>
      </c>
      <c r="R73" s="6">
        <f t="shared" si="5"/>
        <v>50.096325</v>
      </c>
      <c r="S73" s="6">
        <f t="shared" si="6"/>
        <v>22.265033333333335</v>
      </c>
      <c r="T73" s="6">
        <f t="shared" si="7"/>
        <v>667.95100000000002</v>
      </c>
      <c r="U73" s="12">
        <f t="shared" si="8"/>
        <v>719</v>
      </c>
      <c r="W73" s="6">
        <f t="shared" si="9"/>
        <v>163.090125</v>
      </c>
      <c r="X73" s="6">
        <f t="shared" si="10"/>
        <v>74.131874999999994</v>
      </c>
      <c r="Y73" s="6">
        <f t="shared" si="11"/>
        <v>26.357999999999997</v>
      </c>
      <c r="Z73" s="6">
        <f t="shared" si="12"/>
        <v>1186.1099999999999</v>
      </c>
      <c r="AA73" s="12">
        <f t="shared" si="13"/>
        <v>300</v>
      </c>
      <c r="AC73" s="6">
        <f t="shared" si="14"/>
        <v>0</v>
      </c>
      <c r="AD73" s="6">
        <f t="shared" si="15"/>
        <v>0</v>
      </c>
      <c r="AE73" s="6">
        <f t="shared" si="16"/>
        <v>0</v>
      </c>
      <c r="AF73" s="6">
        <f t="shared" si="17"/>
        <v>0</v>
      </c>
      <c r="AG73" s="12">
        <f t="shared" si="18"/>
        <v>0</v>
      </c>
      <c r="AI73" s="3">
        <f t="shared" si="19"/>
        <v>0</v>
      </c>
      <c r="AJ73" s="3">
        <f t="shared" si="20"/>
        <v>0</v>
      </c>
      <c r="AK73" s="3">
        <f t="shared" si="21"/>
        <v>0</v>
      </c>
      <c r="AL73" s="3">
        <f t="shared" si="22"/>
        <v>0</v>
      </c>
      <c r="AM73" s="12">
        <f t="shared" si="23"/>
        <v>0</v>
      </c>
      <c r="AO73" s="7">
        <f t="shared" si="24"/>
        <v>1854.0609999999999</v>
      </c>
      <c r="AP73" s="7">
        <f t="shared" si="25"/>
        <v>229.88522499999999</v>
      </c>
      <c r="AQ73" s="7">
        <f t="shared" si="26"/>
        <v>124.22819999999999</v>
      </c>
      <c r="AR73" s="7">
        <f t="shared" si="27"/>
        <v>48.623033333333332</v>
      </c>
      <c r="AS73" s="7"/>
      <c r="AT73" s="7">
        <f t="shared" si="28"/>
        <v>919.54089999999997</v>
      </c>
      <c r="AU73" s="7">
        <f t="shared" si="29"/>
        <v>496.91279999999995</v>
      </c>
      <c r="AV73" s="7">
        <f t="shared" si="30"/>
        <v>437.60730000000001</v>
      </c>
      <c r="AW73" s="7"/>
      <c r="AX73" s="8">
        <f t="shared" si="31"/>
        <v>0.49596043495872033</v>
      </c>
      <c r="AY73" s="8">
        <f t="shared" si="32"/>
        <v>0.2680131883470932</v>
      </c>
      <c r="AZ73" s="8">
        <f t="shared" si="33"/>
        <v>0.23602637669418644</v>
      </c>
      <c r="BA73" s="8">
        <f t="shared" si="34"/>
        <v>1</v>
      </c>
      <c r="BC73" s="7">
        <f t="shared" si="35"/>
        <v>1854.0610000000001</v>
      </c>
      <c r="BD73" s="14">
        <f t="shared" si="36"/>
        <v>1969</v>
      </c>
    </row>
    <row r="74" spans="1:56">
      <c r="A74" s="13">
        <v>43148</v>
      </c>
      <c r="B74" s="14">
        <v>1973</v>
      </c>
      <c r="C74" s="14">
        <v>10980</v>
      </c>
      <c r="D74" s="12">
        <v>4.7300000000000004</v>
      </c>
      <c r="E74" s="12">
        <v>12</v>
      </c>
      <c r="F74" s="12">
        <v>619</v>
      </c>
      <c r="G74" s="12">
        <v>350</v>
      </c>
      <c r="H74" s="12">
        <v>0</v>
      </c>
      <c r="I74" s="12">
        <v>0</v>
      </c>
      <c r="J74" s="12">
        <v>846</v>
      </c>
      <c r="L74" s="12">
        <f t="shared" ref="L74:L99" si="37">3.9537*G74+5.5997*H74+8.3909*I74</f>
        <v>1383.7950000000001</v>
      </c>
      <c r="N74" s="5">
        <f t="shared" ref="N74:N99" si="38">F74*1.1118</f>
        <v>688.2041999999999</v>
      </c>
      <c r="O74" s="5">
        <f t="shared" ref="O74:O99" si="39">L74+N74</f>
        <v>2071.9992000000002</v>
      </c>
      <c r="Q74" s="6">
        <f t="shared" ref="Q74:Q99" si="40">((F74*0.929)*0.4)/4</f>
        <v>57.505100000000006</v>
      </c>
      <c r="R74" s="6">
        <f t="shared" ref="R74:R99" si="41">((F74*0.929)*0.3)/4</f>
        <v>43.128824999999999</v>
      </c>
      <c r="S74" s="6">
        <f t="shared" ref="S74:S99" si="42">((F74*0.929)*0.3)/9</f>
        <v>19.168366666666667</v>
      </c>
      <c r="T74" s="6">
        <f t="shared" ref="T74:T99" si="43">SUM(Q74*4+R74*4+S74*9)</f>
        <v>575.05100000000004</v>
      </c>
      <c r="U74" s="12">
        <f t="shared" ref="U74:U99" si="44">T74/0.929</f>
        <v>619</v>
      </c>
      <c r="W74" s="6">
        <f t="shared" ref="W74:W99" si="45">((G74*3.9537)*0.55)/4</f>
        <v>190.27181250000004</v>
      </c>
      <c r="X74" s="6">
        <f t="shared" ref="X74:X99" si="46">((G74*3.9537)*0.25)/4</f>
        <v>86.487187500000005</v>
      </c>
      <c r="Y74" s="6">
        <f t="shared" ref="Y74:Y99" si="47">((G74*3.9537)*0.2)/9</f>
        <v>30.751000000000001</v>
      </c>
      <c r="Z74" s="6">
        <f t="shared" ref="Z74:Z99" si="48">SUM(W74*4+X74*4+Y74*9)</f>
        <v>1383.7950000000001</v>
      </c>
      <c r="AA74" s="12">
        <f t="shared" ref="AA74:AA99" si="49">Z74/3.9537</f>
        <v>350</v>
      </c>
      <c r="AC74" s="6">
        <f t="shared" ref="AC74:AC99" si="50">((H74*5.5997)*0.7)/4</f>
        <v>0</v>
      </c>
      <c r="AD74" s="6">
        <f t="shared" ref="AD74:AD99" si="51">((H74*5.5997)*0.2)/4</f>
        <v>0</v>
      </c>
      <c r="AE74" s="6">
        <f t="shared" ref="AE74:AE99" si="52">((H74*5.5997)*0.1)/9</f>
        <v>0</v>
      </c>
      <c r="AF74" s="6">
        <f t="shared" ref="AF74:AF99" si="53">SUM(AC74*4+AD74*4+AE74*9)</f>
        <v>0</v>
      </c>
      <c r="AG74" s="12">
        <f t="shared" ref="AG74:AG99" si="54">AF74/5.5997</f>
        <v>0</v>
      </c>
      <c r="AI74" s="3">
        <f t="shared" ref="AI74:AI99" si="55">((I74*8.3909)*0.9)/4</f>
        <v>0</v>
      </c>
      <c r="AJ74" s="3">
        <f t="shared" ref="AJ74:AJ99" si="56">((I74*8.3909)*0.1)/4</f>
        <v>0</v>
      </c>
      <c r="AK74" s="3">
        <f t="shared" ref="AK74:AK99" si="57">((I74*8.3909)*0)/9</f>
        <v>0</v>
      </c>
      <c r="AL74" s="3">
        <f t="shared" ref="AL74:AL99" si="58">SUM(AI74*4+AJ74*4+AK74*9)</f>
        <v>0</v>
      </c>
      <c r="AM74" s="12">
        <f t="shared" ref="AM74:AM99" si="59">AL74/8.3909</f>
        <v>0</v>
      </c>
      <c r="AO74" s="7">
        <f t="shared" ref="AO74:AO99" si="60">SUM(T74+Z74+AF74+AL74)</f>
        <v>1958.846</v>
      </c>
      <c r="AP74" s="7">
        <f t="shared" ref="AP74:AP99" si="61">SUM(Q74+W74+AC74+AI74)</f>
        <v>247.77691250000004</v>
      </c>
      <c r="AQ74" s="7">
        <f t="shared" ref="AQ74:AQ99" si="62">SUM(R74+X74+AD74+AJ74)</f>
        <v>129.61601250000001</v>
      </c>
      <c r="AR74" s="7">
        <f t="shared" ref="AR74:AR99" si="63">SUM(S74+Y74+AE74+AK74)</f>
        <v>49.919366666666669</v>
      </c>
      <c r="AS74" s="7"/>
      <c r="AT74" s="7">
        <f t="shared" ref="AT74:AT99" si="64">AP74*4</f>
        <v>991.10765000000015</v>
      </c>
      <c r="AU74" s="7">
        <f t="shared" ref="AU74:AU99" si="65">AQ74*4</f>
        <v>518.46405000000004</v>
      </c>
      <c r="AV74" s="7">
        <f t="shared" ref="AV74:AV99" si="66">AR74*9</f>
        <v>449.27430000000004</v>
      </c>
      <c r="AW74" s="7"/>
      <c r="AX74" s="8">
        <f t="shared" ref="AX74:AX99" si="67">AT74/AO74</f>
        <v>0.50596506820852694</v>
      </c>
      <c r="AY74" s="8">
        <f t="shared" ref="AY74:AY99" si="68">AU74/AO74</f>
        <v>0.26467831059715774</v>
      </c>
      <c r="AZ74" s="8">
        <f t="shared" ref="AZ74:AZ99" si="69">AV74/AO74</f>
        <v>0.22935662119431544</v>
      </c>
      <c r="BA74" s="8">
        <f t="shared" ref="BA74:BA99" si="70">SUM(AX74:AZ74)</f>
        <v>1</v>
      </c>
      <c r="BC74" s="7">
        <f t="shared" ref="BC74:BC99" si="71">AT74+AU74+AV74</f>
        <v>1958.8460000000002</v>
      </c>
      <c r="BD74" s="14">
        <f t="shared" ref="BD74:BD99" si="72">B74</f>
        <v>1973</v>
      </c>
    </row>
    <row r="75" spans="1:56">
      <c r="A75" s="13">
        <v>43149</v>
      </c>
      <c r="B75" s="14">
        <v>1865</v>
      </c>
      <c r="C75" s="14">
        <v>7650</v>
      </c>
      <c r="D75" s="12">
        <v>3.29</v>
      </c>
      <c r="E75" s="12">
        <v>6</v>
      </c>
      <c r="F75" s="12">
        <v>622</v>
      </c>
      <c r="G75" s="12">
        <v>253</v>
      </c>
      <c r="H75" s="12">
        <v>0</v>
      </c>
      <c r="I75" s="12">
        <v>0</v>
      </c>
      <c r="J75" s="12">
        <v>643</v>
      </c>
      <c r="L75" s="12">
        <f t="shared" si="37"/>
        <v>1000.2861</v>
      </c>
      <c r="N75" s="5">
        <f t="shared" si="38"/>
        <v>691.53959999999995</v>
      </c>
      <c r="O75" s="5">
        <f t="shared" si="39"/>
        <v>1691.8256999999999</v>
      </c>
      <c r="Q75" s="6">
        <f t="shared" si="40"/>
        <v>57.783800000000014</v>
      </c>
      <c r="R75" s="6">
        <f t="shared" si="41"/>
        <v>43.337850000000003</v>
      </c>
      <c r="S75" s="6">
        <f t="shared" si="42"/>
        <v>19.261266666666668</v>
      </c>
      <c r="T75" s="6">
        <f t="shared" si="43"/>
        <v>577.83800000000008</v>
      </c>
      <c r="U75" s="12">
        <f t="shared" si="44"/>
        <v>622</v>
      </c>
      <c r="W75" s="6">
        <f t="shared" si="45"/>
        <v>137.53933875000001</v>
      </c>
      <c r="X75" s="6">
        <f t="shared" si="46"/>
        <v>62.517881250000002</v>
      </c>
      <c r="Y75" s="6">
        <f t="shared" si="47"/>
        <v>22.228580000000004</v>
      </c>
      <c r="Z75" s="6">
        <f t="shared" si="48"/>
        <v>1000.2861000000001</v>
      </c>
      <c r="AA75" s="12">
        <f t="shared" si="49"/>
        <v>253.00000000000003</v>
      </c>
      <c r="AC75" s="6">
        <f t="shared" si="50"/>
        <v>0</v>
      </c>
      <c r="AD75" s="6">
        <f t="shared" si="51"/>
        <v>0</v>
      </c>
      <c r="AE75" s="6">
        <f t="shared" si="52"/>
        <v>0</v>
      </c>
      <c r="AF75" s="6">
        <f t="shared" si="53"/>
        <v>0</v>
      </c>
      <c r="AG75" s="12">
        <f t="shared" si="54"/>
        <v>0</v>
      </c>
      <c r="AI75" s="3">
        <f t="shared" si="55"/>
        <v>0</v>
      </c>
      <c r="AJ75" s="3">
        <f t="shared" si="56"/>
        <v>0</v>
      </c>
      <c r="AK75" s="3">
        <f t="shared" si="57"/>
        <v>0</v>
      </c>
      <c r="AL75" s="3">
        <f t="shared" si="58"/>
        <v>0</v>
      </c>
      <c r="AM75" s="12">
        <f t="shared" si="59"/>
        <v>0</v>
      </c>
      <c r="AO75" s="7">
        <f t="shared" si="60"/>
        <v>1578.1241000000002</v>
      </c>
      <c r="AP75" s="7">
        <f t="shared" si="61"/>
        <v>195.32313875000003</v>
      </c>
      <c r="AQ75" s="7">
        <f t="shared" si="62"/>
        <v>105.85573125000001</v>
      </c>
      <c r="AR75" s="7">
        <f t="shared" si="63"/>
        <v>41.489846666666672</v>
      </c>
      <c r="AS75" s="7"/>
      <c r="AT75" s="7">
        <f t="shared" si="64"/>
        <v>781.29255500000011</v>
      </c>
      <c r="AU75" s="7">
        <f t="shared" si="65"/>
        <v>423.42292500000002</v>
      </c>
      <c r="AV75" s="7">
        <f t="shared" si="66"/>
        <v>373.40862000000004</v>
      </c>
      <c r="AW75" s="7"/>
      <c r="AX75" s="8">
        <f t="shared" si="67"/>
        <v>0.49507675283585112</v>
      </c>
      <c r="AY75" s="8">
        <f t="shared" si="68"/>
        <v>0.26830774905471627</v>
      </c>
      <c r="AZ75" s="8">
        <f t="shared" si="69"/>
        <v>0.23661549810943258</v>
      </c>
      <c r="BA75" s="8">
        <f t="shared" si="70"/>
        <v>1</v>
      </c>
      <c r="BC75" s="7">
        <f t="shared" si="71"/>
        <v>1578.1241</v>
      </c>
      <c r="BD75" s="14">
        <f t="shared" si="72"/>
        <v>1865</v>
      </c>
    </row>
    <row r="76" spans="1:56">
      <c r="A76" s="13">
        <v>43150</v>
      </c>
      <c r="B76" s="14">
        <v>1853</v>
      </c>
      <c r="C76" s="14">
        <v>11397</v>
      </c>
      <c r="D76" s="12">
        <v>5.05</v>
      </c>
      <c r="E76" s="12">
        <v>5</v>
      </c>
      <c r="F76" s="12">
        <v>768</v>
      </c>
      <c r="G76" s="12">
        <v>253</v>
      </c>
      <c r="H76" s="12">
        <v>0</v>
      </c>
      <c r="I76" s="12">
        <v>0</v>
      </c>
      <c r="J76" s="12">
        <v>619</v>
      </c>
      <c r="L76" s="12">
        <f t="shared" si="37"/>
        <v>1000.2861</v>
      </c>
      <c r="N76" s="5">
        <f t="shared" si="38"/>
        <v>853.86239999999998</v>
      </c>
      <c r="O76" s="5">
        <f t="shared" si="39"/>
        <v>1854.1485</v>
      </c>
      <c r="Q76" s="6">
        <f t="shared" si="40"/>
        <v>71.347200000000001</v>
      </c>
      <c r="R76" s="6">
        <f t="shared" si="41"/>
        <v>53.510399999999997</v>
      </c>
      <c r="S76" s="6">
        <f t="shared" si="42"/>
        <v>23.782399999999999</v>
      </c>
      <c r="T76" s="6">
        <f t="shared" si="43"/>
        <v>713.47199999999998</v>
      </c>
      <c r="U76" s="12">
        <f t="shared" si="44"/>
        <v>767.99999999999989</v>
      </c>
      <c r="W76" s="6">
        <f t="shared" si="45"/>
        <v>137.53933875000001</v>
      </c>
      <c r="X76" s="6">
        <f t="shared" si="46"/>
        <v>62.517881250000002</v>
      </c>
      <c r="Y76" s="6">
        <f t="shared" si="47"/>
        <v>22.228580000000004</v>
      </c>
      <c r="Z76" s="6">
        <f t="shared" si="48"/>
        <v>1000.2861000000001</v>
      </c>
      <c r="AA76" s="12">
        <f t="shared" si="49"/>
        <v>253.00000000000003</v>
      </c>
      <c r="AC76" s="6">
        <f t="shared" si="50"/>
        <v>0</v>
      </c>
      <c r="AD76" s="6">
        <f t="shared" si="51"/>
        <v>0</v>
      </c>
      <c r="AE76" s="6">
        <f t="shared" si="52"/>
        <v>0</v>
      </c>
      <c r="AF76" s="6">
        <f t="shared" si="53"/>
        <v>0</v>
      </c>
      <c r="AG76" s="12">
        <f t="shared" si="54"/>
        <v>0</v>
      </c>
      <c r="AI76" s="3">
        <f t="shared" si="55"/>
        <v>0</v>
      </c>
      <c r="AJ76" s="3">
        <f t="shared" si="56"/>
        <v>0</v>
      </c>
      <c r="AK76" s="3">
        <f t="shared" si="57"/>
        <v>0</v>
      </c>
      <c r="AL76" s="3">
        <f t="shared" si="58"/>
        <v>0</v>
      </c>
      <c r="AM76" s="12">
        <f t="shared" si="59"/>
        <v>0</v>
      </c>
      <c r="AO76" s="7">
        <f t="shared" si="60"/>
        <v>1713.7581</v>
      </c>
      <c r="AP76" s="7">
        <f t="shared" si="61"/>
        <v>208.88653875</v>
      </c>
      <c r="AQ76" s="7">
        <f t="shared" si="62"/>
        <v>116.02828124999999</v>
      </c>
      <c r="AR76" s="7">
        <f t="shared" si="63"/>
        <v>46.010980000000004</v>
      </c>
      <c r="AS76" s="7"/>
      <c r="AT76" s="7">
        <f t="shared" si="64"/>
        <v>835.546155</v>
      </c>
      <c r="AU76" s="7">
        <f t="shared" si="65"/>
        <v>464.11312499999997</v>
      </c>
      <c r="AV76" s="7">
        <f t="shared" si="66"/>
        <v>414.09882000000005</v>
      </c>
      <c r="AW76" s="7"/>
      <c r="AX76" s="8">
        <f t="shared" si="67"/>
        <v>0.48755198006066319</v>
      </c>
      <c r="AY76" s="8">
        <f t="shared" si="68"/>
        <v>0.27081600664644556</v>
      </c>
      <c r="AZ76" s="8">
        <f t="shared" si="69"/>
        <v>0.24163201329289125</v>
      </c>
      <c r="BA76" s="8">
        <f t="shared" si="70"/>
        <v>1</v>
      </c>
      <c r="BC76" s="7">
        <f t="shared" si="71"/>
        <v>1713.7581</v>
      </c>
      <c r="BD76" s="14">
        <f t="shared" si="72"/>
        <v>1853</v>
      </c>
    </row>
    <row r="77" spans="1:56">
      <c r="A77" s="13">
        <v>43151</v>
      </c>
      <c r="B77" s="14">
        <v>1759</v>
      </c>
      <c r="C77" s="14">
        <v>5211</v>
      </c>
      <c r="D77" s="12">
        <v>2.2400000000000002</v>
      </c>
      <c r="E77" s="12">
        <v>2</v>
      </c>
      <c r="F77" s="12">
        <v>927</v>
      </c>
      <c r="G77" s="12">
        <v>175</v>
      </c>
      <c r="H77" s="12">
        <v>0</v>
      </c>
      <c r="I77" s="12">
        <v>0</v>
      </c>
      <c r="J77" s="12">
        <v>460</v>
      </c>
      <c r="L77" s="12">
        <f t="shared" si="37"/>
        <v>691.89750000000004</v>
      </c>
      <c r="N77" s="5">
        <f t="shared" si="38"/>
        <v>1030.6386</v>
      </c>
      <c r="O77" s="5">
        <f t="shared" si="39"/>
        <v>1722.5361</v>
      </c>
      <c r="Q77" s="6">
        <f t="shared" si="40"/>
        <v>86.118300000000005</v>
      </c>
      <c r="R77" s="6">
        <f t="shared" si="41"/>
        <v>64.588724999999997</v>
      </c>
      <c r="S77" s="6">
        <f t="shared" si="42"/>
        <v>28.706099999999999</v>
      </c>
      <c r="T77" s="6">
        <f t="shared" si="43"/>
        <v>861.18299999999999</v>
      </c>
      <c r="U77" s="12">
        <f t="shared" si="44"/>
        <v>927</v>
      </c>
      <c r="W77" s="6">
        <f t="shared" si="45"/>
        <v>95.135906250000019</v>
      </c>
      <c r="X77" s="6">
        <f t="shared" si="46"/>
        <v>43.243593750000002</v>
      </c>
      <c r="Y77" s="6">
        <f t="shared" si="47"/>
        <v>15.375500000000001</v>
      </c>
      <c r="Z77" s="6">
        <f t="shared" si="48"/>
        <v>691.89750000000004</v>
      </c>
      <c r="AA77" s="12">
        <f t="shared" si="49"/>
        <v>175</v>
      </c>
      <c r="AC77" s="6">
        <f t="shared" si="50"/>
        <v>0</v>
      </c>
      <c r="AD77" s="6">
        <f t="shared" si="51"/>
        <v>0</v>
      </c>
      <c r="AE77" s="6">
        <f t="shared" si="52"/>
        <v>0</v>
      </c>
      <c r="AF77" s="6">
        <f t="shared" si="53"/>
        <v>0</v>
      </c>
      <c r="AG77" s="12">
        <f t="shared" si="54"/>
        <v>0</v>
      </c>
      <c r="AI77" s="3">
        <f t="shared" si="55"/>
        <v>0</v>
      </c>
      <c r="AJ77" s="3">
        <f t="shared" si="56"/>
        <v>0</v>
      </c>
      <c r="AK77" s="3">
        <f t="shared" si="57"/>
        <v>0</v>
      </c>
      <c r="AL77" s="3">
        <f t="shared" si="58"/>
        <v>0</v>
      </c>
      <c r="AM77" s="12">
        <f t="shared" si="59"/>
        <v>0</v>
      </c>
      <c r="AO77" s="7">
        <f t="shared" si="60"/>
        <v>1553.0805</v>
      </c>
      <c r="AP77" s="7">
        <f t="shared" si="61"/>
        <v>181.25420625000004</v>
      </c>
      <c r="AQ77" s="7">
        <f t="shared" si="62"/>
        <v>107.83231875</v>
      </c>
      <c r="AR77" s="7">
        <f t="shared" si="63"/>
        <v>44.081600000000002</v>
      </c>
      <c r="AS77" s="7"/>
      <c r="AT77" s="7">
        <f t="shared" si="64"/>
        <v>725.01682500000015</v>
      </c>
      <c r="AU77" s="7">
        <f t="shared" si="65"/>
        <v>431.329275</v>
      </c>
      <c r="AV77" s="7">
        <f t="shared" si="66"/>
        <v>396.73439999999999</v>
      </c>
      <c r="AW77" s="7"/>
      <c r="AX77" s="8">
        <f t="shared" si="67"/>
        <v>0.46682501325591308</v>
      </c>
      <c r="AY77" s="8">
        <f t="shared" si="68"/>
        <v>0.27772499558136232</v>
      </c>
      <c r="AZ77" s="8">
        <f t="shared" si="69"/>
        <v>0.25544999116272465</v>
      </c>
      <c r="BA77" s="8">
        <f t="shared" si="70"/>
        <v>1</v>
      </c>
      <c r="BC77" s="7">
        <f t="shared" si="71"/>
        <v>1553.0805000000003</v>
      </c>
      <c r="BD77" s="14">
        <f t="shared" si="72"/>
        <v>1759</v>
      </c>
    </row>
    <row r="78" spans="1:56">
      <c r="A78" s="13">
        <v>43152</v>
      </c>
      <c r="B78" s="14">
        <v>2036</v>
      </c>
      <c r="C78" s="14">
        <v>12345</v>
      </c>
      <c r="D78" s="12">
        <v>5.3</v>
      </c>
      <c r="E78" s="12">
        <v>5</v>
      </c>
      <c r="F78" s="12">
        <v>591</v>
      </c>
      <c r="G78" s="12">
        <v>333</v>
      </c>
      <c r="H78" s="12">
        <v>0</v>
      </c>
      <c r="I78" s="12">
        <v>0</v>
      </c>
      <c r="J78" s="12">
        <v>889</v>
      </c>
      <c r="L78" s="12">
        <f t="shared" si="37"/>
        <v>1316.5821000000001</v>
      </c>
      <c r="N78" s="5">
        <f t="shared" si="38"/>
        <v>657.07379999999989</v>
      </c>
      <c r="O78" s="5">
        <f t="shared" si="39"/>
        <v>1973.6559</v>
      </c>
      <c r="Q78" s="6">
        <f t="shared" si="40"/>
        <v>54.9039</v>
      </c>
      <c r="R78" s="6">
        <f t="shared" si="41"/>
        <v>41.177924999999995</v>
      </c>
      <c r="S78" s="6">
        <f t="shared" si="42"/>
        <v>18.301299999999998</v>
      </c>
      <c r="T78" s="6">
        <f t="shared" si="43"/>
        <v>549.03899999999999</v>
      </c>
      <c r="U78" s="12">
        <f t="shared" si="44"/>
        <v>591</v>
      </c>
      <c r="W78" s="6">
        <f t="shared" si="45"/>
        <v>181.03003875000002</v>
      </c>
      <c r="X78" s="6">
        <f t="shared" si="46"/>
        <v>82.286381250000005</v>
      </c>
      <c r="Y78" s="6">
        <f t="shared" si="47"/>
        <v>29.257380000000005</v>
      </c>
      <c r="Z78" s="6">
        <f t="shared" si="48"/>
        <v>1316.5821000000001</v>
      </c>
      <c r="AA78" s="12">
        <f t="shared" si="49"/>
        <v>333</v>
      </c>
      <c r="AC78" s="6">
        <f t="shared" si="50"/>
        <v>0</v>
      </c>
      <c r="AD78" s="6">
        <f t="shared" si="51"/>
        <v>0</v>
      </c>
      <c r="AE78" s="6">
        <f t="shared" si="52"/>
        <v>0</v>
      </c>
      <c r="AF78" s="6">
        <f t="shared" si="53"/>
        <v>0</v>
      </c>
      <c r="AG78" s="12">
        <f t="shared" si="54"/>
        <v>0</v>
      </c>
      <c r="AI78" s="3">
        <f t="shared" si="55"/>
        <v>0</v>
      </c>
      <c r="AJ78" s="3">
        <f t="shared" si="56"/>
        <v>0</v>
      </c>
      <c r="AK78" s="3">
        <f t="shared" si="57"/>
        <v>0</v>
      </c>
      <c r="AL78" s="3">
        <f t="shared" si="58"/>
        <v>0</v>
      </c>
      <c r="AM78" s="12">
        <f t="shared" si="59"/>
        <v>0</v>
      </c>
      <c r="AO78" s="7">
        <f t="shared" si="60"/>
        <v>1865.6211000000001</v>
      </c>
      <c r="AP78" s="7">
        <f t="shared" si="61"/>
        <v>235.93393875000001</v>
      </c>
      <c r="AQ78" s="7">
        <f t="shared" si="62"/>
        <v>123.46430624999999</v>
      </c>
      <c r="AR78" s="7">
        <f t="shared" si="63"/>
        <v>47.558680000000003</v>
      </c>
      <c r="AS78" s="7"/>
      <c r="AT78" s="7">
        <f t="shared" si="64"/>
        <v>943.73575500000004</v>
      </c>
      <c r="AU78" s="7">
        <f t="shared" si="65"/>
        <v>493.85722499999997</v>
      </c>
      <c r="AV78" s="7">
        <f t="shared" si="66"/>
        <v>428.02812</v>
      </c>
      <c r="AW78" s="7"/>
      <c r="AX78" s="8">
        <f t="shared" si="67"/>
        <v>0.50585606852323872</v>
      </c>
      <c r="AY78" s="8">
        <f t="shared" si="68"/>
        <v>0.26471464382558707</v>
      </c>
      <c r="AZ78" s="8">
        <f t="shared" si="69"/>
        <v>0.22942928765117418</v>
      </c>
      <c r="BA78" s="8">
        <f t="shared" si="70"/>
        <v>1</v>
      </c>
      <c r="BC78" s="7">
        <f t="shared" si="71"/>
        <v>1865.6210999999998</v>
      </c>
      <c r="BD78" s="14">
        <f t="shared" si="72"/>
        <v>2036</v>
      </c>
    </row>
    <row r="79" spans="1:56">
      <c r="A79" s="13">
        <v>43153</v>
      </c>
      <c r="B79" s="14">
        <v>2002</v>
      </c>
      <c r="C79" s="14">
        <v>10794</v>
      </c>
      <c r="D79" s="12">
        <v>4.6399999999999997</v>
      </c>
      <c r="E79" s="12">
        <v>11</v>
      </c>
      <c r="F79" s="12">
        <v>681</v>
      </c>
      <c r="G79" s="12">
        <v>307</v>
      </c>
      <c r="H79" s="12">
        <v>0</v>
      </c>
      <c r="I79" s="12">
        <v>0</v>
      </c>
      <c r="J79" s="12">
        <v>825</v>
      </c>
      <c r="L79" s="12">
        <f t="shared" si="37"/>
        <v>1213.7859000000001</v>
      </c>
      <c r="N79" s="5">
        <f t="shared" si="38"/>
        <v>757.1357999999999</v>
      </c>
      <c r="O79" s="5">
        <f t="shared" si="39"/>
        <v>1970.9216999999999</v>
      </c>
      <c r="Q79" s="6">
        <f t="shared" si="40"/>
        <v>63.264900000000004</v>
      </c>
      <c r="R79" s="6">
        <f t="shared" si="41"/>
        <v>47.448675000000001</v>
      </c>
      <c r="S79" s="6">
        <f t="shared" si="42"/>
        <v>21.0883</v>
      </c>
      <c r="T79" s="6">
        <f t="shared" si="43"/>
        <v>632.649</v>
      </c>
      <c r="U79" s="12">
        <f t="shared" si="44"/>
        <v>681</v>
      </c>
      <c r="W79" s="6">
        <f t="shared" si="45"/>
        <v>166.89556125000001</v>
      </c>
      <c r="X79" s="6">
        <f t="shared" si="46"/>
        <v>75.861618750000005</v>
      </c>
      <c r="Y79" s="6">
        <f t="shared" si="47"/>
        <v>26.973020000000005</v>
      </c>
      <c r="Z79" s="6">
        <f t="shared" si="48"/>
        <v>1213.7859000000001</v>
      </c>
      <c r="AA79" s="12">
        <f t="shared" si="49"/>
        <v>307</v>
      </c>
      <c r="AC79" s="6">
        <f t="shared" si="50"/>
        <v>0</v>
      </c>
      <c r="AD79" s="6">
        <f t="shared" si="51"/>
        <v>0</v>
      </c>
      <c r="AE79" s="6">
        <f t="shared" si="52"/>
        <v>0</v>
      </c>
      <c r="AF79" s="6">
        <f t="shared" si="53"/>
        <v>0</v>
      </c>
      <c r="AG79" s="12">
        <f t="shared" si="54"/>
        <v>0</v>
      </c>
      <c r="AI79" s="3">
        <f t="shared" si="55"/>
        <v>0</v>
      </c>
      <c r="AJ79" s="3">
        <f t="shared" si="56"/>
        <v>0</v>
      </c>
      <c r="AK79" s="3">
        <f t="shared" si="57"/>
        <v>0</v>
      </c>
      <c r="AL79" s="3">
        <f t="shared" si="58"/>
        <v>0</v>
      </c>
      <c r="AM79" s="12">
        <f t="shared" si="59"/>
        <v>0</v>
      </c>
      <c r="AO79" s="7">
        <f t="shared" si="60"/>
        <v>1846.4349000000002</v>
      </c>
      <c r="AP79" s="7">
        <f t="shared" si="61"/>
        <v>230.16046125000003</v>
      </c>
      <c r="AQ79" s="7">
        <f t="shared" si="62"/>
        <v>123.31029375</v>
      </c>
      <c r="AR79" s="7">
        <f t="shared" si="63"/>
        <v>48.061320000000009</v>
      </c>
      <c r="AS79" s="7"/>
      <c r="AT79" s="7">
        <f t="shared" si="64"/>
        <v>920.6418450000001</v>
      </c>
      <c r="AU79" s="7">
        <f t="shared" si="65"/>
        <v>493.241175</v>
      </c>
      <c r="AV79" s="7">
        <f t="shared" si="66"/>
        <v>432.5518800000001</v>
      </c>
      <c r="AW79" s="7"/>
      <c r="AX79" s="8">
        <f t="shared" si="67"/>
        <v>0.49860509298215711</v>
      </c>
      <c r="AY79" s="8">
        <f t="shared" si="68"/>
        <v>0.26713163567261428</v>
      </c>
      <c r="AZ79" s="8">
        <f t="shared" si="69"/>
        <v>0.23426327134522862</v>
      </c>
      <c r="BA79" s="8">
        <f t="shared" si="70"/>
        <v>1</v>
      </c>
      <c r="BC79" s="7">
        <f t="shared" si="71"/>
        <v>1846.4349000000002</v>
      </c>
      <c r="BD79" s="14">
        <f t="shared" si="72"/>
        <v>2002</v>
      </c>
    </row>
    <row r="80" spans="1:56">
      <c r="A80" s="13">
        <v>43154</v>
      </c>
      <c r="B80" s="14">
        <v>1919</v>
      </c>
      <c r="C80" s="14">
        <v>10152</v>
      </c>
      <c r="D80" s="12">
        <v>4.37</v>
      </c>
      <c r="E80" s="12">
        <v>2</v>
      </c>
      <c r="F80" s="12">
        <v>998</v>
      </c>
      <c r="G80" s="12">
        <v>257</v>
      </c>
      <c r="H80" s="12">
        <v>0</v>
      </c>
      <c r="I80" s="12">
        <v>0</v>
      </c>
      <c r="J80" s="12">
        <v>684</v>
      </c>
      <c r="L80" s="12">
        <f t="shared" si="37"/>
        <v>1016.1009</v>
      </c>
      <c r="N80" s="5">
        <f t="shared" si="38"/>
        <v>1109.5763999999999</v>
      </c>
      <c r="O80" s="5">
        <f t="shared" si="39"/>
        <v>2125.6772999999998</v>
      </c>
      <c r="Q80" s="6">
        <f t="shared" si="40"/>
        <v>92.714200000000005</v>
      </c>
      <c r="R80" s="6">
        <f t="shared" si="41"/>
        <v>69.535650000000004</v>
      </c>
      <c r="S80" s="6">
        <f t="shared" si="42"/>
        <v>30.904733333333336</v>
      </c>
      <c r="T80" s="6">
        <f t="shared" si="43"/>
        <v>927.14200000000005</v>
      </c>
      <c r="U80" s="12">
        <f t="shared" si="44"/>
        <v>998</v>
      </c>
      <c r="W80" s="6">
        <f t="shared" si="45"/>
        <v>139.71387375</v>
      </c>
      <c r="X80" s="6">
        <f t="shared" si="46"/>
        <v>63.506306250000002</v>
      </c>
      <c r="Y80" s="6">
        <f t="shared" si="47"/>
        <v>22.580020000000005</v>
      </c>
      <c r="Z80" s="6">
        <f t="shared" si="48"/>
        <v>1016.1009</v>
      </c>
      <c r="AA80" s="12">
        <f t="shared" si="49"/>
        <v>257</v>
      </c>
      <c r="AC80" s="6">
        <f t="shared" si="50"/>
        <v>0</v>
      </c>
      <c r="AD80" s="6">
        <f t="shared" si="51"/>
        <v>0</v>
      </c>
      <c r="AE80" s="6">
        <f t="shared" si="52"/>
        <v>0</v>
      </c>
      <c r="AF80" s="6">
        <f t="shared" si="53"/>
        <v>0</v>
      </c>
      <c r="AG80" s="12">
        <f t="shared" si="54"/>
        <v>0</v>
      </c>
      <c r="AI80" s="3">
        <f t="shared" si="55"/>
        <v>0</v>
      </c>
      <c r="AJ80" s="3">
        <f t="shared" si="56"/>
        <v>0</v>
      </c>
      <c r="AK80" s="3">
        <f t="shared" si="57"/>
        <v>0</v>
      </c>
      <c r="AL80" s="3">
        <f t="shared" si="58"/>
        <v>0</v>
      </c>
      <c r="AM80" s="12">
        <f t="shared" si="59"/>
        <v>0</v>
      </c>
      <c r="AO80" s="7">
        <f t="shared" si="60"/>
        <v>1943.2429000000002</v>
      </c>
      <c r="AP80" s="7">
        <f t="shared" si="61"/>
        <v>232.42807375000001</v>
      </c>
      <c r="AQ80" s="7">
        <f t="shared" si="62"/>
        <v>133.04195625</v>
      </c>
      <c r="AR80" s="7">
        <f t="shared" si="63"/>
        <v>53.484753333333344</v>
      </c>
      <c r="AS80" s="7"/>
      <c r="AT80" s="7">
        <f t="shared" si="64"/>
        <v>929.71229500000004</v>
      </c>
      <c r="AU80" s="7">
        <f t="shared" si="65"/>
        <v>532.16782499999999</v>
      </c>
      <c r="AV80" s="7">
        <f t="shared" si="66"/>
        <v>481.3627800000001</v>
      </c>
      <c r="AW80" s="7"/>
      <c r="AX80" s="8">
        <f t="shared" si="67"/>
        <v>0.47843339347849922</v>
      </c>
      <c r="AY80" s="8">
        <f t="shared" si="68"/>
        <v>0.2738555355071669</v>
      </c>
      <c r="AZ80" s="8">
        <f t="shared" si="69"/>
        <v>0.24771107101433384</v>
      </c>
      <c r="BA80" s="8">
        <f t="shared" si="70"/>
        <v>1</v>
      </c>
      <c r="BC80" s="7">
        <f t="shared" si="71"/>
        <v>1943.2429000000002</v>
      </c>
      <c r="BD80" s="14">
        <f t="shared" si="72"/>
        <v>1919</v>
      </c>
    </row>
    <row r="81" spans="1:56">
      <c r="A81" s="13">
        <v>43155</v>
      </c>
      <c r="B81" s="14">
        <v>2138</v>
      </c>
      <c r="C81" s="14">
        <v>18638</v>
      </c>
      <c r="D81" s="12">
        <v>8.01</v>
      </c>
      <c r="E81" s="12">
        <v>34</v>
      </c>
      <c r="F81" s="12">
        <v>675</v>
      </c>
      <c r="G81" s="12">
        <v>432</v>
      </c>
      <c r="H81" s="12">
        <v>0</v>
      </c>
      <c r="I81" s="12">
        <v>0</v>
      </c>
      <c r="J81" s="14">
        <v>1091</v>
      </c>
      <c r="L81" s="12">
        <f t="shared" si="37"/>
        <v>1707.9983999999999</v>
      </c>
      <c r="N81" s="5">
        <f t="shared" si="38"/>
        <v>750.46499999999992</v>
      </c>
      <c r="O81" s="5">
        <f t="shared" si="39"/>
        <v>2458.4633999999996</v>
      </c>
      <c r="Q81" s="6">
        <f t="shared" si="40"/>
        <v>62.70750000000001</v>
      </c>
      <c r="R81" s="6">
        <f t="shared" si="41"/>
        <v>47.030625000000001</v>
      </c>
      <c r="S81" s="6">
        <f t="shared" si="42"/>
        <v>20.9025</v>
      </c>
      <c r="T81" s="6">
        <f t="shared" si="43"/>
        <v>627.07500000000005</v>
      </c>
      <c r="U81" s="12">
        <f t="shared" si="44"/>
        <v>675</v>
      </c>
      <c r="W81" s="6">
        <f t="shared" si="45"/>
        <v>234.84978000000001</v>
      </c>
      <c r="X81" s="6">
        <f t="shared" si="46"/>
        <v>106.7499</v>
      </c>
      <c r="Y81" s="6">
        <f t="shared" si="47"/>
        <v>37.955520000000007</v>
      </c>
      <c r="Z81" s="6">
        <f t="shared" si="48"/>
        <v>1707.9984000000002</v>
      </c>
      <c r="AA81" s="12">
        <f t="shared" si="49"/>
        <v>432.00000000000006</v>
      </c>
      <c r="AC81" s="6">
        <f t="shared" si="50"/>
        <v>0</v>
      </c>
      <c r="AD81" s="6">
        <f t="shared" si="51"/>
        <v>0</v>
      </c>
      <c r="AE81" s="6">
        <f t="shared" si="52"/>
        <v>0</v>
      </c>
      <c r="AF81" s="6">
        <f t="shared" si="53"/>
        <v>0</v>
      </c>
      <c r="AG81" s="12">
        <f t="shared" si="54"/>
        <v>0</v>
      </c>
      <c r="AI81" s="3">
        <f t="shared" si="55"/>
        <v>0</v>
      </c>
      <c r="AJ81" s="3">
        <f t="shared" si="56"/>
        <v>0</v>
      </c>
      <c r="AK81" s="3">
        <f t="shared" si="57"/>
        <v>0</v>
      </c>
      <c r="AL81" s="3">
        <f t="shared" si="58"/>
        <v>0</v>
      </c>
      <c r="AM81" s="12">
        <f t="shared" si="59"/>
        <v>0</v>
      </c>
      <c r="AO81" s="7">
        <f t="shared" si="60"/>
        <v>2335.0734000000002</v>
      </c>
      <c r="AP81" s="7">
        <f t="shared" si="61"/>
        <v>297.55727999999999</v>
      </c>
      <c r="AQ81" s="7">
        <f t="shared" si="62"/>
        <v>153.78052500000001</v>
      </c>
      <c r="AR81" s="7">
        <f t="shared" si="63"/>
        <v>58.85802000000001</v>
      </c>
      <c r="AS81" s="7"/>
      <c r="AT81" s="7">
        <f t="shared" si="64"/>
        <v>1190.22912</v>
      </c>
      <c r="AU81" s="7">
        <f t="shared" si="65"/>
        <v>615.12210000000005</v>
      </c>
      <c r="AV81" s="7">
        <f t="shared" si="66"/>
        <v>529.72218000000009</v>
      </c>
      <c r="AW81" s="7"/>
      <c r="AX81" s="8">
        <f t="shared" si="67"/>
        <v>0.50971807567162553</v>
      </c>
      <c r="AY81" s="8">
        <f t="shared" si="68"/>
        <v>0.26342730810945814</v>
      </c>
      <c r="AZ81" s="8">
        <f t="shared" si="69"/>
        <v>0.22685461621891631</v>
      </c>
      <c r="BA81" s="8">
        <f t="shared" si="70"/>
        <v>1</v>
      </c>
      <c r="BC81" s="7">
        <f t="shared" si="71"/>
        <v>2335.0734000000002</v>
      </c>
      <c r="BD81" s="14">
        <f t="shared" si="72"/>
        <v>2138</v>
      </c>
    </row>
    <row r="82" spans="1:56">
      <c r="A82" s="13">
        <v>43156</v>
      </c>
      <c r="B82" s="14">
        <v>1770</v>
      </c>
      <c r="C82" s="14">
        <v>7702</v>
      </c>
      <c r="D82" s="12">
        <v>3.31</v>
      </c>
      <c r="E82" s="12">
        <v>13</v>
      </c>
      <c r="F82" s="12">
        <v>745</v>
      </c>
      <c r="G82" s="12">
        <v>184</v>
      </c>
      <c r="H82" s="12">
        <v>0</v>
      </c>
      <c r="I82" s="12">
        <v>0</v>
      </c>
      <c r="J82" s="12">
        <v>481</v>
      </c>
      <c r="L82" s="12">
        <f t="shared" si="37"/>
        <v>727.48080000000004</v>
      </c>
      <c r="N82" s="5">
        <f t="shared" si="38"/>
        <v>828.29099999999994</v>
      </c>
      <c r="O82" s="5">
        <f t="shared" si="39"/>
        <v>1555.7718</v>
      </c>
      <c r="Q82" s="6">
        <f t="shared" si="40"/>
        <v>69.21050000000001</v>
      </c>
      <c r="R82" s="6">
        <f t="shared" si="41"/>
        <v>51.907874999999997</v>
      </c>
      <c r="S82" s="6">
        <f t="shared" si="42"/>
        <v>23.070166666666665</v>
      </c>
      <c r="T82" s="6">
        <f t="shared" si="43"/>
        <v>692.10500000000002</v>
      </c>
      <c r="U82" s="12">
        <f t="shared" si="44"/>
        <v>745</v>
      </c>
      <c r="W82" s="6">
        <f t="shared" si="45"/>
        <v>100.02861000000001</v>
      </c>
      <c r="X82" s="6">
        <f t="shared" si="46"/>
        <v>45.467550000000003</v>
      </c>
      <c r="Y82" s="6">
        <f t="shared" si="47"/>
        <v>16.166240000000002</v>
      </c>
      <c r="Z82" s="6">
        <f t="shared" si="48"/>
        <v>727.48080000000016</v>
      </c>
      <c r="AA82" s="12">
        <f t="shared" si="49"/>
        <v>184.00000000000003</v>
      </c>
      <c r="AC82" s="6">
        <f t="shared" si="50"/>
        <v>0</v>
      </c>
      <c r="AD82" s="6">
        <f t="shared" si="51"/>
        <v>0</v>
      </c>
      <c r="AE82" s="6">
        <f t="shared" si="52"/>
        <v>0</v>
      </c>
      <c r="AF82" s="6">
        <f t="shared" si="53"/>
        <v>0</v>
      </c>
      <c r="AG82" s="12">
        <f t="shared" si="54"/>
        <v>0</v>
      </c>
      <c r="AI82" s="3">
        <f t="shared" si="55"/>
        <v>0</v>
      </c>
      <c r="AJ82" s="3">
        <f t="shared" si="56"/>
        <v>0</v>
      </c>
      <c r="AK82" s="3">
        <f t="shared" si="57"/>
        <v>0</v>
      </c>
      <c r="AL82" s="3">
        <f t="shared" si="58"/>
        <v>0</v>
      </c>
      <c r="AM82" s="12">
        <f t="shared" si="59"/>
        <v>0</v>
      </c>
      <c r="AO82" s="7">
        <f t="shared" si="60"/>
        <v>1419.5858000000003</v>
      </c>
      <c r="AP82" s="7">
        <f t="shared" si="61"/>
        <v>169.23911000000004</v>
      </c>
      <c r="AQ82" s="7">
        <f t="shared" si="62"/>
        <v>97.375425000000007</v>
      </c>
      <c r="AR82" s="7">
        <f t="shared" si="63"/>
        <v>39.236406666666667</v>
      </c>
      <c r="AS82" s="7"/>
      <c r="AT82" s="7">
        <f t="shared" si="64"/>
        <v>676.95644000000016</v>
      </c>
      <c r="AU82" s="7">
        <f t="shared" si="65"/>
        <v>389.50170000000003</v>
      </c>
      <c r="AV82" s="7">
        <f t="shared" si="66"/>
        <v>353.12765999999999</v>
      </c>
      <c r="AW82" s="7"/>
      <c r="AX82" s="8">
        <f t="shared" si="67"/>
        <v>0.47686898530543204</v>
      </c>
      <c r="AY82" s="8">
        <f t="shared" si="68"/>
        <v>0.27437700489818928</v>
      </c>
      <c r="AZ82" s="8">
        <f t="shared" si="69"/>
        <v>0.24875400979637857</v>
      </c>
      <c r="BA82" s="8">
        <f t="shared" si="70"/>
        <v>0.99999999999999978</v>
      </c>
      <c r="BC82" s="7">
        <f t="shared" si="71"/>
        <v>1419.5858000000003</v>
      </c>
      <c r="BD82" s="14">
        <f t="shared" si="72"/>
        <v>1770</v>
      </c>
    </row>
    <row r="83" spans="1:56">
      <c r="A83" s="13">
        <v>43157</v>
      </c>
      <c r="B83" s="14">
        <v>2055</v>
      </c>
      <c r="C83" s="14">
        <v>14681</v>
      </c>
      <c r="D83" s="12">
        <v>6.38</v>
      </c>
      <c r="E83" s="12">
        <v>5</v>
      </c>
      <c r="F83" s="12">
        <v>687</v>
      </c>
      <c r="G83" s="12">
        <v>297</v>
      </c>
      <c r="H83" s="12">
        <v>46</v>
      </c>
      <c r="I83" s="12">
        <v>0</v>
      </c>
      <c r="J83" s="12">
        <v>909</v>
      </c>
      <c r="L83" s="12">
        <f t="shared" si="37"/>
        <v>1431.8351</v>
      </c>
      <c r="N83" s="5">
        <f t="shared" si="38"/>
        <v>763.80659999999989</v>
      </c>
      <c r="O83" s="5">
        <f t="shared" si="39"/>
        <v>2195.6417000000001</v>
      </c>
      <c r="Q83" s="6">
        <f t="shared" si="40"/>
        <v>63.822300000000013</v>
      </c>
      <c r="R83" s="6">
        <f t="shared" si="41"/>
        <v>47.866725000000002</v>
      </c>
      <c r="S83" s="6">
        <f t="shared" si="42"/>
        <v>21.274100000000001</v>
      </c>
      <c r="T83" s="6">
        <f t="shared" si="43"/>
        <v>638.22300000000007</v>
      </c>
      <c r="U83" s="12">
        <f t="shared" si="44"/>
        <v>687</v>
      </c>
      <c r="W83" s="6">
        <f t="shared" si="45"/>
        <v>161.45922375000001</v>
      </c>
      <c r="X83" s="6">
        <f t="shared" si="46"/>
        <v>73.390556250000003</v>
      </c>
      <c r="Y83" s="6">
        <f t="shared" si="47"/>
        <v>26.09442</v>
      </c>
      <c r="Z83" s="6">
        <f t="shared" si="48"/>
        <v>1174.2489</v>
      </c>
      <c r="AA83" s="12">
        <f t="shared" si="49"/>
        <v>297</v>
      </c>
      <c r="AC83" s="6">
        <f t="shared" si="50"/>
        <v>45.077584999999999</v>
      </c>
      <c r="AD83" s="6">
        <f t="shared" si="51"/>
        <v>12.879310000000002</v>
      </c>
      <c r="AE83" s="6">
        <f t="shared" si="52"/>
        <v>2.8620688888888894</v>
      </c>
      <c r="AF83" s="6">
        <f t="shared" si="53"/>
        <v>257.58620000000002</v>
      </c>
      <c r="AG83" s="12">
        <f t="shared" si="54"/>
        <v>46</v>
      </c>
      <c r="AI83" s="3">
        <f t="shared" si="55"/>
        <v>0</v>
      </c>
      <c r="AJ83" s="3">
        <f t="shared" si="56"/>
        <v>0</v>
      </c>
      <c r="AK83" s="3">
        <f t="shared" si="57"/>
        <v>0</v>
      </c>
      <c r="AL83" s="3">
        <f t="shared" si="58"/>
        <v>0</v>
      </c>
      <c r="AM83" s="12">
        <f t="shared" si="59"/>
        <v>0</v>
      </c>
      <c r="AO83" s="7">
        <f t="shared" si="60"/>
        <v>2070.0581000000002</v>
      </c>
      <c r="AP83" s="7">
        <f t="shared" si="61"/>
        <v>270.35910875000002</v>
      </c>
      <c r="AQ83" s="7">
        <f t="shared" si="62"/>
        <v>134.13659125000001</v>
      </c>
      <c r="AR83" s="7">
        <f t="shared" si="63"/>
        <v>50.230588888888896</v>
      </c>
      <c r="AS83" s="7"/>
      <c r="AT83" s="7">
        <f t="shared" si="64"/>
        <v>1081.4364350000001</v>
      </c>
      <c r="AU83" s="7">
        <f t="shared" si="65"/>
        <v>536.54636500000004</v>
      </c>
      <c r="AV83" s="7">
        <f t="shared" si="66"/>
        <v>452.07530000000008</v>
      </c>
      <c r="AW83" s="7"/>
      <c r="AX83" s="8">
        <f t="shared" si="67"/>
        <v>0.52241839733870266</v>
      </c>
      <c r="AY83" s="8">
        <f t="shared" si="68"/>
        <v>0.25919386755376578</v>
      </c>
      <c r="AZ83" s="8">
        <f t="shared" si="69"/>
        <v>0.21838773510753154</v>
      </c>
      <c r="BA83" s="8">
        <f t="shared" si="70"/>
        <v>0.99999999999999989</v>
      </c>
      <c r="BC83" s="7">
        <f t="shared" si="71"/>
        <v>2070.0581000000002</v>
      </c>
      <c r="BD83" s="14">
        <f t="shared" si="72"/>
        <v>2055</v>
      </c>
    </row>
    <row r="84" spans="1:56">
      <c r="A84" s="13">
        <v>43158</v>
      </c>
      <c r="B84" s="14">
        <v>1770</v>
      </c>
      <c r="C84" s="14">
        <v>5980</v>
      </c>
      <c r="D84" s="12">
        <v>2.57</v>
      </c>
      <c r="E84" s="12">
        <v>3</v>
      </c>
      <c r="F84" s="12">
        <v>923</v>
      </c>
      <c r="G84" s="12">
        <v>179</v>
      </c>
      <c r="H84" s="12">
        <v>0</v>
      </c>
      <c r="I84" s="12">
        <v>0</v>
      </c>
      <c r="J84" s="12">
        <v>475</v>
      </c>
      <c r="L84" s="12">
        <f t="shared" si="37"/>
        <v>707.71230000000003</v>
      </c>
      <c r="N84" s="5">
        <f t="shared" si="38"/>
        <v>1026.1913999999999</v>
      </c>
      <c r="O84" s="5">
        <f t="shared" si="39"/>
        <v>1733.9036999999998</v>
      </c>
      <c r="Q84" s="6">
        <f t="shared" si="40"/>
        <v>85.746700000000018</v>
      </c>
      <c r="R84" s="6">
        <f t="shared" si="41"/>
        <v>64.31002500000001</v>
      </c>
      <c r="S84" s="6">
        <f t="shared" si="42"/>
        <v>28.582233333333338</v>
      </c>
      <c r="T84" s="6">
        <f t="shared" si="43"/>
        <v>857.4670000000001</v>
      </c>
      <c r="U84" s="12">
        <f t="shared" si="44"/>
        <v>923.00000000000011</v>
      </c>
      <c r="W84" s="6">
        <f t="shared" si="45"/>
        <v>97.310441250000011</v>
      </c>
      <c r="X84" s="6">
        <f t="shared" si="46"/>
        <v>44.232018750000002</v>
      </c>
      <c r="Y84" s="6">
        <f t="shared" si="47"/>
        <v>15.726940000000001</v>
      </c>
      <c r="Z84" s="6">
        <f t="shared" si="48"/>
        <v>707.71230000000003</v>
      </c>
      <c r="AA84" s="12">
        <f t="shared" si="49"/>
        <v>179</v>
      </c>
      <c r="AC84" s="6">
        <f t="shared" si="50"/>
        <v>0</v>
      </c>
      <c r="AD84" s="6">
        <f t="shared" si="51"/>
        <v>0</v>
      </c>
      <c r="AE84" s="6">
        <f t="shared" si="52"/>
        <v>0</v>
      </c>
      <c r="AF84" s="6">
        <f t="shared" si="53"/>
        <v>0</v>
      </c>
      <c r="AG84" s="12">
        <f t="shared" si="54"/>
        <v>0</v>
      </c>
      <c r="AI84" s="3">
        <f t="shared" si="55"/>
        <v>0</v>
      </c>
      <c r="AJ84" s="3">
        <f t="shared" si="56"/>
        <v>0</v>
      </c>
      <c r="AK84" s="3">
        <f t="shared" si="57"/>
        <v>0</v>
      </c>
      <c r="AL84" s="3">
        <f t="shared" si="58"/>
        <v>0</v>
      </c>
      <c r="AM84" s="12">
        <f t="shared" si="59"/>
        <v>0</v>
      </c>
      <c r="AO84" s="7">
        <f t="shared" si="60"/>
        <v>1565.1793000000002</v>
      </c>
      <c r="AP84" s="7">
        <f t="shared" si="61"/>
        <v>183.05714125000003</v>
      </c>
      <c r="AQ84" s="7">
        <f t="shared" si="62"/>
        <v>108.54204375</v>
      </c>
      <c r="AR84" s="7">
        <f t="shared" si="63"/>
        <v>44.309173333333341</v>
      </c>
      <c r="AS84" s="7"/>
      <c r="AT84" s="7">
        <f t="shared" si="64"/>
        <v>732.22856500000012</v>
      </c>
      <c r="AU84" s="7">
        <f t="shared" si="65"/>
        <v>434.16817500000002</v>
      </c>
      <c r="AV84" s="7">
        <f t="shared" si="66"/>
        <v>398.78256000000005</v>
      </c>
      <c r="AW84" s="7"/>
      <c r="AX84" s="8">
        <f t="shared" si="67"/>
        <v>0.46782407932433046</v>
      </c>
      <c r="AY84" s="8">
        <f t="shared" si="68"/>
        <v>0.27739197355855649</v>
      </c>
      <c r="AZ84" s="8">
        <f t="shared" si="69"/>
        <v>0.25478394711711305</v>
      </c>
      <c r="BA84" s="8">
        <f t="shared" si="70"/>
        <v>1</v>
      </c>
      <c r="BC84" s="7">
        <f t="shared" si="71"/>
        <v>1565.1793000000002</v>
      </c>
      <c r="BD84" s="14">
        <f t="shared" si="72"/>
        <v>1770</v>
      </c>
    </row>
    <row r="85" spans="1:56">
      <c r="A85" s="13">
        <v>43159</v>
      </c>
      <c r="B85" s="14">
        <v>2265</v>
      </c>
      <c r="C85" s="14">
        <v>9038</v>
      </c>
      <c r="D85" s="12">
        <v>4.1900000000000004</v>
      </c>
      <c r="E85" s="12">
        <v>7</v>
      </c>
      <c r="F85" s="12">
        <v>686</v>
      </c>
      <c r="G85" s="12">
        <v>218</v>
      </c>
      <c r="H85" s="12">
        <v>1</v>
      </c>
      <c r="I85" s="12">
        <v>45</v>
      </c>
      <c r="J85" s="14">
        <v>1048</v>
      </c>
      <c r="L85" s="12">
        <f t="shared" si="37"/>
        <v>1245.0968</v>
      </c>
      <c r="N85" s="5">
        <f t="shared" si="38"/>
        <v>762.69479999999999</v>
      </c>
      <c r="O85" s="5">
        <f t="shared" si="39"/>
        <v>2007.7916</v>
      </c>
      <c r="Q85" s="6">
        <f t="shared" si="40"/>
        <v>63.729399999999998</v>
      </c>
      <c r="R85" s="6">
        <f t="shared" si="41"/>
        <v>47.797049999999999</v>
      </c>
      <c r="S85" s="6">
        <f t="shared" si="42"/>
        <v>21.243133333333333</v>
      </c>
      <c r="T85" s="6">
        <f t="shared" si="43"/>
        <v>637.29399999999998</v>
      </c>
      <c r="U85" s="12">
        <f t="shared" si="44"/>
        <v>686</v>
      </c>
      <c r="W85" s="6">
        <f t="shared" si="45"/>
        <v>118.51215750000001</v>
      </c>
      <c r="X85" s="6">
        <f t="shared" si="46"/>
        <v>53.869162500000002</v>
      </c>
      <c r="Y85" s="6">
        <f t="shared" si="47"/>
        <v>19.153480000000002</v>
      </c>
      <c r="Z85" s="6">
        <f t="shared" si="48"/>
        <v>861.90660000000003</v>
      </c>
      <c r="AA85" s="12">
        <f t="shared" si="49"/>
        <v>218</v>
      </c>
      <c r="AC85" s="6">
        <f t="shared" si="50"/>
        <v>0.97994749999999997</v>
      </c>
      <c r="AD85" s="6">
        <f t="shared" si="51"/>
        <v>0.27998500000000004</v>
      </c>
      <c r="AE85" s="6">
        <f t="shared" si="52"/>
        <v>6.22188888888889E-2</v>
      </c>
      <c r="AF85" s="6">
        <f t="shared" si="53"/>
        <v>5.5997000000000003</v>
      </c>
      <c r="AG85" s="12">
        <f t="shared" si="54"/>
        <v>1</v>
      </c>
      <c r="AI85" s="3">
        <f t="shared" si="55"/>
        <v>84.957862500000005</v>
      </c>
      <c r="AJ85" s="3">
        <f t="shared" si="56"/>
        <v>9.4397625000000005</v>
      </c>
      <c r="AK85" s="3">
        <f t="shared" si="57"/>
        <v>0</v>
      </c>
      <c r="AL85" s="3">
        <f t="shared" si="58"/>
        <v>377.59050000000002</v>
      </c>
      <c r="AM85" s="12">
        <f t="shared" si="59"/>
        <v>45</v>
      </c>
      <c r="AO85" s="7">
        <f t="shared" si="60"/>
        <v>1882.3908000000001</v>
      </c>
      <c r="AP85" s="7">
        <f t="shared" si="61"/>
        <v>268.17936750000001</v>
      </c>
      <c r="AQ85" s="7">
        <f t="shared" si="62"/>
        <v>111.38596</v>
      </c>
      <c r="AR85" s="7">
        <f t="shared" si="63"/>
        <v>40.45883222222222</v>
      </c>
      <c r="AS85" s="7"/>
      <c r="AT85" s="7">
        <f t="shared" si="64"/>
        <v>1072.71747</v>
      </c>
      <c r="AU85" s="7">
        <f t="shared" si="65"/>
        <v>445.54383999999999</v>
      </c>
      <c r="AV85" s="7">
        <f t="shared" si="66"/>
        <v>364.12948999999998</v>
      </c>
      <c r="AW85" s="7"/>
      <c r="AX85" s="8">
        <f t="shared" si="67"/>
        <v>0.56986969443327073</v>
      </c>
      <c r="AY85" s="8">
        <f t="shared" si="68"/>
        <v>0.23669040456423818</v>
      </c>
      <c r="AZ85" s="8">
        <f t="shared" si="69"/>
        <v>0.19343990100249106</v>
      </c>
      <c r="BA85" s="8">
        <f t="shared" si="70"/>
        <v>1</v>
      </c>
      <c r="BC85" s="7">
        <f t="shared" si="71"/>
        <v>1882.3908000000001</v>
      </c>
      <c r="BD85" s="14">
        <f t="shared" si="72"/>
        <v>2265</v>
      </c>
    </row>
    <row r="86" spans="1:56">
      <c r="A86" s="13">
        <v>43160</v>
      </c>
      <c r="B86" s="14">
        <v>2276</v>
      </c>
      <c r="C86" s="14">
        <v>9651</v>
      </c>
      <c r="D86" s="12">
        <v>4.25</v>
      </c>
      <c r="E86" s="12">
        <v>9</v>
      </c>
      <c r="F86" s="12">
        <v>728</v>
      </c>
      <c r="G86" s="12">
        <v>266</v>
      </c>
      <c r="H86" s="12">
        <v>16</v>
      </c>
      <c r="I86" s="12">
        <v>19</v>
      </c>
      <c r="J86" s="14">
        <v>1090</v>
      </c>
      <c r="L86" s="12">
        <f t="shared" si="37"/>
        <v>1300.7064999999998</v>
      </c>
      <c r="N86" s="5">
        <f t="shared" si="38"/>
        <v>809.39039999999989</v>
      </c>
      <c r="O86" s="5">
        <f t="shared" si="39"/>
        <v>2110.0968999999996</v>
      </c>
      <c r="Q86" s="6">
        <f t="shared" si="40"/>
        <v>67.631200000000007</v>
      </c>
      <c r="R86" s="6">
        <f t="shared" si="41"/>
        <v>50.723399999999998</v>
      </c>
      <c r="S86" s="6">
        <f t="shared" si="42"/>
        <v>22.543733333333332</v>
      </c>
      <c r="T86" s="6">
        <f t="shared" si="43"/>
        <v>676.31200000000001</v>
      </c>
      <c r="U86" s="12">
        <f t="shared" si="44"/>
        <v>728</v>
      </c>
      <c r="W86" s="6">
        <f t="shared" si="45"/>
        <v>144.60657750000001</v>
      </c>
      <c r="X86" s="6">
        <f t="shared" si="46"/>
        <v>65.730262499999995</v>
      </c>
      <c r="Y86" s="6">
        <f t="shared" si="47"/>
        <v>23.370760000000001</v>
      </c>
      <c r="Z86" s="6">
        <f t="shared" si="48"/>
        <v>1051.6841999999999</v>
      </c>
      <c r="AA86" s="12">
        <f t="shared" si="49"/>
        <v>266</v>
      </c>
      <c r="AC86" s="6">
        <f t="shared" si="50"/>
        <v>15.67916</v>
      </c>
      <c r="AD86" s="6">
        <f t="shared" si="51"/>
        <v>4.4797600000000006</v>
      </c>
      <c r="AE86" s="6">
        <f t="shared" si="52"/>
        <v>0.9955022222222224</v>
      </c>
      <c r="AF86" s="6">
        <f t="shared" si="53"/>
        <v>89.595200000000006</v>
      </c>
      <c r="AG86" s="12">
        <f t="shared" si="54"/>
        <v>16</v>
      </c>
      <c r="AI86" s="3">
        <f t="shared" si="55"/>
        <v>35.871097499999998</v>
      </c>
      <c r="AJ86" s="3">
        <f t="shared" si="56"/>
        <v>3.9856775</v>
      </c>
      <c r="AK86" s="3">
        <f t="shared" si="57"/>
        <v>0</v>
      </c>
      <c r="AL86" s="3">
        <f t="shared" si="58"/>
        <v>159.4271</v>
      </c>
      <c r="AM86" s="12">
        <f t="shared" si="59"/>
        <v>19</v>
      </c>
      <c r="AO86" s="7">
        <f t="shared" si="60"/>
        <v>1977.0185000000001</v>
      </c>
      <c r="AP86" s="7">
        <f t="shared" si="61"/>
        <v>263.78803500000004</v>
      </c>
      <c r="AQ86" s="7">
        <f t="shared" si="62"/>
        <v>124.91909999999999</v>
      </c>
      <c r="AR86" s="7">
        <f t="shared" si="63"/>
        <v>46.909995555555554</v>
      </c>
      <c r="AS86" s="7"/>
      <c r="AT86" s="7">
        <f t="shared" si="64"/>
        <v>1055.1521400000001</v>
      </c>
      <c r="AU86" s="7">
        <f t="shared" si="65"/>
        <v>499.67639999999994</v>
      </c>
      <c r="AV86" s="7">
        <f t="shared" si="66"/>
        <v>422.18995999999999</v>
      </c>
      <c r="AW86" s="7"/>
      <c r="AX86" s="8">
        <f t="shared" si="67"/>
        <v>0.53370878421218626</v>
      </c>
      <c r="AY86" s="8">
        <f t="shared" si="68"/>
        <v>0.25274239972969392</v>
      </c>
      <c r="AZ86" s="8">
        <f t="shared" si="69"/>
        <v>0.21354881605811982</v>
      </c>
      <c r="BA86" s="8">
        <f t="shared" si="70"/>
        <v>1</v>
      </c>
      <c r="BC86" s="7">
        <f t="shared" si="71"/>
        <v>1977.0184999999999</v>
      </c>
      <c r="BD86" s="14">
        <f t="shared" si="72"/>
        <v>2276</v>
      </c>
    </row>
    <row r="87" spans="1:56">
      <c r="A87" s="13">
        <v>43161</v>
      </c>
      <c r="B87" s="14">
        <v>1892</v>
      </c>
      <c r="C87" s="14">
        <v>4745</v>
      </c>
      <c r="D87" s="12">
        <v>2.04</v>
      </c>
      <c r="E87" s="12">
        <v>5</v>
      </c>
      <c r="F87" s="12">
        <v>965</v>
      </c>
      <c r="G87" s="12">
        <v>184</v>
      </c>
      <c r="H87" s="12">
        <v>0</v>
      </c>
      <c r="I87" s="12">
        <v>0</v>
      </c>
      <c r="J87" s="12">
        <v>584</v>
      </c>
      <c r="L87" s="12">
        <f t="shared" si="37"/>
        <v>727.48080000000004</v>
      </c>
      <c r="N87" s="5">
        <f t="shared" si="38"/>
        <v>1072.8869999999999</v>
      </c>
      <c r="O87" s="5">
        <f t="shared" si="39"/>
        <v>1800.3678</v>
      </c>
      <c r="Q87" s="6">
        <f t="shared" si="40"/>
        <v>89.648500000000013</v>
      </c>
      <c r="R87" s="6">
        <f t="shared" si="41"/>
        <v>67.236374999999995</v>
      </c>
      <c r="S87" s="6">
        <f t="shared" si="42"/>
        <v>29.88283333333333</v>
      </c>
      <c r="T87" s="6">
        <f t="shared" si="43"/>
        <v>896.48500000000013</v>
      </c>
      <c r="U87" s="12">
        <f t="shared" si="44"/>
        <v>965.00000000000011</v>
      </c>
      <c r="W87" s="6">
        <f t="shared" si="45"/>
        <v>100.02861000000001</v>
      </c>
      <c r="X87" s="6">
        <f t="shared" si="46"/>
        <v>45.467550000000003</v>
      </c>
      <c r="Y87" s="6">
        <f t="shared" si="47"/>
        <v>16.166240000000002</v>
      </c>
      <c r="Z87" s="6">
        <f t="shared" si="48"/>
        <v>727.48080000000016</v>
      </c>
      <c r="AA87" s="12">
        <f t="shared" si="49"/>
        <v>184.00000000000003</v>
      </c>
      <c r="AC87" s="6">
        <f t="shared" si="50"/>
        <v>0</v>
      </c>
      <c r="AD87" s="6">
        <f t="shared" si="51"/>
        <v>0</v>
      </c>
      <c r="AE87" s="6">
        <f t="shared" si="52"/>
        <v>0</v>
      </c>
      <c r="AF87" s="6">
        <f t="shared" si="53"/>
        <v>0</v>
      </c>
      <c r="AG87" s="12">
        <f t="shared" si="54"/>
        <v>0</v>
      </c>
      <c r="AI87" s="3">
        <f t="shared" si="55"/>
        <v>0</v>
      </c>
      <c r="AJ87" s="3">
        <f t="shared" si="56"/>
        <v>0</v>
      </c>
      <c r="AK87" s="3">
        <f t="shared" si="57"/>
        <v>0</v>
      </c>
      <c r="AL87" s="3">
        <f t="shared" si="58"/>
        <v>0</v>
      </c>
      <c r="AM87" s="12">
        <f t="shared" si="59"/>
        <v>0</v>
      </c>
      <c r="AO87" s="7">
        <f t="shared" si="60"/>
        <v>1623.9658000000004</v>
      </c>
      <c r="AP87" s="7">
        <f t="shared" si="61"/>
        <v>189.67711000000003</v>
      </c>
      <c r="AQ87" s="7">
        <f t="shared" si="62"/>
        <v>112.703925</v>
      </c>
      <c r="AR87" s="7">
        <f t="shared" si="63"/>
        <v>46.049073333333332</v>
      </c>
      <c r="AS87" s="7"/>
      <c r="AT87" s="7">
        <f t="shared" si="64"/>
        <v>758.70844000000011</v>
      </c>
      <c r="AU87" s="7">
        <f t="shared" si="65"/>
        <v>450.81569999999999</v>
      </c>
      <c r="AV87" s="7">
        <f t="shared" si="66"/>
        <v>414.44166000000001</v>
      </c>
      <c r="AW87" s="7"/>
      <c r="AX87" s="8">
        <f t="shared" si="67"/>
        <v>0.46719483870904172</v>
      </c>
      <c r="AY87" s="8">
        <f t="shared" si="68"/>
        <v>0.27760172043031933</v>
      </c>
      <c r="AZ87" s="8">
        <f t="shared" si="69"/>
        <v>0.25520344086063879</v>
      </c>
      <c r="BA87" s="8">
        <f t="shared" si="70"/>
        <v>0.99999999999999978</v>
      </c>
      <c r="BC87" s="7">
        <f t="shared" si="71"/>
        <v>1623.9657999999999</v>
      </c>
      <c r="BD87" s="14">
        <f t="shared" si="72"/>
        <v>1892</v>
      </c>
    </row>
    <row r="88" spans="1:56">
      <c r="A88" s="13">
        <v>43162</v>
      </c>
      <c r="B88" s="14">
        <v>2550</v>
      </c>
      <c r="C88" s="14">
        <v>11803</v>
      </c>
      <c r="D88" s="12">
        <v>5.08</v>
      </c>
      <c r="E88" s="12">
        <v>11</v>
      </c>
      <c r="F88" s="12">
        <v>612</v>
      </c>
      <c r="G88" s="12">
        <v>398</v>
      </c>
      <c r="H88" s="12">
        <v>17</v>
      </c>
      <c r="I88" s="12">
        <v>10</v>
      </c>
      <c r="J88" s="14">
        <v>1479</v>
      </c>
      <c r="L88" s="12">
        <f t="shared" si="37"/>
        <v>1752.6765</v>
      </c>
      <c r="N88" s="5">
        <f t="shared" si="38"/>
        <v>680.4215999999999</v>
      </c>
      <c r="O88" s="5">
        <f t="shared" si="39"/>
        <v>2433.0981000000002</v>
      </c>
      <c r="Q88" s="6">
        <f t="shared" si="40"/>
        <v>56.854800000000004</v>
      </c>
      <c r="R88" s="6">
        <f t="shared" si="41"/>
        <v>42.641100000000002</v>
      </c>
      <c r="S88" s="6">
        <f t="shared" si="42"/>
        <v>18.951599999999999</v>
      </c>
      <c r="T88" s="6">
        <f t="shared" si="43"/>
        <v>568.548</v>
      </c>
      <c r="U88" s="12">
        <f t="shared" si="44"/>
        <v>612</v>
      </c>
      <c r="W88" s="6">
        <f t="shared" si="45"/>
        <v>216.36623250000002</v>
      </c>
      <c r="X88" s="6">
        <f t="shared" si="46"/>
        <v>98.348287499999998</v>
      </c>
      <c r="Y88" s="6">
        <f t="shared" si="47"/>
        <v>34.96828</v>
      </c>
      <c r="Z88" s="6">
        <f t="shared" si="48"/>
        <v>1573.5726</v>
      </c>
      <c r="AA88" s="12">
        <f t="shared" si="49"/>
        <v>398</v>
      </c>
      <c r="AC88" s="6">
        <f t="shared" si="50"/>
        <v>16.659107500000001</v>
      </c>
      <c r="AD88" s="6">
        <f t="shared" si="51"/>
        <v>4.7597450000000006</v>
      </c>
      <c r="AE88" s="6">
        <f t="shared" si="52"/>
        <v>1.0577211111111113</v>
      </c>
      <c r="AF88" s="6">
        <f t="shared" si="53"/>
        <v>95.194900000000004</v>
      </c>
      <c r="AG88" s="12">
        <f t="shared" si="54"/>
        <v>17</v>
      </c>
      <c r="AI88" s="3">
        <f t="shared" si="55"/>
        <v>18.879525000000001</v>
      </c>
      <c r="AJ88" s="3">
        <f t="shared" si="56"/>
        <v>2.0977250000000001</v>
      </c>
      <c r="AK88" s="3">
        <f t="shared" si="57"/>
        <v>0</v>
      </c>
      <c r="AL88" s="3">
        <f t="shared" si="58"/>
        <v>83.909000000000006</v>
      </c>
      <c r="AM88" s="12">
        <f t="shared" si="59"/>
        <v>10</v>
      </c>
      <c r="AO88" s="7">
        <f t="shared" si="60"/>
        <v>2321.2245000000003</v>
      </c>
      <c r="AP88" s="7">
        <f t="shared" si="61"/>
        <v>308.75966500000004</v>
      </c>
      <c r="AQ88" s="7">
        <f t="shared" si="62"/>
        <v>147.8468575</v>
      </c>
      <c r="AR88" s="7">
        <f t="shared" si="63"/>
        <v>54.977601111111113</v>
      </c>
      <c r="AS88" s="7"/>
      <c r="AT88" s="7">
        <f t="shared" si="64"/>
        <v>1235.0386600000002</v>
      </c>
      <c r="AU88" s="7">
        <f t="shared" si="65"/>
        <v>591.38742999999999</v>
      </c>
      <c r="AV88" s="7">
        <f t="shared" si="66"/>
        <v>494.79840999999999</v>
      </c>
      <c r="AW88" s="7"/>
      <c r="AX88" s="8">
        <f t="shared" si="67"/>
        <v>0.53206342600640311</v>
      </c>
      <c r="AY88" s="8">
        <f t="shared" si="68"/>
        <v>0.2547739048937317</v>
      </c>
      <c r="AZ88" s="8">
        <f t="shared" si="69"/>
        <v>0.21316266909986514</v>
      </c>
      <c r="BA88" s="8">
        <f t="shared" si="70"/>
        <v>1</v>
      </c>
      <c r="BC88" s="7">
        <f t="shared" si="71"/>
        <v>2321.2245000000003</v>
      </c>
      <c r="BD88" s="14">
        <f t="shared" si="72"/>
        <v>2550</v>
      </c>
    </row>
    <row r="89" spans="1:56">
      <c r="A89" s="13">
        <v>43163</v>
      </c>
      <c r="B89" s="14">
        <v>2096</v>
      </c>
      <c r="C89" s="14">
        <v>8803</v>
      </c>
      <c r="D89" s="12">
        <v>3.79</v>
      </c>
      <c r="E89" s="12">
        <v>13</v>
      </c>
      <c r="F89" s="12">
        <v>767</v>
      </c>
      <c r="G89" s="12">
        <v>196</v>
      </c>
      <c r="H89" s="12">
        <v>12</v>
      </c>
      <c r="I89" s="12">
        <v>19</v>
      </c>
      <c r="J89" s="12">
        <v>829</v>
      </c>
      <c r="L89" s="12">
        <f t="shared" si="37"/>
        <v>1001.5487000000001</v>
      </c>
      <c r="N89" s="5">
        <f t="shared" si="38"/>
        <v>852.75059999999996</v>
      </c>
      <c r="O89" s="5">
        <f t="shared" si="39"/>
        <v>1854.2993000000001</v>
      </c>
      <c r="Q89" s="6">
        <f t="shared" si="40"/>
        <v>71.254300000000001</v>
      </c>
      <c r="R89" s="6">
        <f t="shared" si="41"/>
        <v>53.440725</v>
      </c>
      <c r="S89" s="6">
        <f t="shared" si="42"/>
        <v>23.751433333333335</v>
      </c>
      <c r="T89" s="6">
        <f t="shared" si="43"/>
        <v>712.54300000000001</v>
      </c>
      <c r="U89" s="12">
        <f t="shared" si="44"/>
        <v>767</v>
      </c>
      <c r="W89" s="6">
        <f t="shared" si="45"/>
        <v>106.55221500000002</v>
      </c>
      <c r="X89" s="6">
        <f t="shared" si="46"/>
        <v>48.432825000000001</v>
      </c>
      <c r="Y89" s="6">
        <f t="shared" si="47"/>
        <v>17.220560000000003</v>
      </c>
      <c r="Z89" s="6">
        <f t="shared" si="48"/>
        <v>774.92520000000013</v>
      </c>
      <c r="AA89" s="12">
        <f t="shared" si="49"/>
        <v>196.00000000000003</v>
      </c>
      <c r="AC89" s="6">
        <f t="shared" si="50"/>
        <v>11.759370000000001</v>
      </c>
      <c r="AD89" s="6">
        <f t="shared" si="51"/>
        <v>3.3598200000000009</v>
      </c>
      <c r="AE89" s="6">
        <f t="shared" si="52"/>
        <v>0.74662666666666688</v>
      </c>
      <c r="AF89" s="6">
        <f t="shared" si="53"/>
        <v>67.196400000000011</v>
      </c>
      <c r="AG89" s="12">
        <f t="shared" si="54"/>
        <v>12.000000000000002</v>
      </c>
      <c r="AI89" s="3">
        <f t="shared" si="55"/>
        <v>35.871097499999998</v>
      </c>
      <c r="AJ89" s="3">
        <f t="shared" si="56"/>
        <v>3.9856775</v>
      </c>
      <c r="AK89" s="3">
        <f t="shared" si="57"/>
        <v>0</v>
      </c>
      <c r="AL89" s="3">
        <f t="shared" si="58"/>
        <v>159.4271</v>
      </c>
      <c r="AM89" s="12">
        <f t="shared" si="59"/>
        <v>19</v>
      </c>
      <c r="AO89" s="7">
        <f t="shared" si="60"/>
        <v>1714.0917000000004</v>
      </c>
      <c r="AP89" s="7">
        <f t="shared" si="61"/>
        <v>225.4369825</v>
      </c>
      <c r="AQ89" s="7">
        <f t="shared" si="62"/>
        <v>109.21904749999999</v>
      </c>
      <c r="AR89" s="7">
        <f t="shared" si="63"/>
        <v>41.718620000000001</v>
      </c>
      <c r="AS89" s="7"/>
      <c r="AT89" s="7">
        <f t="shared" si="64"/>
        <v>901.74793</v>
      </c>
      <c r="AU89" s="7">
        <f t="shared" si="65"/>
        <v>436.87618999999995</v>
      </c>
      <c r="AV89" s="7">
        <f t="shared" si="66"/>
        <v>375.46758</v>
      </c>
      <c r="AW89" s="7"/>
      <c r="AX89" s="8">
        <f t="shared" si="67"/>
        <v>0.52607916484281425</v>
      </c>
      <c r="AY89" s="8">
        <f t="shared" si="68"/>
        <v>0.25487328945120019</v>
      </c>
      <c r="AZ89" s="8">
        <f t="shared" si="69"/>
        <v>0.21904754570598522</v>
      </c>
      <c r="BA89" s="8">
        <f t="shared" si="70"/>
        <v>0.99999999999999978</v>
      </c>
      <c r="BC89" s="7">
        <f t="shared" si="71"/>
        <v>1714.0916999999999</v>
      </c>
      <c r="BD89" s="14">
        <f t="shared" si="72"/>
        <v>2096</v>
      </c>
    </row>
    <row r="90" spans="1:56">
      <c r="A90" s="13">
        <v>43164</v>
      </c>
      <c r="B90" s="14">
        <v>2188</v>
      </c>
      <c r="C90" s="14">
        <v>9380</v>
      </c>
      <c r="D90" s="12">
        <v>4.08</v>
      </c>
      <c r="E90" s="12">
        <v>13</v>
      </c>
      <c r="F90" s="12">
        <v>824</v>
      </c>
      <c r="G90" s="12">
        <v>226</v>
      </c>
      <c r="H90" s="12">
        <v>9</v>
      </c>
      <c r="I90" s="12">
        <v>10</v>
      </c>
      <c r="J90" s="12">
        <v>941</v>
      </c>
      <c r="L90" s="12">
        <f t="shared" si="37"/>
        <v>1027.8425</v>
      </c>
      <c r="N90" s="5">
        <f t="shared" si="38"/>
        <v>916.12319999999988</v>
      </c>
      <c r="O90" s="5">
        <f t="shared" si="39"/>
        <v>1943.9656999999997</v>
      </c>
      <c r="Q90" s="6">
        <f t="shared" si="40"/>
        <v>76.549600000000012</v>
      </c>
      <c r="R90" s="6">
        <f t="shared" si="41"/>
        <v>57.412200000000006</v>
      </c>
      <c r="S90" s="6">
        <f t="shared" si="42"/>
        <v>25.516533333333335</v>
      </c>
      <c r="T90" s="6">
        <f t="shared" si="43"/>
        <v>765.49600000000009</v>
      </c>
      <c r="U90" s="12">
        <f t="shared" si="44"/>
        <v>824.00000000000011</v>
      </c>
      <c r="W90" s="6">
        <f t="shared" si="45"/>
        <v>122.86122750000001</v>
      </c>
      <c r="X90" s="6">
        <f t="shared" si="46"/>
        <v>55.846012500000001</v>
      </c>
      <c r="Y90" s="6">
        <f t="shared" si="47"/>
        <v>19.856360000000002</v>
      </c>
      <c r="Z90" s="6">
        <f t="shared" si="48"/>
        <v>893.53620000000001</v>
      </c>
      <c r="AA90" s="12">
        <f t="shared" si="49"/>
        <v>226</v>
      </c>
      <c r="AC90" s="6">
        <f t="shared" si="50"/>
        <v>8.8195274999999995</v>
      </c>
      <c r="AD90" s="6">
        <f t="shared" si="51"/>
        <v>2.5198650000000002</v>
      </c>
      <c r="AE90" s="6">
        <f t="shared" si="52"/>
        <v>0.55997000000000008</v>
      </c>
      <c r="AF90" s="6">
        <f t="shared" si="53"/>
        <v>50.397299999999994</v>
      </c>
      <c r="AG90" s="12">
        <f t="shared" si="54"/>
        <v>8.9999999999999982</v>
      </c>
      <c r="AI90" s="3">
        <f t="shared" si="55"/>
        <v>18.879525000000001</v>
      </c>
      <c r="AJ90" s="3">
        <f t="shared" si="56"/>
        <v>2.0977250000000001</v>
      </c>
      <c r="AK90" s="3">
        <f t="shared" si="57"/>
        <v>0</v>
      </c>
      <c r="AL90" s="3">
        <f t="shared" si="58"/>
        <v>83.909000000000006</v>
      </c>
      <c r="AM90" s="12">
        <f t="shared" si="59"/>
        <v>10</v>
      </c>
      <c r="AO90" s="7">
        <f t="shared" si="60"/>
        <v>1793.3385000000003</v>
      </c>
      <c r="AP90" s="7">
        <f t="shared" si="61"/>
        <v>227.10988000000003</v>
      </c>
      <c r="AQ90" s="7">
        <f t="shared" si="62"/>
        <v>117.87580250000001</v>
      </c>
      <c r="AR90" s="7">
        <f t="shared" si="63"/>
        <v>45.932863333333337</v>
      </c>
      <c r="AS90" s="7"/>
      <c r="AT90" s="7">
        <f t="shared" si="64"/>
        <v>908.43952000000013</v>
      </c>
      <c r="AU90" s="7">
        <f t="shared" si="65"/>
        <v>471.50321000000002</v>
      </c>
      <c r="AV90" s="7">
        <f t="shared" si="66"/>
        <v>413.39577000000003</v>
      </c>
      <c r="AW90" s="7"/>
      <c r="AX90" s="8">
        <f t="shared" si="67"/>
        <v>0.50656332867442477</v>
      </c>
      <c r="AY90" s="8">
        <f t="shared" si="68"/>
        <v>0.26291924809510303</v>
      </c>
      <c r="AZ90" s="8">
        <f t="shared" si="69"/>
        <v>0.23051742323047208</v>
      </c>
      <c r="BA90" s="8">
        <f t="shared" si="70"/>
        <v>0.99999999999999989</v>
      </c>
      <c r="BC90" s="7">
        <f t="shared" si="71"/>
        <v>1793.3385000000003</v>
      </c>
      <c r="BD90" s="14">
        <f t="shared" si="72"/>
        <v>2188</v>
      </c>
    </row>
    <row r="91" spans="1:56">
      <c r="A91" s="13">
        <v>43165</v>
      </c>
      <c r="B91" s="14">
        <v>2412</v>
      </c>
      <c r="C91" s="14">
        <v>8850</v>
      </c>
      <c r="D91" s="12">
        <v>3.89</v>
      </c>
      <c r="E91" s="12">
        <v>1</v>
      </c>
      <c r="F91" s="12">
        <v>521</v>
      </c>
      <c r="G91" s="12">
        <v>359</v>
      </c>
      <c r="H91" s="12">
        <v>0</v>
      </c>
      <c r="I91" s="12">
        <v>0</v>
      </c>
      <c r="J91" s="14">
        <v>1267</v>
      </c>
      <c r="L91" s="12">
        <f t="shared" si="37"/>
        <v>1419.3783000000001</v>
      </c>
      <c r="N91" s="5">
        <f t="shared" si="38"/>
        <v>579.24779999999998</v>
      </c>
      <c r="O91" s="5">
        <f t="shared" si="39"/>
        <v>1998.6261</v>
      </c>
      <c r="Q91" s="6">
        <f t="shared" si="40"/>
        <v>48.400900000000007</v>
      </c>
      <c r="R91" s="6">
        <f t="shared" si="41"/>
        <v>36.300674999999998</v>
      </c>
      <c r="S91" s="6">
        <f t="shared" si="42"/>
        <v>16.133633333333332</v>
      </c>
      <c r="T91" s="6">
        <f t="shared" si="43"/>
        <v>484.00900000000001</v>
      </c>
      <c r="U91" s="12">
        <f t="shared" si="44"/>
        <v>521</v>
      </c>
      <c r="W91" s="6">
        <f t="shared" si="45"/>
        <v>195.16451625000002</v>
      </c>
      <c r="X91" s="6">
        <f t="shared" si="46"/>
        <v>88.711143750000005</v>
      </c>
      <c r="Y91" s="6">
        <f t="shared" si="47"/>
        <v>31.541740000000004</v>
      </c>
      <c r="Z91" s="6">
        <f t="shared" si="48"/>
        <v>1419.3783000000003</v>
      </c>
      <c r="AA91" s="12">
        <f t="shared" si="49"/>
        <v>359.00000000000006</v>
      </c>
      <c r="AC91" s="6">
        <f t="shared" si="50"/>
        <v>0</v>
      </c>
      <c r="AD91" s="6">
        <f t="shared" si="51"/>
        <v>0</v>
      </c>
      <c r="AE91" s="6">
        <f t="shared" si="52"/>
        <v>0</v>
      </c>
      <c r="AF91" s="6">
        <f t="shared" si="53"/>
        <v>0</v>
      </c>
      <c r="AG91" s="12">
        <f t="shared" si="54"/>
        <v>0</v>
      </c>
      <c r="AI91" s="3">
        <f t="shared" si="55"/>
        <v>0</v>
      </c>
      <c r="AJ91" s="3">
        <f t="shared" si="56"/>
        <v>0</v>
      </c>
      <c r="AK91" s="3">
        <f t="shared" si="57"/>
        <v>0</v>
      </c>
      <c r="AL91" s="3">
        <f t="shared" si="58"/>
        <v>0</v>
      </c>
      <c r="AM91" s="12">
        <f t="shared" si="59"/>
        <v>0</v>
      </c>
      <c r="AO91" s="7">
        <f t="shared" si="60"/>
        <v>1903.3873000000003</v>
      </c>
      <c r="AP91" s="7">
        <f t="shared" si="61"/>
        <v>243.56541625000003</v>
      </c>
      <c r="AQ91" s="7">
        <f t="shared" si="62"/>
        <v>125.01181875</v>
      </c>
      <c r="AR91" s="7">
        <f t="shared" si="63"/>
        <v>47.67537333333334</v>
      </c>
      <c r="AS91" s="7"/>
      <c r="AT91" s="7">
        <f t="shared" si="64"/>
        <v>974.26166500000011</v>
      </c>
      <c r="AU91" s="7">
        <f t="shared" si="65"/>
        <v>500.04727500000001</v>
      </c>
      <c r="AV91" s="7">
        <f t="shared" si="66"/>
        <v>429.07836000000009</v>
      </c>
      <c r="AW91" s="7"/>
      <c r="AX91" s="8">
        <f t="shared" si="67"/>
        <v>0.51185676451660678</v>
      </c>
      <c r="AY91" s="8">
        <f t="shared" si="68"/>
        <v>0.2627144118277977</v>
      </c>
      <c r="AZ91" s="8">
        <f t="shared" si="69"/>
        <v>0.22542882365559549</v>
      </c>
      <c r="BA91" s="8">
        <f t="shared" si="70"/>
        <v>1</v>
      </c>
      <c r="BC91" s="7">
        <f t="shared" si="71"/>
        <v>1903.3873000000003</v>
      </c>
      <c r="BD91" s="14">
        <f t="shared" si="72"/>
        <v>2412</v>
      </c>
    </row>
    <row r="92" spans="1:56">
      <c r="A92" s="13">
        <v>43166</v>
      </c>
      <c r="B92" s="14">
        <v>2409</v>
      </c>
      <c r="C92" s="14">
        <v>10829</v>
      </c>
      <c r="D92" s="12">
        <v>4.66</v>
      </c>
      <c r="E92" s="12">
        <v>28</v>
      </c>
      <c r="F92" s="12">
        <v>693</v>
      </c>
      <c r="G92" s="12">
        <v>331</v>
      </c>
      <c r="H92" s="12">
        <v>12</v>
      </c>
      <c r="I92" s="12">
        <v>0</v>
      </c>
      <c r="J92" s="14">
        <v>1257</v>
      </c>
      <c r="L92" s="12">
        <f t="shared" si="37"/>
        <v>1375.8711000000001</v>
      </c>
      <c r="N92" s="5">
        <f t="shared" si="38"/>
        <v>770.47739999999988</v>
      </c>
      <c r="O92" s="5">
        <f t="shared" si="39"/>
        <v>2146.3485000000001</v>
      </c>
      <c r="Q92" s="6">
        <f t="shared" si="40"/>
        <v>64.3797</v>
      </c>
      <c r="R92" s="6">
        <f t="shared" si="41"/>
        <v>48.284775000000003</v>
      </c>
      <c r="S92" s="6">
        <f t="shared" si="42"/>
        <v>21.459900000000001</v>
      </c>
      <c r="T92" s="6">
        <f t="shared" si="43"/>
        <v>643.79700000000003</v>
      </c>
      <c r="U92" s="12">
        <f t="shared" si="44"/>
        <v>693</v>
      </c>
      <c r="W92" s="6">
        <f t="shared" si="45"/>
        <v>179.94277125000002</v>
      </c>
      <c r="X92" s="6">
        <f t="shared" si="46"/>
        <v>81.792168750000002</v>
      </c>
      <c r="Y92" s="6">
        <f t="shared" si="47"/>
        <v>29.081659999999999</v>
      </c>
      <c r="Z92" s="6">
        <f t="shared" si="48"/>
        <v>1308.6747000000003</v>
      </c>
      <c r="AA92" s="12">
        <f t="shared" si="49"/>
        <v>331.00000000000006</v>
      </c>
      <c r="AC92" s="6">
        <f t="shared" si="50"/>
        <v>11.759370000000001</v>
      </c>
      <c r="AD92" s="6">
        <f t="shared" si="51"/>
        <v>3.3598200000000009</v>
      </c>
      <c r="AE92" s="6">
        <f t="shared" si="52"/>
        <v>0.74662666666666688</v>
      </c>
      <c r="AF92" s="6">
        <f t="shared" si="53"/>
        <v>67.196400000000011</v>
      </c>
      <c r="AG92" s="12">
        <f t="shared" si="54"/>
        <v>12.000000000000002</v>
      </c>
      <c r="AI92" s="3">
        <f t="shared" si="55"/>
        <v>0</v>
      </c>
      <c r="AJ92" s="3">
        <f t="shared" si="56"/>
        <v>0</v>
      </c>
      <c r="AK92" s="3">
        <f t="shared" si="57"/>
        <v>0</v>
      </c>
      <c r="AL92" s="3">
        <f t="shared" si="58"/>
        <v>0</v>
      </c>
      <c r="AM92" s="12">
        <f t="shared" si="59"/>
        <v>0</v>
      </c>
      <c r="AO92" s="7">
        <f t="shared" si="60"/>
        <v>2019.6681000000003</v>
      </c>
      <c r="AP92" s="7">
        <f t="shared" si="61"/>
        <v>256.08184125000002</v>
      </c>
      <c r="AQ92" s="7">
        <f t="shared" si="62"/>
        <v>133.43676375000001</v>
      </c>
      <c r="AR92" s="7">
        <f t="shared" si="63"/>
        <v>51.288186666666668</v>
      </c>
      <c r="AS92" s="7"/>
      <c r="AT92" s="7">
        <f t="shared" si="64"/>
        <v>1024.3273650000001</v>
      </c>
      <c r="AU92" s="7">
        <f t="shared" si="65"/>
        <v>533.74705500000005</v>
      </c>
      <c r="AV92" s="7">
        <f t="shared" si="66"/>
        <v>461.59368000000001</v>
      </c>
      <c r="AW92" s="7"/>
      <c r="AX92" s="8">
        <f t="shared" si="67"/>
        <v>0.50717608749675258</v>
      </c>
      <c r="AY92" s="8">
        <f t="shared" si="68"/>
        <v>0.26427463750108249</v>
      </c>
      <c r="AZ92" s="8">
        <f t="shared" si="69"/>
        <v>0.22854927500216493</v>
      </c>
      <c r="BA92" s="8">
        <f t="shared" si="70"/>
        <v>1</v>
      </c>
      <c r="BC92" s="7">
        <f t="shared" si="71"/>
        <v>2019.6681000000001</v>
      </c>
      <c r="BD92" s="14">
        <f t="shared" si="72"/>
        <v>2409</v>
      </c>
    </row>
    <row r="93" spans="1:56">
      <c r="A93" s="13">
        <v>43167</v>
      </c>
      <c r="B93" s="14">
        <v>1880</v>
      </c>
      <c r="C93" s="14">
        <v>4961</v>
      </c>
      <c r="D93" s="12">
        <v>2.13</v>
      </c>
      <c r="E93" s="12">
        <v>3</v>
      </c>
      <c r="F93" s="12">
        <v>887</v>
      </c>
      <c r="G93" s="12">
        <v>180</v>
      </c>
      <c r="H93" s="12">
        <v>0</v>
      </c>
      <c r="I93" s="12">
        <v>0</v>
      </c>
      <c r="J93" s="12">
        <v>577</v>
      </c>
      <c r="L93" s="12">
        <f t="shared" si="37"/>
        <v>711.66600000000005</v>
      </c>
      <c r="N93" s="5">
        <f t="shared" si="38"/>
        <v>986.1665999999999</v>
      </c>
      <c r="O93" s="5">
        <f t="shared" si="39"/>
        <v>1697.8326</v>
      </c>
      <c r="Q93" s="6">
        <f t="shared" si="40"/>
        <v>82.402300000000011</v>
      </c>
      <c r="R93" s="6">
        <f t="shared" si="41"/>
        <v>61.801724999999998</v>
      </c>
      <c r="S93" s="6">
        <f t="shared" si="42"/>
        <v>27.467433333333332</v>
      </c>
      <c r="T93" s="6">
        <f t="shared" si="43"/>
        <v>824.02300000000002</v>
      </c>
      <c r="U93" s="12">
        <f t="shared" si="44"/>
        <v>887</v>
      </c>
      <c r="W93" s="6">
        <f t="shared" si="45"/>
        <v>97.854075000000009</v>
      </c>
      <c r="X93" s="6">
        <f t="shared" si="46"/>
        <v>44.479125000000003</v>
      </c>
      <c r="Y93" s="6">
        <f t="shared" si="47"/>
        <v>15.8148</v>
      </c>
      <c r="Z93" s="6">
        <f t="shared" si="48"/>
        <v>711.66600000000005</v>
      </c>
      <c r="AA93" s="12">
        <f t="shared" si="49"/>
        <v>180</v>
      </c>
      <c r="AC93" s="6">
        <f t="shared" si="50"/>
        <v>0</v>
      </c>
      <c r="AD93" s="6">
        <f t="shared" si="51"/>
        <v>0</v>
      </c>
      <c r="AE93" s="6">
        <f t="shared" si="52"/>
        <v>0</v>
      </c>
      <c r="AF93" s="6">
        <f t="shared" si="53"/>
        <v>0</v>
      </c>
      <c r="AG93" s="12">
        <f t="shared" si="54"/>
        <v>0</v>
      </c>
      <c r="AI93" s="3">
        <f t="shared" si="55"/>
        <v>0</v>
      </c>
      <c r="AJ93" s="3">
        <f t="shared" si="56"/>
        <v>0</v>
      </c>
      <c r="AK93" s="3">
        <f t="shared" si="57"/>
        <v>0</v>
      </c>
      <c r="AL93" s="3">
        <f t="shared" si="58"/>
        <v>0</v>
      </c>
      <c r="AM93" s="12">
        <f t="shared" si="59"/>
        <v>0</v>
      </c>
      <c r="AO93" s="7">
        <f t="shared" si="60"/>
        <v>1535.6890000000001</v>
      </c>
      <c r="AP93" s="7">
        <f t="shared" si="61"/>
        <v>180.25637500000002</v>
      </c>
      <c r="AQ93" s="7">
        <f t="shared" si="62"/>
        <v>106.28085</v>
      </c>
      <c r="AR93" s="7">
        <f t="shared" si="63"/>
        <v>43.28223333333333</v>
      </c>
      <c r="AS93" s="7"/>
      <c r="AT93" s="7">
        <f t="shared" si="64"/>
        <v>721.02550000000008</v>
      </c>
      <c r="AU93" s="7">
        <f t="shared" si="65"/>
        <v>425.1234</v>
      </c>
      <c r="AV93" s="7">
        <f t="shared" si="66"/>
        <v>389.5401</v>
      </c>
      <c r="AW93" s="7"/>
      <c r="AX93" s="8">
        <f t="shared" si="67"/>
        <v>0.46951270732550671</v>
      </c>
      <c r="AY93" s="8">
        <f t="shared" si="68"/>
        <v>0.27682909755816443</v>
      </c>
      <c r="AZ93" s="8">
        <f t="shared" si="69"/>
        <v>0.25365819511632887</v>
      </c>
      <c r="BA93" s="8">
        <f t="shared" si="70"/>
        <v>1</v>
      </c>
      <c r="BC93" s="7">
        <f t="shared" si="71"/>
        <v>1535.6890000000001</v>
      </c>
      <c r="BD93" s="14">
        <f t="shared" si="72"/>
        <v>1880</v>
      </c>
    </row>
    <row r="94" spans="1:56">
      <c r="A94" s="13">
        <v>43168</v>
      </c>
      <c r="B94" s="14">
        <v>2317</v>
      </c>
      <c r="C94" s="14">
        <v>10729</v>
      </c>
      <c r="D94" s="12">
        <v>4.6100000000000003</v>
      </c>
      <c r="E94" s="12">
        <v>2</v>
      </c>
      <c r="F94" s="12">
        <v>817</v>
      </c>
      <c r="G94" s="12">
        <v>260</v>
      </c>
      <c r="H94" s="12">
        <v>37</v>
      </c>
      <c r="I94" s="12">
        <v>19</v>
      </c>
      <c r="J94" s="14">
        <v>1139</v>
      </c>
      <c r="L94" s="12">
        <f t="shared" si="37"/>
        <v>1394.578</v>
      </c>
      <c r="N94" s="5">
        <f t="shared" si="38"/>
        <v>908.34059999999988</v>
      </c>
      <c r="O94" s="5">
        <f t="shared" si="39"/>
        <v>2302.9186</v>
      </c>
      <c r="Q94" s="6">
        <f t="shared" si="40"/>
        <v>75.899300000000011</v>
      </c>
      <c r="R94" s="6">
        <f t="shared" si="41"/>
        <v>56.924475000000001</v>
      </c>
      <c r="S94" s="6">
        <f t="shared" si="42"/>
        <v>25.299766666666667</v>
      </c>
      <c r="T94" s="6">
        <f t="shared" si="43"/>
        <v>758.99300000000005</v>
      </c>
      <c r="U94" s="12">
        <f t="shared" si="44"/>
        <v>817</v>
      </c>
      <c r="W94" s="6">
        <f t="shared" si="45"/>
        <v>141.344775</v>
      </c>
      <c r="X94" s="6">
        <f t="shared" si="46"/>
        <v>64.247624999999999</v>
      </c>
      <c r="Y94" s="6">
        <f t="shared" si="47"/>
        <v>22.843599999999999</v>
      </c>
      <c r="Z94" s="6">
        <f t="shared" si="48"/>
        <v>1027.962</v>
      </c>
      <c r="AA94" s="12">
        <f t="shared" si="49"/>
        <v>260</v>
      </c>
      <c r="AC94" s="6">
        <f t="shared" si="50"/>
        <v>36.2580575</v>
      </c>
      <c r="AD94" s="6">
        <f t="shared" si="51"/>
        <v>10.359445000000001</v>
      </c>
      <c r="AE94" s="6">
        <f t="shared" si="52"/>
        <v>2.3020988888888891</v>
      </c>
      <c r="AF94" s="6">
        <f t="shared" si="53"/>
        <v>207.18889999999999</v>
      </c>
      <c r="AG94" s="12">
        <f t="shared" si="54"/>
        <v>36.999999999999993</v>
      </c>
      <c r="AI94" s="3">
        <f t="shared" si="55"/>
        <v>35.871097499999998</v>
      </c>
      <c r="AJ94" s="3">
        <f t="shared" si="56"/>
        <v>3.9856775</v>
      </c>
      <c r="AK94" s="3">
        <f t="shared" si="57"/>
        <v>0</v>
      </c>
      <c r="AL94" s="3">
        <f t="shared" si="58"/>
        <v>159.4271</v>
      </c>
      <c r="AM94" s="12">
        <f t="shared" si="59"/>
        <v>19</v>
      </c>
      <c r="AO94" s="7">
        <f t="shared" si="60"/>
        <v>2153.5709999999999</v>
      </c>
      <c r="AP94" s="7">
        <f t="shared" si="61"/>
        <v>289.37323000000004</v>
      </c>
      <c r="AQ94" s="7">
        <f t="shared" si="62"/>
        <v>135.5172225</v>
      </c>
      <c r="AR94" s="7">
        <f t="shared" si="63"/>
        <v>50.445465555555558</v>
      </c>
      <c r="AS94" s="7"/>
      <c r="AT94" s="7">
        <f t="shared" si="64"/>
        <v>1157.4929200000001</v>
      </c>
      <c r="AU94" s="7">
        <f t="shared" si="65"/>
        <v>542.06889000000001</v>
      </c>
      <c r="AV94" s="7">
        <f t="shared" si="66"/>
        <v>454.00918999999999</v>
      </c>
      <c r="AW94" s="7"/>
      <c r="AX94" s="8">
        <f t="shared" si="67"/>
        <v>0.53747608971331806</v>
      </c>
      <c r="AY94" s="8">
        <f t="shared" si="68"/>
        <v>0.25170699735462637</v>
      </c>
      <c r="AZ94" s="8">
        <f t="shared" si="69"/>
        <v>0.21081691293205565</v>
      </c>
      <c r="BA94" s="8">
        <f t="shared" si="70"/>
        <v>1</v>
      </c>
      <c r="BC94" s="7">
        <f t="shared" si="71"/>
        <v>2153.5709999999999</v>
      </c>
      <c r="BD94" s="14">
        <f t="shared" si="72"/>
        <v>2317</v>
      </c>
    </row>
    <row r="95" spans="1:56">
      <c r="A95" s="13">
        <v>43169</v>
      </c>
      <c r="B95" s="14">
        <v>2844</v>
      </c>
      <c r="C95" s="14">
        <v>15008</v>
      </c>
      <c r="D95" s="12">
        <v>6.54</v>
      </c>
      <c r="E95" s="12">
        <v>6</v>
      </c>
      <c r="F95" s="12">
        <v>428</v>
      </c>
      <c r="G95" s="12">
        <v>394</v>
      </c>
      <c r="H95" s="12">
        <v>44</v>
      </c>
      <c r="I95" s="12">
        <v>26</v>
      </c>
      <c r="J95" s="14">
        <v>1810</v>
      </c>
      <c r="L95" s="12">
        <f t="shared" si="37"/>
        <v>2022.308</v>
      </c>
      <c r="N95" s="5">
        <f t="shared" si="38"/>
        <v>475.85039999999998</v>
      </c>
      <c r="O95" s="5">
        <f t="shared" si="39"/>
        <v>2498.1583999999998</v>
      </c>
      <c r="Q95" s="6">
        <f t="shared" si="40"/>
        <v>39.761200000000002</v>
      </c>
      <c r="R95" s="6">
        <f t="shared" si="41"/>
        <v>29.820900000000002</v>
      </c>
      <c r="S95" s="6">
        <f t="shared" si="42"/>
        <v>13.253733333333335</v>
      </c>
      <c r="T95" s="6">
        <f t="shared" si="43"/>
        <v>397.61199999999997</v>
      </c>
      <c r="U95" s="12">
        <f t="shared" si="44"/>
        <v>427.99999999999994</v>
      </c>
      <c r="W95" s="6">
        <f t="shared" si="45"/>
        <v>214.19169750000003</v>
      </c>
      <c r="X95" s="6">
        <f t="shared" si="46"/>
        <v>97.359862500000006</v>
      </c>
      <c r="Y95" s="6">
        <f t="shared" si="47"/>
        <v>34.616840000000003</v>
      </c>
      <c r="Z95" s="6">
        <f t="shared" si="48"/>
        <v>1557.7578000000003</v>
      </c>
      <c r="AA95" s="12">
        <f t="shared" si="49"/>
        <v>394.00000000000006</v>
      </c>
      <c r="AC95" s="6">
        <f t="shared" si="50"/>
        <v>43.117690000000003</v>
      </c>
      <c r="AD95" s="6">
        <f t="shared" si="51"/>
        <v>12.319340000000002</v>
      </c>
      <c r="AE95" s="6">
        <f t="shared" si="52"/>
        <v>2.7376311111111118</v>
      </c>
      <c r="AF95" s="6">
        <f t="shared" si="53"/>
        <v>246.38680000000005</v>
      </c>
      <c r="AG95" s="12">
        <f t="shared" si="54"/>
        <v>44.000000000000007</v>
      </c>
      <c r="AI95" s="3">
        <f t="shared" si="55"/>
        <v>49.086765</v>
      </c>
      <c r="AJ95" s="3">
        <f t="shared" si="56"/>
        <v>5.4540850000000001</v>
      </c>
      <c r="AK95" s="3">
        <f t="shared" si="57"/>
        <v>0</v>
      </c>
      <c r="AL95" s="3">
        <f t="shared" si="58"/>
        <v>218.1634</v>
      </c>
      <c r="AM95" s="12">
        <f t="shared" si="59"/>
        <v>26</v>
      </c>
      <c r="AO95" s="7">
        <f t="shared" si="60"/>
        <v>2419.9200000000005</v>
      </c>
      <c r="AP95" s="7">
        <f t="shared" si="61"/>
        <v>346.15735250000006</v>
      </c>
      <c r="AQ95" s="7">
        <f t="shared" si="62"/>
        <v>144.95418750000002</v>
      </c>
      <c r="AR95" s="7">
        <f t="shared" si="63"/>
        <v>50.608204444444453</v>
      </c>
      <c r="AS95" s="7"/>
      <c r="AT95" s="7">
        <f t="shared" si="64"/>
        <v>1384.6294100000002</v>
      </c>
      <c r="AU95" s="7">
        <f t="shared" si="65"/>
        <v>579.81675000000007</v>
      </c>
      <c r="AV95" s="7">
        <f t="shared" si="66"/>
        <v>455.47384000000011</v>
      </c>
      <c r="AW95" s="7"/>
      <c r="AX95" s="8">
        <f t="shared" si="67"/>
        <v>0.57217982825878544</v>
      </c>
      <c r="AY95" s="8">
        <f t="shared" si="68"/>
        <v>0.23960161906178715</v>
      </c>
      <c r="AZ95" s="8">
        <f t="shared" si="69"/>
        <v>0.18821855267942741</v>
      </c>
      <c r="BA95" s="8">
        <f t="shared" si="70"/>
        <v>1</v>
      </c>
      <c r="BC95" s="7">
        <f t="shared" si="71"/>
        <v>2419.9200000000005</v>
      </c>
      <c r="BD95" s="14">
        <f t="shared" si="72"/>
        <v>2844</v>
      </c>
    </row>
    <row r="96" spans="1:56">
      <c r="A96" s="13">
        <v>43170</v>
      </c>
      <c r="B96" s="14">
        <v>2539</v>
      </c>
      <c r="C96" s="14">
        <v>13919</v>
      </c>
      <c r="D96" s="12">
        <v>5.99</v>
      </c>
      <c r="E96" s="12">
        <v>10</v>
      </c>
      <c r="F96" s="12">
        <v>598</v>
      </c>
      <c r="G96" s="12">
        <v>383</v>
      </c>
      <c r="H96" s="12">
        <v>19</v>
      </c>
      <c r="I96" s="12">
        <v>6</v>
      </c>
      <c r="J96" s="14">
        <v>1455</v>
      </c>
      <c r="L96" s="12">
        <f t="shared" si="37"/>
        <v>1671.0067999999999</v>
      </c>
      <c r="N96" s="5">
        <f t="shared" si="38"/>
        <v>664.85639999999989</v>
      </c>
      <c r="O96" s="5">
        <f t="shared" si="39"/>
        <v>2335.8631999999998</v>
      </c>
      <c r="Q96" s="6">
        <f t="shared" si="40"/>
        <v>55.554200000000009</v>
      </c>
      <c r="R96" s="6">
        <f t="shared" si="41"/>
        <v>41.665649999999999</v>
      </c>
      <c r="S96" s="6">
        <f t="shared" si="42"/>
        <v>18.518066666666666</v>
      </c>
      <c r="T96" s="6">
        <f t="shared" si="43"/>
        <v>555.54200000000003</v>
      </c>
      <c r="U96" s="12">
        <f t="shared" si="44"/>
        <v>598</v>
      </c>
      <c r="W96" s="6">
        <f t="shared" si="45"/>
        <v>208.21172625000003</v>
      </c>
      <c r="X96" s="6">
        <f t="shared" si="46"/>
        <v>94.641693750000002</v>
      </c>
      <c r="Y96" s="6">
        <f t="shared" si="47"/>
        <v>33.650380000000006</v>
      </c>
      <c r="Z96" s="6">
        <f t="shared" si="48"/>
        <v>1514.2671</v>
      </c>
      <c r="AA96" s="12">
        <f t="shared" si="49"/>
        <v>383</v>
      </c>
      <c r="AC96" s="6">
        <f t="shared" si="50"/>
        <v>18.619002500000001</v>
      </c>
      <c r="AD96" s="6">
        <f t="shared" si="51"/>
        <v>5.3197150000000004</v>
      </c>
      <c r="AE96" s="6">
        <f t="shared" si="52"/>
        <v>1.182158888888889</v>
      </c>
      <c r="AF96" s="6">
        <f t="shared" si="53"/>
        <v>106.39430000000002</v>
      </c>
      <c r="AG96" s="12">
        <f t="shared" si="54"/>
        <v>19</v>
      </c>
      <c r="AI96" s="3">
        <f t="shared" si="55"/>
        <v>11.327715</v>
      </c>
      <c r="AJ96" s="3">
        <f t="shared" si="56"/>
        <v>1.2586349999999999</v>
      </c>
      <c r="AK96" s="3">
        <f t="shared" si="57"/>
        <v>0</v>
      </c>
      <c r="AL96" s="3">
        <f t="shared" si="58"/>
        <v>50.345399999999998</v>
      </c>
      <c r="AM96" s="12">
        <f t="shared" si="59"/>
        <v>6</v>
      </c>
      <c r="AO96" s="7">
        <f t="shared" si="60"/>
        <v>2226.5488</v>
      </c>
      <c r="AP96" s="7">
        <f t="shared" si="61"/>
        <v>293.71264375000004</v>
      </c>
      <c r="AQ96" s="7">
        <f t="shared" si="62"/>
        <v>142.88569375</v>
      </c>
      <c r="AR96" s="7">
        <f t="shared" si="63"/>
        <v>53.35060555555556</v>
      </c>
      <c r="AS96" s="7"/>
      <c r="AT96" s="7">
        <f t="shared" si="64"/>
        <v>1174.8505750000002</v>
      </c>
      <c r="AU96" s="7">
        <f t="shared" si="65"/>
        <v>571.54277500000001</v>
      </c>
      <c r="AV96" s="7">
        <f t="shared" si="66"/>
        <v>480.15545000000003</v>
      </c>
      <c r="AW96" s="7"/>
      <c r="AX96" s="8">
        <f t="shared" si="67"/>
        <v>0.52765543472480825</v>
      </c>
      <c r="AY96" s="8">
        <f t="shared" si="68"/>
        <v>0.25669447487519698</v>
      </c>
      <c r="AZ96" s="8">
        <f t="shared" si="69"/>
        <v>0.21565009039999483</v>
      </c>
      <c r="BA96" s="8">
        <f t="shared" si="70"/>
        <v>1</v>
      </c>
      <c r="BC96" s="7">
        <f t="shared" si="71"/>
        <v>2226.5488000000005</v>
      </c>
      <c r="BD96" s="14">
        <f t="shared" si="72"/>
        <v>2539</v>
      </c>
    </row>
    <row r="97" spans="1:56">
      <c r="A97" s="13">
        <v>43171</v>
      </c>
      <c r="B97" s="14">
        <v>1879</v>
      </c>
      <c r="C97" s="14">
        <v>4274</v>
      </c>
      <c r="D97" s="12">
        <v>1.84</v>
      </c>
      <c r="E97" s="12">
        <v>8</v>
      </c>
      <c r="F97" s="12">
        <v>758</v>
      </c>
      <c r="G97" s="12">
        <v>178</v>
      </c>
      <c r="H97" s="12">
        <v>0</v>
      </c>
      <c r="I97" s="12">
        <v>0</v>
      </c>
      <c r="J97" s="12">
        <v>565</v>
      </c>
      <c r="L97" s="12">
        <f t="shared" si="37"/>
        <v>703.7586</v>
      </c>
      <c r="N97" s="5">
        <f t="shared" si="38"/>
        <v>842.74439999999993</v>
      </c>
      <c r="O97" s="5">
        <f t="shared" si="39"/>
        <v>1546.5029999999999</v>
      </c>
      <c r="Q97" s="6">
        <f t="shared" si="40"/>
        <v>70.418199999999999</v>
      </c>
      <c r="R97" s="6">
        <f t="shared" si="41"/>
        <v>52.813650000000003</v>
      </c>
      <c r="S97" s="6">
        <f t="shared" si="42"/>
        <v>23.472733333333334</v>
      </c>
      <c r="T97" s="6">
        <f t="shared" si="43"/>
        <v>704.18200000000002</v>
      </c>
      <c r="U97" s="12">
        <f t="shared" si="44"/>
        <v>758</v>
      </c>
      <c r="W97" s="6">
        <f t="shared" si="45"/>
        <v>96.766807500000013</v>
      </c>
      <c r="X97" s="6">
        <f t="shared" si="46"/>
        <v>43.9849125</v>
      </c>
      <c r="Y97" s="6">
        <f t="shared" si="47"/>
        <v>15.63908</v>
      </c>
      <c r="Z97" s="6">
        <f t="shared" si="48"/>
        <v>703.7586</v>
      </c>
      <c r="AA97" s="12">
        <f t="shared" si="49"/>
        <v>178</v>
      </c>
      <c r="AC97" s="6">
        <f t="shared" si="50"/>
        <v>0</v>
      </c>
      <c r="AD97" s="6">
        <f t="shared" si="51"/>
        <v>0</v>
      </c>
      <c r="AE97" s="6">
        <f t="shared" si="52"/>
        <v>0</v>
      </c>
      <c r="AF97" s="6">
        <f t="shared" si="53"/>
        <v>0</v>
      </c>
      <c r="AG97" s="12">
        <f t="shared" si="54"/>
        <v>0</v>
      </c>
      <c r="AI97" s="3">
        <f t="shared" si="55"/>
        <v>0</v>
      </c>
      <c r="AJ97" s="3">
        <f t="shared" si="56"/>
        <v>0</v>
      </c>
      <c r="AK97" s="3">
        <f t="shared" si="57"/>
        <v>0</v>
      </c>
      <c r="AL97" s="3">
        <f t="shared" si="58"/>
        <v>0</v>
      </c>
      <c r="AM97" s="12">
        <f t="shared" si="59"/>
        <v>0</v>
      </c>
      <c r="AO97" s="7">
        <f t="shared" si="60"/>
        <v>1407.9405999999999</v>
      </c>
      <c r="AP97" s="7">
        <f t="shared" si="61"/>
        <v>167.18500750000001</v>
      </c>
      <c r="AQ97" s="7">
        <f t="shared" si="62"/>
        <v>96.798562500000003</v>
      </c>
      <c r="AR97" s="7">
        <f t="shared" si="63"/>
        <v>39.11181333333333</v>
      </c>
      <c r="AS97" s="7"/>
      <c r="AT97" s="7">
        <f t="shared" si="64"/>
        <v>668.74003000000005</v>
      </c>
      <c r="AU97" s="7">
        <f t="shared" si="65"/>
        <v>387.19425000000001</v>
      </c>
      <c r="AV97" s="7">
        <f t="shared" si="66"/>
        <v>352.00631999999996</v>
      </c>
      <c r="AW97" s="7"/>
      <c r="AX97" s="8">
        <f t="shared" si="67"/>
        <v>0.47497744578144852</v>
      </c>
      <c r="AY97" s="8">
        <f t="shared" si="68"/>
        <v>0.27500751807285057</v>
      </c>
      <c r="AZ97" s="8">
        <f t="shared" si="69"/>
        <v>0.25001503614570103</v>
      </c>
      <c r="BA97" s="8">
        <f t="shared" si="70"/>
        <v>1</v>
      </c>
      <c r="BC97" s="7">
        <f t="shared" si="71"/>
        <v>1407.9405999999999</v>
      </c>
      <c r="BD97" s="14">
        <f t="shared" si="72"/>
        <v>1879</v>
      </c>
    </row>
    <row r="98" spans="1:56">
      <c r="A98" s="13">
        <v>43172</v>
      </c>
      <c r="B98" s="14">
        <v>2458</v>
      </c>
      <c r="C98" s="14">
        <v>12169</v>
      </c>
      <c r="D98" s="12">
        <v>5.28</v>
      </c>
      <c r="E98" s="12">
        <v>22</v>
      </c>
      <c r="F98" s="12">
        <v>701</v>
      </c>
      <c r="G98" s="12">
        <v>281</v>
      </c>
      <c r="H98" s="12">
        <v>27</v>
      </c>
      <c r="I98" s="12">
        <v>28</v>
      </c>
      <c r="J98" s="14">
        <v>1316</v>
      </c>
      <c r="L98" s="12">
        <f t="shared" si="37"/>
        <v>1497.1268</v>
      </c>
      <c r="N98" s="5">
        <f t="shared" si="38"/>
        <v>779.37179999999989</v>
      </c>
      <c r="O98" s="5">
        <f t="shared" si="39"/>
        <v>2276.4985999999999</v>
      </c>
      <c r="Q98" s="6">
        <f t="shared" si="40"/>
        <v>65.122900000000001</v>
      </c>
      <c r="R98" s="6">
        <f t="shared" si="41"/>
        <v>48.842175000000005</v>
      </c>
      <c r="S98" s="6">
        <f t="shared" si="42"/>
        <v>21.707633333333334</v>
      </c>
      <c r="T98" s="6">
        <f t="shared" si="43"/>
        <v>651.22900000000004</v>
      </c>
      <c r="U98" s="12">
        <f t="shared" si="44"/>
        <v>701</v>
      </c>
      <c r="W98" s="6">
        <f t="shared" si="45"/>
        <v>152.76108375000001</v>
      </c>
      <c r="X98" s="6">
        <f t="shared" si="46"/>
        <v>69.436856250000005</v>
      </c>
      <c r="Y98" s="6">
        <f t="shared" si="47"/>
        <v>24.688660000000002</v>
      </c>
      <c r="Z98" s="6">
        <f t="shared" si="48"/>
        <v>1110.9897000000001</v>
      </c>
      <c r="AA98" s="12">
        <f t="shared" si="49"/>
        <v>281</v>
      </c>
      <c r="AC98" s="6">
        <f t="shared" si="50"/>
        <v>26.458582499999999</v>
      </c>
      <c r="AD98" s="6">
        <f t="shared" si="51"/>
        <v>7.5595950000000007</v>
      </c>
      <c r="AE98" s="6">
        <f t="shared" si="52"/>
        <v>1.6799100000000002</v>
      </c>
      <c r="AF98" s="6">
        <f t="shared" si="53"/>
        <v>151.1919</v>
      </c>
      <c r="AG98" s="12">
        <f t="shared" si="54"/>
        <v>27</v>
      </c>
      <c r="AI98" s="3">
        <f t="shared" si="55"/>
        <v>52.862670000000001</v>
      </c>
      <c r="AJ98" s="3">
        <f t="shared" si="56"/>
        <v>5.8736300000000004</v>
      </c>
      <c r="AK98" s="3">
        <f t="shared" si="57"/>
        <v>0</v>
      </c>
      <c r="AL98" s="3">
        <f t="shared" si="58"/>
        <v>234.9452</v>
      </c>
      <c r="AM98" s="12">
        <f t="shared" si="59"/>
        <v>28</v>
      </c>
      <c r="AO98" s="7">
        <f t="shared" si="60"/>
        <v>2148.3558000000003</v>
      </c>
      <c r="AP98" s="7">
        <f t="shared" si="61"/>
        <v>297.20523625000004</v>
      </c>
      <c r="AQ98" s="7">
        <f t="shared" si="62"/>
        <v>131.71225625</v>
      </c>
      <c r="AR98" s="7">
        <f t="shared" si="63"/>
        <v>48.076203333333332</v>
      </c>
      <c r="AS98" s="7"/>
      <c r="AT98" s="7">
        <f t="shared" si="64"/>
        <v>1188.8209450000002</v>
      </c>
      <c r="AU98" s="7">
        <f t="shared" si="65"/>
        <v>526.84902499999998</v>
      </c>
      <c r="AV98" s="7">
        <f t="shared" si="66"/>
        <v>432.68583000000001</v>
      </c>
      <c r="AW98" s="7"/>
      <c r="AX98" s="8">
        <f t="shared" si="67"/>
        <v>0.5533631556746792</v>
      </c>
      <c r="AY98" s="8">
        <f t="shared" si="68"/>
        <v>0.24523359910867645</v>
      </c>
      <c r="AZ98" s="8">
        <f t="shared" si="69"/>
        <v>0.20140324521664427</v>
      </c>
      <c r="BA98" s="8">
        <f t="shared" si="70"/>
        <v>1</v>
      </c>
      <c r="BC98" s="7">
        <f t="shared" si="71"/>
        <v>2148.3558000000003</v>
      </c>
      <c r="BD98" s="14">
        <f t="shared" si="72"/>
        <v>2458</v>
      </c>
    </row>
    <row r="99" spans="1:56">
      <c r="A99" s="13">
        <v>43173</v>
      </c>
      <c r="B99" s="14">
        <v>1841</v>
      </c>
      <c r="C99" s="14">
        <v>6154</v>
      </c>
      <c r="D99" s="12">
        <v>2.65</v>
      </c>
      <c r="E99" s="12">
        <v>5</v>
      </c>
      <c r="F99" s="12">
        <v>756</v>
      </c>
      <c r="G99" s="12">
        <v>187</v>
      </c>
      <c r="H99" s="12">
        <v>9</v>
      </c>
      <c r="I99" s="12">
        <v>1</v>
      </c>
      <c r="J99" s="12">
        <v>659</v>
      </c>
      <c r="L99" s="12">
        <f t="shared" si="37"/>
        <v>798.13009999999997</v>
      </c>
      <c r="N99" s="5">
        <f t="shared" si="38"/>
        <v>840.52079999999989</v>
      </c>
      <c r="O99" s="5">
        <f t="shared" si="39"/>
        <v>1638.6508999999999</v>
      </c>
      <c r="Q99" s="6">
        <f t="shared" si="40"/>
        <v>70.232400000000013</v>
      </c>
      <c r="R99" s="6">
        <f t="shared" si="41"/>
        <v>52.674300000000002</v>
      </c>
      <c r="S99" s="6">
        <f t="shared" si="42"/>
        <v>23.410800000000002</v>
      </c>
      <c r="T99" s="6">
        <f t="shared" si="43"/>
        <v>702.32400000000007</v>
      </c>
      <c r="U99" s="12">
        <f t="shared" si="44"/>
        <v>756</v>
      </c>
      <c r="W99" s="6">
        <f t="shared" si="45"/>
        <v>101.65951125000001</v>
      </c>
      <c r="X99" s="6">
        <f t="shared" si="46"/>
        <v>46.208868750000001</v>
      </c>
      <c r="Y99" s="6">
        <f t="shared" si="47"/>
        <v>16.429819999999999</v>
      </c>
      <c r="Z99" s="6">
        <f t="shared" si="48"/>
        <v>739.34190000000001</v>
      </c>
      <c r="AA99" s="12">
        <f t="shared" si="49"/>
        <v>187</v>
      </c>
      <c r="AC99" s="6">
        <f t="shared" si="50"/>
        <v>8.8195274999999995</v>
      </c>
      <c r="AD99" s="6">
        <f t="shared" si="51"/>
        <v>2.5198650000000002</v>
      </c>
      <c r="AE99" s="6">
        <f t="shared" si="52"/>
        <v>0.55997000000000008</v>
      </c>
      <c r="AF99" s="6">
        <f t="shared" si="53"/>
        <v>50.397299999999994</v>
      </c>
      <c r="AG99" s="12">
        <f t="shared" si="54"/>
        <v>8.9999999999999982</v>
      </c>
      <c r="AI99" s="3">
        <f t="shared" si="55"/>
        <v>1.8879525000000001</v>
      </c>
      <c r="AJ99" s="3">
        <f t="shared" si="56"/>
        <v>0.20977250000000003</v>
      </c>
      <c r="AK99" s="3">
        <f t="shared" si="57"/>
        <v>0</v>
      </c>
      <c r="AL99" s="3">
        <f t="shared" si="58"/>
        <v>8.3909000000000002</v>
      </c>
      <c r="AM99" s="12">
        <f t="shared" si="59"/>
        <v>1</v>
      </c>
      <c r="AO99" s="7">
        <f t="shared" si="60"/>
        <v>1500.4541000000002</v>
      </c>
      <c r="AP99" s="7">
        <f t="shared" si="61"/>
        <v>182.59939125000002</v>
      </c>
      <c r="AQ99" s="7">
        <f t="shared" si="62"/>
        <v>101.61280625000001</v>
      </c>
      <c r="AR99" s="7">
        <f t="shared" si="63"/>
        <v>40.400590000000001</v>
      </c>
      <c r="AS99" s="7"/>
      <c r="AT99" s="7">
        <f t="shared" si="64"/>
        <v>730.3975650000001</v>
      </c>
      <c r="AU99" s="7">
        <f t="shared" si="65"/>
        <v>406.45122500000002</v>
      </c>
      <c r="AV99" s="7">
        <f t="shared" si="66"/>
        <v>363.60531000000003</v>
      </c>
      <c r="AW99" s="7"/>
      <c r="AX99" s="8">
        <f t="shared" si="67"/>
        <v>0.48678434415288013</v>
      </c>
      <c r="AY99" s="8">
        <f t="shared" si="68"/>
        <v>0.27088547726984785</v>
      </c>
      <c r="AZ99" s="8">
        <f t="shared" si="69"/>
        <v>0.24233017857727204</v>
      </c>
      <c r="BA99" s="8">
        <f t="shared" si="70"/>
        <v>1</v>
      </c>
      <c r="BC99" s="7">
        <f t="shared" si="71"/>
        <v>1500.4540999999999</v>
      </c>
      <c r="BD99" s="14">
        <f t="shared" si="72"/>
        <v>1841</v>
      </c>
    </row>
    <row r="100" spans="1:56">
      <c r="N100" s="5"/>
      <c r="O100" s="5"/>
      <c r="Q100" s="6"/>
      <c r="R100" s="6"/>
      <c r="S100" s="6"/>
      <c r="T100" s="6"/>
      <c r="W100" s="6"/>
      <c r="X100" s="6"/>
      <c r="Y100" s="6"/>
      <c r="Z100" s="6"/>
      <c r="AC100" s="6"/>
      <c r="AD100" s="6"/>
      <c r="AE100" s="6"/>
      <c r="AF100" s="6"/>
      <c r="AI100" s="3"/>
      <c r="AJ100" s="3"/>
      <c r="AK100" s="3"/>
      <c r="AL100" s="3"/>
      <c r="AO100" s="7"/>
      <c r="AP100" s="7"/>
      <c r="AQ100" s="7"/>
      <c r="AR100" s="7"/>
      <c r="AS100" s="7"/>
      <c r="AT100" s="7"/>
      <c r="AU100" s="7"/>
      <c r="AV100" s="7"/>
      <c r="AW100" s="7"/>
      <c r="AX100" s="11">
        <f>AVERAGE(AX9:AX99)</f>
        <v>0.4978478581614853</v>
      </c>
      <c r="AY100" s="11">
        <f t="shared" ref="AY100:AZ100" si="73">AVERAGE(AY9:AY99)</f>
        <v>0.26697786170518212</v>
      </c>
      <c r="AZ100" s="11">
        <f t="shared" si="73"/>
        <v>0.23517428013333247</v>
      </c>
      <c r="BA100" s="11" t="s">
        <v>53</v>
      </c>
      <c r="BC100" s="7"/>
      <c r="BD100" s="14"/>
    </row>
    <row r="101" spans="1:56">
      <c r="N101" s="5"/>
      <c r="O101" s="5"/>
      <c r="Q101" s="6"/>
      <c r="R101" s="6"/>
      <c r="S101" s="6"/>
      <c r="T101" s="6"/>
      <c r="W101" s="6"/>
      <c r="X101" s="6"/>
      <c r="Y101" s="6"/>
      <c r="Z101" s="6"/>
      <c r="AC101" s="6"/>
      <c r="AD101" s="6"/>
      <c r="AE101" s="6"/>
      <c r="AF101" s="6"/>
      <c r="AI101" s="3"/>
      <c r="AJ101" s="3"/>
      <c r="AK101" s="3"/>
      <c r="AL101" s="3"/>
      <c r="AO101" s="7"/>
      <c r="AP101" s="7"/>
      <c r="AQ101" s="7"/>
      <c r="AR101" s="7"/>
      <c r="AS101" s="7"/>
      <c r="AT101" s="7"/>
      <c r="AU101" s="7"/>
      <c r="AV101" s="7"/>
      <c r="AW101" s="7"/>
      <c r="AX101" s="8"/>
      <c r="AY101" s="8"/>
      <c r="AZ101" s="8"/>
      <c r="BA101" s="8"/>
      <c r="BC101" s="7"/>
      <c r="BD101" s="14"/>
    </row>
    <row r="102" spans="1:56">
      <c r="N102" s="5"/>
      <c r="O102" s="5"/>
      <c r="Q102" s="6"/>
      <c r="R102" s="6"/>
      <c r="S102" s="6"/>
      <c r="T102" s="6"/>
      <c r="W102" s="6"/>
      <c r="X102" s="6"/>
      <c r="Y102" s="6"/>
      <c r="Z102" s="6"/>
      <c r="AC102" s="6"/>
      <c r="AD102" s="6"/>
      <c r="AE102" s="6"/>
      <c r="AF102" s="6"/>
      <c r="AI102" s="3"/>
      <c r="AJ102" s="3"/>
      <c r="AK102" s="3"/>
      <c r="AL102" s="3"/>
      <c r="AO102" s="7"/>
      <c r="AP102" s="7"/>
      <c r="AQ102" s="7"/>
      <c r="AR102" s="7"/>
      <c r="AS102" s="7"/>
      <c r="AT102" s="7"/>
      <c r="AU102" s="7"/>
      <c r="AV102" s="7"/>
      <c r="AW102" s="7"/>
      <c r="AX102" s="8"/>
      <c r="AY102" s="8"/>
      <c r="AZ102" s="8"/>
      <c r="BA102" s="8"/>
      <c r="BC102" s="7"/>
      <c r="BD102" s="14"/>
    </row>
    <row r="103" spans="1:56">
      <c r="N103" s="5"/>
      <c r="O103" s="5"/>
      <c r="Q103" s="6"/>
      <c r="R103" s="6"/>
      <c r="S103" s="6"/>
      <c r="T103" s="6"/>
      <c r="W103" s="6"/>
      <c r="X103" s="6"/>
      <c r="Y103" s="6"/>
      <c r="Z103" s="6"/>
      <c r="AC103" s="6"/>
      <c r="AD103" s="6"/>
      <c r="AE103" s="6"/>
      <c r="AF103" s="6"/>
      <c r="AI103" s="3"/>
      <c r="AJ103" s="3"/>
      <c r="AK103" s="3"/>
      <c r="AL103" s="3"/>
      <c r="AO103" s="7"/>
      <c r="AP103" s="7"/>
      <c r="AQ103" s="7"/>
      <c r="AR103" s="7"/>
      <c r="AS103" s="7"/>
      <c r="AT103" s="7"/>
      <c r="AU103" s="7"/>
      <c r="AV103" s="7"/>
      <c r="AW103" s="7"/>
      <c r="AX103" s="8"/>
      <c r="AY103" s="8"/>
      <c r="AZ103" s="8"/>
      <c r="BA103" s="8"/>
      <c r="BC103" s="7"/>
      <c r="BD103" s="14"/>
    </row>
    <row r="104" spans="1:56">
      <c r="N104" s="5"/>
      <c r="O104" s="5"/>
      <c r="Q104" s="6"/>
      <c r="R104" s="6"/>
      <c r="S104" s="6"/>
      <c r="T104" s="6"/>
      <c r="W104" s="6"/>
      <c r="X104" s="6"/>
      <c r="Y104" s="6"/>
      <c r="Z104" s="6"/>
      <c r="AC104" s="6"/>
      <c r="AD104" s="6"/>
      <c r="AE104" s="6"/>
      <c r="AF104" s="6"/>
      <c r="AI104" s="3"/>
      <c r="AJ104" s="3"/>
      <c r="AK104" s="3"/>
      <c r="AL104" s="3"/>
      <c r="AO104" s="7"/>
      <c r="AP104" s="7"/>
      <c r="AQ104" s="7"/>
      <c r="AR104" s="7"/>
      <c r="AS104" s="7"/>
      <c r="AT104" s="7"/>
      <c r="AU104" s="7"/>
      <c r="AV104" s="7"/>
      <c r="AW104" s="7"/>
      <c r="AX104" s="8"/>
      <c r="AY104" s="8"/>
      <c r="AZ104" s="8"/>
      <c r="BA104" s="8"/>
      <c r="BC104" s="7"/>
      <c r="BD104" s="14"/>
    </row>
    <row r="105" spans="1:56">
      <c r="N105" s="5"/>
      <c r="O105" s="5"/>
      <c r="Q105" s="6"/>
      <c r="R105" s="6"/>
      <c r="S105" s="6"/>
      <c r="T105" s="6"/>
      <c r="W105" s="6"/>
      <c r="X105" s="6"/>
      <c r="Y105" s="6"/>
      <c r="Z105" s="6"/>
      <c r="AC105" s="6"/>
      <c r="AD105" s="6"/>
      <c r="AE105" s="6"/>
      <c r="AF105" s="6"/>
      <c r="AI105" s="3"/>
      <c r="AJ105" s="3"/>
      <c r="AK105" s="3"/>
      <c r="AL105" s="3"/>
      <c r="AO105" s="7"/>
      <c r="AP105" s="7"/>
      <c r="AQ105" s="7"/>
      <c r="AR105" s="7"/>
      <c r="AS105" s="7"/>
      <c r="AT105" s="7"/>
      <c r="AU105" s="7"/>
      <c r="AV105" s="7"/>
      <c r="AW105" s="7"/>
      <c r="AX105" s="8"/>
      <c r="AY105" s="8"/>
      <c r="AZ105" s="8"/>
      <c r="BA105" s="8"/>
      <c r="BC105" s="7"/>
      <c r="BD105" s="14"/>
    </row>
    <row r="106" spans="1:56">
      <c r="N106" s="5"/>
      <c r="O106" s="5"/>
      <c r="Q106" s="6"/>
      <c r="R106" s="6"/>
      <c r="S106" s="6"/>
      <c r="T106" s="6"/>
      <c r="W106" s="6"/>
      <c r="X106" s="6"/>
      <c r="Y106" s="6"/>
      <c r="Z106" s="6"/>
      <c r="AC106" s="6"/>
      <c r="AD106" s="6"/>
      <c r="AE106" s="6"/>
      <c r="AF106" s="6"/>
      <c r="AI106" s="3"/>
      <c r="AJ106" s="3"/>
      <c r="AK106" s="3"/>
      <c r="AL106" s="3"/>
      <c r="AO106" s="7"/>
      <c r="AP106" s="7"/>
      <c r="AQ106" s="7"/>
      <c r="AR106" s="7"/>
      <c r="AS106" s="7"/>
      <c r="AT106" s="7"/>
      <c r="AU106" s="7"/>
      <c r="AV106" s="7"/>
      <c r="AW106" s="7"/>
      <c r="AX106" s="8"/>
      <c r="AY106" s="8"/>
      <c r="AZ106" s="8"/>
      <c r="BA106" s="8"/>
      <c r="BC106" s="7"/>
      <c r="BD106" s="14"/>
    </row>
    <row r="107" spans="1:56">
      <c r="N107" s="5"/>
      <c r="O107" s="5"/>
      <c r="Q107" s="6"/>
      <c r="R107" s="6"/>
      <c r="S107" s="6"/>
      <c r="T107" s="6"/>
      <c r="W107" s="6"/>
      <c r="X107" s="6"/>
      <c r="Y107" s="6"/>
      <c r="Z107" s="6"/>
      <c r="AC107" s="6"/>
      <c r="AD107" s="6"/>
      <c r="AE107" s="6"/>
      <c r="AF107" s="6"/>
      <c r="AI107" s="3"/>
      <c r="AJ107" s="3"/>
      <c r="AK107" s="3"/>
      <c r="AL107" s="3"/>
      <c r="AO107" s="7"/>
      <c r="AP107" s="7"/>
      <c r="AQ107" s="7"/>
      <c r="AR107" s="7"/>
      <c r="AS107" s="7"/>
      <c r="AT107" s="7"/>
      <c r="AU107" s="7"/>
      <c r="AV107" s="7"/>
      <c r="AW107" s="7"/>
      <c r="AX107" s="8"/>
      <c r="AY107" s="8"/>
      <c r="AZ107" s="8"/>
      <c r="BA107" s="8"/>
      <c r="BC107" s="7"/>
      <c r="BD107" s="14"/>
    </row>
    <row r="108" spans="1:56">
      <c r="N108" s="5"/>
      <c r="O108" s="5"/>
      <c r="Q108" s="6"/>
      <c r="R108" s="6"/>
      <c r="S108" s="6"/>
      <c r="T108" s="6"/>
      <c r="W108" s="6"/>
      <c r="X108" s="6"/>
      <c r="Y108" s="6"/>
      <c r="Z108" s="6"/>
      <c r="AC108" s="6"/>
      <c r="AD108" s="6"/>
      <c r="AE108" s="6"/>
      <c r="AF108" s="6"/>
      <c r="AI108" s="3"/>
      <c r="AJ108" s="3"/>
      <c r="AK108" s="3"/>
      <c r="AL108" s="3"/>
      <c r="AO108" s="7"/>
      <c r="AP108" s="7"/>
      <c r="AQ108" s="7"/>
      <c r="AR108" s="7"/>
      <c r="AS108" s="7"/>
      <c r="AT108" s="7"/>
      <c r="AU108" s="7"/>
      <c r="AV108" s="7"/>
      <c r="AW108" s="7"/>
      <c r="AX108" s="8"/>
      <c r="AY108" s="8"/>
      <c r="AZ108" s="8"/>
      <c r="BA108" s="8"/>
      <c r="BC108" s="7"/>
      <c r="BD108" s="14"/>
    </row>
    <row r="109" spans="1:56">
      <c r="N109" s="5"/>
      <c r="O109" s="5"/>
      <c r="Q109" s="6"/>
      <c r="R109" s="6"/>
      <c r="S109" s="6"/>
      <c r="T109" s="6"/>
      <c r="W109" s="6"/>
      <c r="X109" s="6"/>
      <c r="Y109" s="6"/>
      <c r="Z109" s="6"/>
      <c r="AC109" s="6"/>
      <c r="AD109" s="6"/>
      <c r="AE109" s="6"/>
      <c r="AF109" s="6"/>
      <c r="AI109" s="3"/>
      <c r="AJ109" s="3"/>
      <c r="AK109" s="3"/>
      <c r="AL109" s="3"/>
      <c r="AO109" s="7"/>
      <c r="AP109" s="7"/>
      <c r="AQ109" s="7"/>
      <c r="AR109" s="7"/>
      <c r="AS109" s="7"/>
      <c r="AT109" s="7"/>
      <c r="AU109" s="7"/>
      <c r="AV109" s="7"/>
      <c r="AW109" s="7"/>
      <c r="AX109" s="8"/>
      <c r="AY109" s="8"/>
      <c r="AZ109" s="8"/>
      <c r="BA109" s="8"/>
      <c r="BC109" s="7"/>
      <c r="BD109" s="14"/>
    </row>
    <row r="110" spans="1:56">
      <c r="N110" s="5"/>
      <c r="O110" s="5"/>
      <c r="Q110" s="6"/>
      <c r="R110" s="6"/>
      <c r="S110" s="6"/>
      <c r="T110" s="6"/>
      <c r="W110" s="6"/>
      <c r="X110" s="6"/>
      <c r="Y110" s="6"/>
      <c r="Z110" s="6"/>
      <c r="AC110" s="6"/>
      <c r="AD110" s="6"/>
      <c r="AE110" s="6"/>
      <c r="AF110" s="6"/>
      <c r="AI110" s="3"/>
      <c r="AJ110" s="3"/>
      <c r="AK110" s="3"/>
      <c r="AL110" s="3"/>
      <c r="AO110" s="7"/>
      <c r="AP110" s="7"/>
      <c r="AQ110" s="7"/>
      <c r="AR110" s="7"/>
      <c r="AS110" s="7"/>
      <c r="AT110" s="7"/>
      <c r="AU110" s="7"/>
      <c r="AV110" s="7"/>
      <c r="AW110" s="7"/>
      <c r="AX110" s="8"/>
      <c r="AY110" s="8"/>
      <c r="AZ110" s="8"/>
      <c r="BA110" s="8"/>
      <c r="BC110" s="7"/>
      <c r="BD110" s="14"/>
    </row>
    <row r="111" spans="1:56">
      <c r="N111" s="5"/>
      <c r="O111" s="5"/>
      <c r="Q111" s="6"/>
      <c r="R111" s="6"/>
      <c r="S111" s="6"/>
      <c r="T111" s="6"/>
      <c r="W111" s="6"/>
      <c r="X111" s="6"/>
      <c r="Y111" s="6"/>
      <c r="Z111" s="6"/>
      <c r="AC111" s="6"/>
      <c r="AD111" s="6"/>
      <c r="AE111" s="6"/>
      <c r="AF111" s="6"/>
      <c r="AI111" s="3"/>
      <c r="AJ111" s="3"/>
      <c r="AK111" s="3"/>
      <c r="AL111" s="3"/>
      <c r="AO111" s="7"/>
      <c r="AP111" s="7"/>
      <c r="AQ111" s="7"/>
      <c r="AR111" s="7"/>
      <c r="AS111" s="7"/>
      <c r="AT111" s="7"/>
      <c r="AU111" s="7"/>
      <c r="AV111" s="7"/>
      <c r="AW111" s="7"/>
      <c r="AX111" s="8"/>
      <c r="AY111" s="8"/>
      <c r="AZ111" s="8"/>
      <c r="BA111" s="8"/>
      <c r="BC111" s="7"/>
      <c r="BD111" s="14"/>
    </row>
    <row r="112" spans="1:56">
      <c r="N112" s="5"/>
      <c r="O112" s="5"/>
      <c r="Q112" s="6"/>
      <c r="R112" s="6"/>
      <c r="S112" s="6"/>
      <c r="T112" s="6"/>
      <c r="W112" s="6"/>
      <c r="X112" s="6"/>
      <c r="Y112" s="6"/>
      <c r="Z112" s="6"/>
      <c r="AC112" s="6"/>
      <c r="AD112" s="6"/>
      <c r="AE112" s="6"/>
      <c r="AF112" s="6"/>
      <c r="AI112" s="3"/>
      <c r="AJ112" s="3"/>
      <c r="AK112" s="3"/>
      <c r="AL112" s="3"/>
      <c r="AO112" s="7"/>
      <c r="AP112" s="7"/>
      <c r="AQ112" s="7"/>
      <c r="AR112" s="7"/>
      <c r="AS112" s="7"/>
      <c r="AT112" s="7"/>
      <c r="AU112" s="7"/>
      <c r="AV112" s="7"/>
      <c r="AW112" s="7"/>
      <c r="AX112" s="8"/>
      <c r="AY112" s="8"/>
      <c r="AZ112" s="8"/>
      <c r="BA112" s="8"/>
      <c r="BC112" s="7"/>
      <c r="BD112" s="14"/>
    </row>
    <row r="113" spans="14:56">
      <c r="N113" s="5"/>
      <c r="O113" s="5"/>
      <c r="Q113" s="6"/>
      <c r="R113" s="6"/>
      <c r="S113" s="6"/>
      <c r="T113" s="6"/>
      <c r="W113" s="6"/>
      <c r="X113" s="6"/>
      <c r="Y113" s="6"/>
      <c r="Z113" s="6"/>
      <c r="AC113" s="6"/>
      <c r="AD113" s="6"/>
      <c r="AE113" s="6"/>
      <c r="AF113" s="6"/>
      <c r="AI113" s="3"/>
      <c r="AJ113" s="3"/>
      <c r="AK113" s="3"/>
      <c r="AL113" s="3"/>
      <c r="AO113" s="7"/>
      <c r="AP113" s="7"/>
      <c r="AQ113" s="7"/>
      <c r="AR113" s="7"/>
      <c r="AS113" s="7"/>
      <c r="AT113" s="7"/>
      <c r="AU113" s="7"/>
      <c r="AV113" s="7"/>
      <c r="AW113" s="7"/>
      <c r="AX113" s="8"/>
      <c r="AY113" s="8"/>
      <c r="AZ113" s="8"/>
      <c r="BA113" s="8"/>
      <c r="BC113" s="7"/>
      <c r="BD113" s="14"/>
    </row>
    <row r="114" spans="14:56">
      <c r="N114" s="5"/>
      <c r="O114" s="5"/>
      <c r="Q114" s="6"/>
      <c r="R114" s="6"/>
      <c r="S114" s="6"/>
      <c r="T114" s="6"/>
      <c r="W114" s="6"/>
      <c r="X114" s="6"/>
      <c r="Y114" s="6"/>
      <c r="Z114" s="6"/>
      <c r="AC114" s="6"/>
      <c r="AD114" s="6"/>
      <c r="AE114" s="6"/>
      <c r="AF114" s="6"/>
      <c r="AI114" s="3"/>
      <c r="AJ114" s="3"/>
      <c r="AK114" s="3"/>
      <c r="AL114" s="3"/>
      <c r="AO114" s="7"/>
      <c r="AP114" s="7"/>
      <c r="AQ114" s="7"/>
      <c r="AR114" s="7"/>
      <c r="AS114" s="7"/>
      <c r="AT114" s="7"/>
      <c r="AU114" s="7"/>
      <c r="AV114" s="7"/>
      <c r="AW114" s="7"/>
      <c r="AX114" s="8"/>
      <c r="AY114" s="8"/>
      <c r="AZ114" s="8"/>
      <c r="BA114" s="8"/>
      <c r="BC114" s="7"/>
      <c r="BD114" s="14"/>
    </row>
    <row r="115" spans="14:56">
      <c r="N115" s="5"/>
      <c r="O115" s="5"/>
      <c r="Q115" s="6"/>
      <c r="R115" s="6"/>
      <c r="S115" s="6"/>
      <c r="T115" s="6"/>
      <c r="W115" s="6"/>
      <c r="X115" s="6"/>
      <c r="Y115" s="6"/>
      <c r="Z115" s="6"/>
      <c r="AC115" s="6"/>
      <c r="AD115" s="6"/>
      <c r="AE115" s="6"/>
      <c r="AF115" s="6"/>
      <c r="AI115" s="3"/>
      <c r="AJ115" s="3"/>
      <c r="AK115" s="3"/>
      <c r="AL115" s="3"/>
      <c r="AO115" s="7"/>
      <c r="AP115" s="7"/>
      <c r="AQ115" s="7"/>
      <c r="AR115" s="7"/>
      <c r="AS115" s="7"/>
      <c r="AT115" s="7"/>
      <c r="AU115" s="7"/>
      <c r="AV115" s="7"/>
      <c r="AW115" s="7"/>
      <c r="AX115" s="8"/>
      <c r="AY115" s="8"/>
      <c r="AZ115" s="8"/>
      <c r="BA115" s="8"/>
      <c r="BC115" s="7"/>
      <c r="BD115" s="14"/>
    </row>
    <row r="116" spans="14:56">
      <c r="N116" s="5"/>
      <c r="O116" s="5"/>
      <c r="Q116" s="6"/>
      <c r="R116" s="6"/>
      <c r="S116" s="6"/>
      <c r="T116" s="6"/>
      <c r="W116" s="6"/>
      <c r="X116" s="6"/>
      <c r="Y116" s="6"/>
      <c r="Z116" s="6"/>
      <c r="AC116" s="6"/>
      <c r="AD116" s="6"/>
      <c r="AE116" s="6"/>
      <c r="AF116" s="6"/>
      <c r="AI116" s="3"/>
      <c r="AJ116" s="3"/>
      <c r="AK116" s="3"/>
      <c r="AL116" s="3"/>
      <c r="AO116" s="7"/>
      <c r="AP116" s="7"/>
      <c r="AQ116" s="7"/>
      <c r="AR116" s="7"/>
      <c r="AS116" s="7"/>
      <c r="AT116" s="7"/>
      <c r="AU116" s="7"/>
      <c r="AV116" s="7"/>
      <c r="AW116" s="7"/>
      <c r="AX116" s="8"/>
      <c r="AY116" s="8"/>
      <c r="AZ116" s="8"/>
      <c r="BA116" s="8"/>
      <c r="BC116" s="7"/>
      <c r="BD116" s="14"/>
    </row>
    <row r="117" spans="14:56">
      <c r="N117" s="5"/>
      <c r="O117" s="5"/>
      <c r="Q117" s="6"/>
      <c r="R117" s="6"/>
      <c r="S117" s="6"/>
      <c r="T117" s="6"/>
      <c r="W117" s="6"/>
      <c r="X117" s="6"/>
      <c r="Y117" s="6"/>
      <c r="Z117" s="6"/>
      <c r="AC117" s="6"/>
      <c r="AD117" s="6"/>
      <c r="AE117" s="6"/>
      <c r="AF117" s="6"/>
      <c r="AI117" s="3"/>
      <c r="AJ117" s="3"/>
      <c r="AK117" s="3"/>
      <c r="AL117" s="3"/>
      <c r="AO117" s="7"/>
      <c r="AP117" s="7"/>
      <c r="AQ117" s="7"/>
      <c r="AR117" s="7"/>
      <c r="AS117" s="7"/>
      <c r="AT117" s="7"/>
      <c r="AU117" s="7"/>
      <c r="AV117" s="7"/>
      <c r="AW117" s="7"/>
      <c r="AX117" s="8"/>
      <c r="AY117" s="8"/>
      <c r="AZ117" s="8"/>
      <c r="BA117" s="8"/>
      <c r="BC117" s="7"/>
      <c r="BD117" s="14"/>
    </row>
    <row r="118" spans="14:56">
      <c r="N118" s="5"/>
      <c r="O118" s="5"/>
      <c r="Q118" s="6"/>
      <c r="R118" s="6"/>
      <c r="S118" s="6"/>
      <c r="T118" s="6"/>
      <c r="W118" s="6"/>
      <c r="X118" s="6"/>
      <c r="Y118" s="6"/>
      <c r="Z118" s="6"/>
      <c r="AC118" s="6"/>
      <c r="AD118" s="6"/>
      <c r="AE118" s="6"/>
      <c r="AF118" s="6"/>
      <c r="AI118" s="3"/>
      <c r="AJ118" s="3"/>
      <c r="AK118" s="3"/>
      <c r="AL118" s="3"/>
      <c r="AO118" s="7"/>
      <c r="AP118" s="7"/>
      <c r="AQ118" s="7"/>
      <c r="AR118" s="7"/>
      <c r="AS118" s="7"/>
      <c r="AT118" s="7"/>
      <c r="AU118" s="7"/>
      <c r="AV118" s="7"/>
      <c r="AW118" s="7"/>
      <c r="AX118" s="8"/>
      <c r="AY118" s="8"/>
      <c r="AZ118" s="8"/>
      <c r="BA118" s="8"/>
      <c r="BC118" s="7"/>
      <c r="BD118" s="14"/>
    </row>
    <row r="119" spans="14:56">
      <c r="N119" s="5"/>
      <c r="O119" s="5"/>
      <c r="Q119" s="6"/>
      <c r="R119" s="6"/>
      <c r="S119" s="6"/>
      <c r="T119" s="6"/>
      <c r="W119" s="6"/>
      <c r="X119" s="6"/>
      <c r="Y119" s="6"/>
      <c r="Z119" s="6"/>
      <c r="AC119" s="6"/>
      <c r="AD119" s="6"/>
      <c r="AE119" s="6"/>
      <c r="AF119" s="6"/>
      <c r="AI119" s="3"/>
      <c r="AJ119" s="3"/>
      <c r="AK119" s="3"/>
      <c r="AL119" s="3"/>
      <c r="AO119" s="7"/>
      <c r="AP119" s="7"/>
      <c r="AQ119" s="7"/>
      <c r="AR119" s="7"/>
      <c r="AS119" s="7"/>
      <c r="AT119" s="7"/>
      <c r="AU119" s="7"/>
      <c r="AV119" s="7"/>
      <c r="AW119" s="7"/>
      <c r="AX119" s="8"/>
      <c r="AY119" s="8"/>
      <c r="AZ119" s="8"/>
      <c r="BA119" s="8"/>
      <c r="BC119" s="7"/>
      <c r="BD119" s="14"/>
    </row>
    <row r="120" spans="14:56">
      <c r="N120" s="5"/>
      <c r="O120" s="5"/>
      <c r="Q120" s="6"/>
      <c r="R120" s="6"/>
      <c r="S120" s="6"/>
      <c r="T120" s="6"/>
      <c r="W120" s="6"/>
      <c r="X120" s="6"/>
      <c r="Y120" s="6"/>
      <c r="Z120" s="6"/>
      <c r="AC120" s="6"/>
      <c r="AD120" s="6"/>
      <c r="AE120" s="6"/>
      <c r="AF120" s="6"/>
      <c r="AI120" s="3"/>
      <c r="AJ120" s="3"/>
      <c r="AK120" s="3"/>
      <c r="AL120" s="3"/>
      <c r="AO120" s="7"/>
      <c r="AP120" s="7"/>
      <c r="AQ120" s="7"/>
      <c r="AR120" s="7"/>
      <c r="AS120" s="7"/>
      <c r="AT120" s="7"/>
      <c r="AU120" s="7"/>
      <c r="AV120" s="7"/>
      <c r="AW120" s="7"/>
      <c r="AX120" s="8"/>
      <c r="AY120" s="8"/>
      <c r="AZ120" s="8"/>
      <c r="BA120" s="8"/>
      <c r="BC120" s="7"/>
      <c r="BD120" s="14"/>
    </row>
    <row r="121" spans="14:56">
      <c r="N121" s="5"/>
      <c r="O121" s="5"/>
      <c r="Q121" s="6"/>
      <c r="R121" s="6"/>
      <c r="S121" s="6"/>
      <c r="T121" s="6"/>
      <c r="W121" s="6"/>
      <c r="X121" s="6"/>
      <c r="Y121" s="6"/>
      <c r="Z121" s="6"/>
      <c r="AC121" s="6"/>
      <c r="AD121" s="6"/>
      <c r="AE121" s="6"/>
      <c r="AF121" s="6"/>
      <c r="AI121" s="3"/>
      <c r="AJ121" s="3"/>
      <c r="AK121" s="3"/>
      <c r="AL121" s="3"/>
      <c r="AO121" s="7"/>
      <c r="AP121" s="7"/>
      <c r="AQ121" s="7"/>
      <c r="AR121" s="7"/>
      <c r="AS121" s="7"/>
      <c r="AT121" s="7"/>
      <c r="AU121" s="7"/>
      <c r="AV121" s="7"/>
      <c r="AW121" s="7"/>
      <c r="AX121" s="8"/>
      <c r="AY121" s="8"/>
      <c r="AZ121" s="8"/>
      <c r="BA121" s="8"/>
      <c r="BC121" s="7"/>
      <c r="BD121" s="14"/>
    </row>
    <row r="122" spans="14:56">
      <c r="N122" s="5"/>
      <c r="O122" s="5"/>
      <c r="Q122" s="6"/>
      <c r="R122" s="6"/>
      <c r="S122" s="6"/>
      <c r="T122" s="6"/>
      <c r="W122" s="6"/>
      <c r="X122" s="6"/>
      <c r="Y122" s="6"/>
      <c r="Z122" s="6"/>
      <c r="AC122" s="6"/>
      <c r="AD122" s="6"/>
      <c r="AE122" s="6"/>
      <c r="AF122" s="6"/>
      <c r="AI122" s="3"/>
      <c r="AJ122" s="3"/>
      <c r="AK122" s="3"/>
      <c r="AL122" s="3"/>
      <c r="AO122" s="7"/>
      <c r="AP122" s="7"/>
      <c r="AQ122" s="7"/>
      <c r="AR122" s="7"/>
      <c r="AS122" s="7"/>
      <c r="AT122" s="7"/>
      <c r="AU122" s="7"/>
      <c r="AV122" s="7"/>
      <c r="AW122" s="7"/>
      <c r="AX122" s="8"/>
      <c r="AY122" s="8"/>
      <c r="AZ122" s="8"/>
      <c r="BA122" s="8"/>
      <c r="BC122" s="7"/>
      <c r="BD122" s="14"/>
    </row>
    <row r="123" spans="14:56">
      <c r="N123" s="5"/>
      <c r="O123" s="5"/>
      <c r="Q123" s="6"/>
      <c r="R123" s="6"/>
      <c r="S123" s="6"/>
      <c r="T123" s="6"/>
      <c r="W123" s="6"/>
      <c r="X123" s="6"/>
      <c r="Y123" s="6"/>
      <c r="Z123" s="6"/>
      <c r="AC123" s="6"/>
      <c r="AD123" s="6"/>
      <c r="AE123" s="6"/>
      <c r="AF123" s="6"/>
      <c r="AI123" s="3"/>
      <c r="AJ123" s="3"/>
      <c r="AK123" s="3"/>
      <c r="AL123" s="3"/>
      <c r="AO123" s="7"/>
      <c r="AP123" s="7"/>
      <c r="AQ123" s="7"/>
      <c r="AR123" s="7"/>
      <c r="AS123" s="7"/>
      <c r="AT123" s="7"/>
      <c r="AU123" s="7"/>
      <c r="AV123" s="7"/>
      <c r="AW123" s="7"/>
      <c r="AX123" s="8"/>
      <c r="AY123" s="8"/>
      <c r="AZ123" s="8"/>
      <c r="BA123" s="8"/>
      <c r="BC123" s="7"/>
      <c r="BD123" s="14"/>
    </row>
    <row r="124" spans="14:56">
      <c r="N124" s="5"/>
      <c r="O124" s="5"/>
      <c r="Q124" s="6"/>
      <c r="R124" s="6"/>
      <c r="S124" s="6"/>
      <c r="T124" s="6"/>
      <c r="W124" s="6"/>
      <c r="X124" s="6"/>
      <c r="Y124" s="6"/>
      <c r="Z124" s="6"/>
      <c r="AC124" s="6"/>
      <c r="AD124" s="6"/>
      <c r="AE124" s="6"/>
      <c r="AF124" s="6"/>
      <c r="AI124" s="3"/>
      <c r="AJ124" s="3"/>
      <c r="AK124" s="3"/>
      <c r="AL124" s="3"/>
      <c r="AO124" s="7"/>
      <c r="AP124" s="7"/>
      <c r="AQ124" s="7"/>
      <c r="AR124" s="7"/>
      <c r="AS124" s="7"/>
      <c r="AT124" s="7"/>
      <c r="AU124" s="7"/>
      <c r="AV124" s="7"/>
      <c r="AW124" s="7"/>
      <c r="AX124" s="8"/>
      <c r="AY124" s="8"/>
      <c r="AZ124" s="8"/>
      <c r="BA124" s="8"/>
      <c r="BC124" s="7"/>
      <c r="BD124" s="14"/>
    </row>
    <row r="128" spans="14:56">
      <c r="AY128" s="10"/>
      <c r="AZ128" s="10"/>
      <c r="BA128" s="10"/>
      <c r="BB128" s="4"/>
      <c r="BD128" s="14"/>
    </row>
    <row r="129" spans="51:58">
      <c r="AY129" s="9"/>
      <c r="BB129" s="9"/>
      <c r="BE129" s="14"/>
    </row>
    <row r="130" spans="51:58">
      <c r="BE130" s="12">
        <f>(BE129*0.25)/4</f>
        <v>0</v>
      </c>
      <c r="BF130" s="12" t="s">
        <v>49</v>
      </c>
    </row>
    <row r="131" spans="51:58">
      <c r="BE131" s="12">
        <f>BE130/(145/2.2)</f>
        <v>0</v>
      </c>
      <c r="BF131" s="12" t="s">
        <v>50</v>
      </c>
    </row>
  </sheetData>
  <mergeCells count="5">
    <mergeCell ref="Q7:U7"/>
    <mergeCell ref="W7:AA7"/>
    <mergeCell ref="AC7:AG7"/>
    <mergeCell ref="AI7:AM7"/>
    <mergeCell ref="AO7:AW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37"/>
  <sheetViews>
    <sheetView workbookViewId="0">
      <selection activeCell="H34" sqref="H34"/>
    </sheetView>
  </sheetViews>
  <sheetFormatPr baseColWidth="10" defaultColWidth="9.1640625" defaultRowHeight="15"/>
  <cols>
    <col min="1" max="1" width="9.6640625" style="12" bestFit="1" customWidth="1"/>
    <col min="2" max="5" width="9.1640625" style="12"/>
    <col min="6" max="6" width="27.33203125" style="12" customWidth="1"/>
    <col min="7" max="7" width="22.33203125" style="12" customWidth="1"/>
    <col min="8" max="8" width="19.33203125" style="12" customWidth="1"/>
    <col min="9" max="9" width="19.5" style="12" customWidth="1"/>
    <col min="10" max="10" width="22" style="12" customWidth="1"/>
    <col min="11" max="16" width="9.1640625" style="12"/>
    <col min="17" max="19" width="9.33203125" style="12" bestFit="1" customWidth="1"/>
    <col min="20" max="20" width="9.5" style="12" bestFit="1" customWidth="1"/>
    <col min="21" max="40" width="9.1640625" style="12"/>
    <col min="41" max="41" width="13.6640625" style="12" bestFit="1" customWidth="1"/>
    <col min="42" max="44" width="12.5" style="12" bestFit="1" customWidth="1"/>
    <col min="45" max="16384" width="9.1640625" style="12"/>
  </cols>
  <sheetData>
    <row r="1" spans="1:56">
      <c r="A1" s="12" t="s">
        <v>0</v>
      </c>
    </row>
    <row r="2" spans="1:56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L2" s="12" t="s">
        <v>12</v>
      </c>
      <c r="N2" s="12" t="s">
        <v>14</v>
      </c>
      <c r="O2" s="12" t="s">
        <v>54</v>
      </c>
      <c r="P2" s="12" t="s">
        <v>55</v>
      </c>
    </row>
    <row r="3" spans="1:56">
      <c r="A3" s="13"/>
      <c r="B3" s="14"/>
      <c r="F3" s="14"/>
    </row>
    <row r="4" spans="1:56">
      <c r="A4" s="13"/>
      <c r="B4" s="14"/>
      <c r="F4" s="14"/>
    </row>
    <row r="5" spans="1:56">
      <c r="A5" s="13"/>
      <c r="B5" s="14"/>
      <c r="F5" s="14"/>
    </row>
    <row r="6" spans="1:56">
      <c r="A6" s="13"/>
      <c r="B6" s="14"/>
      <c r="F6" s="14"/>
      <c r="S6" s="12">
        <v>1.1100000000000001</v>
      </c>
      <c r="Y6" s="12">
        <v>3.9</v>
      </c>
      <c r="AE6" s="12">
        <v>5.6</v>
      </c>
    </row>
    <row r="7" spans="1:56" ht="15" customHeight="1">
      <c r="A7" s="13"/>
      <c r="B7" s="14"/>
      <c r="F7" s="14"/>
      <c r="Q7" s="16" t="s">
        <v>25</v>
      </c>
      <c r="R7" s="16"/>
      <c r="S7" s="16"/>
      <c r="T7" s="16"/>
      <c r="U7" s="16"/>
      <c r="W7" s="16" t="s">
        <v>15</v>
      </c>
      <c r="X7" s="16"/>
      <c r="Y7" s="16"/>
      <c r="Z7" s="16"/>
      <c r="AA7" s="16"/>
      <c r="AC7" s="16" t="s">
        <v>17</v>
      </c>
      <c r="AD7" s="16"/>
      <c r="AE7" s="16"/>
      <c r="AF7" s="16"/>
      <c r="AG7" s="16"/>
      <c r="AI7" s="16" t="s">
        <v>18</v>
      </c>
      <c r="AJ7" s="16"/>
      <c r="AK7" s="16"/>
      <c r="AL7" s="16"/>
      <c r="AM7" s="16"/>
      <c r="AO7" s="15" t="s">
        <v>40</v>
      </c>
      <c r="AP7" s="15"/>
      <c r="AQ7" s="15"/>
      <c r="AR7" s="15"/>
      <c r="AS7" s="15"/>
      <c r="AT7" s="15"/>
      <c r="AU7" s="15"/>
      <c r="AV7" s="15"/>
      <c r="AW7" s="15"/>
    </row>
    <row r="8" spans="1:56">
      <c r="A8" s="13" t="s">
        <v>11</v>
      </c>
      <c r="B8" s="14"/>
      <c r="F8" s="12">
        <v>1.1118055555555599</v>
      </c>
      <c r="G8" s="12">
        <v>3.9537</v>
      </c>
      <c r="H8" s="12">
        <v>5.5997000000000003</v>
      </c>
      <c r="I8" s="12">
        <v>8.3909000000000002</v>
      </c>
      <c r="Q8" s="12" t="s">
        <v>20</v>
      </c>
      <c r="R8" s="12" t="s">
        <v>21</v>
      </c>
      <c r="S8" s="12" t="s">
        <v>22</v>
      </c>
      <c r="T8" s="12" t="s">
        <v>16</v>
      </c>
      <c r="U8" s="12" t="s">
        <v>19</v>
      </c>
      <c r="W8" s="12" t="s">
        <v>26</v>
      </c>
      <c r="X8" s="12" t="s">
        <v>27</v>
      </c>
      <c r="Y8" s="12" t="s">
        <v>28</v>
      </c>
      <c r="Z8" s="12" t="s">
        <v>16</v>
      </c>
      <c r="AA8" s="12" t="s">
        <v>19</v>
      </c>
      <c r="AC8" s="12" t="s">
        <v>29</v>
      </c>
      <c r="AD8" s="12" t="s">
        <v>30</v>
      </c>
      <c r="AE8" s="12" t="s">
        <v>23</v>
      </c>
      <c r="AF8" s="12" t="s">
        <v>16</v>
      </c>
      <c r="AG8" s="12" t="s">
        <v>19</v>
      </c>
      <c r="AI8" s="12" t="s">
        <v>31</v>
      </c>
      <c r="AJ8" s="12" t="s">
        <v>24</v>
      </c>
      <c r="AK8" s="12" t="s">
        <v>32</v>
      </c>
      <c r="AL8" s="12" t="s">
        <v>16</v>
      </c>
      <c r="AM8" s="12" t="s">
        <v>19</v>
      </c>
      <c r="AO8" s="12" t="s">
        <v>39</v>
      </c>
      <c r="AP8" s="12" t="s">
        <v>33</v>
      </c>
      <c r="AQ8" s="12" t="s">
        <v>34</v>
      </c>
      <c r="AR8" s="12" t="s">
        <v>35</v>
      </c>
      <c r="AT8" s="12" t="s">
        <v>42</v>
      </c>
      <c r="AU8" s="12" t="s">
        <v>43</v>
      </c>
      <c r="AV8" s="12" t="s">
        <v>44</v>
      </c>
      <c r="AX8" s="12" t="s">
        <v>36</v>
      </c>
      <c r="AY8" s="12" t="s">
        <v>37</v>
      </c>
      <c r="AZ8" s="12" t="s">
        <v>38</v>
      </c>
      <c r="BA8" s="12" t="s">
        <v>46</v>
      </c>
      <c r="BC8" s="12" t="s">
        <v>41</v>
      </c>
      <c r="BD8" s="12" t="s">
        <v>45</v>
      </c>
    </row>
    <row r="9" spans="1:56">
      <c r="A9" s="13">
        <v>43151</v>
      </c>
      <c r="B9" s="14">
        <v>2305</v>
      </c>
      <c r="C9" s="14">
        <v>8456</v>
      </c>
      <c r="D9" s="12">
        <v>3.66</v>
      </c>
      <c r="E9" s="12">
        <v>13</v>
      </c>
      <c r="F9" s="14">
        <v>1221</v>
      </c>
      <c r="G9" s="12">
        <v>179</v>
      </c>
      <c r="H9" s="12">
        <v>24</v>
      </c>
      <c r="I9" s="12">
        <v>16</v>
      </c>
      <c r="J9" s="12">
        <v>902</v>
      </c>
      <c r="L9" s="12">
        <f>3.9537*G9+5.5997*H9+8.3909*I9</f>
        <v>976.35950000000003</v>
      </c>
      <c r="N9" s="5">
        <f>F9*1.1118</f>
        <v>1357.5077999999999</v>
      </c>
      <c r="O9" s="5">
        <f>L9+N9</f>
        <v>2333.8672999999999</v>
      </c>
      <c r="Q9" s="6">
        <f>((F9*1.1118)*0.4)/4</f>
        <v>135.75077999999999</v>
      </c>
      <c r="R9" s="6">
        <f>((F9*1.1118)*0.3)/4</f>
        <v>101.81308499999999</v>
      </c>
      <c r="S9" s="6">
        <f>((F9*1.1118)*0.3)/9</f>
        <v>45.250259999999997</v>
      </c>
      <c r="T9" s="6">
        <f>SUM(Q9*4+R9*4+S9*9)</f>
        <v>1357.5077999999999</v>
      </c>
      <c r="U9" s="12">
        <f>T9/1.1118</f>
        <v>1221</v>
      </c>
      <c r="W9" s="6">
        <f>((G9*3.9537)*0.55)/4</f>
        <v>97.310441250000011</v>
      </c>
      <c r="X9" s="6">
        <f>((G9*3.9537)*0.25)/4</f>
        <v>44.232018750000002</v>
      </c>
      <c r="Y9" s="6">
        <f>((G9*3.9537)*0.2)/9</f>
        <v>15.726940000000001</v>
      </c>
      <c r="Z9" s="6">
        <f>SUM(W9*4+X9*4+Y9*9)</f>
        <v>707.71230000000003</v>
      </c>
      <c r="AA9" s="12">
        <f>Z9/3.9537</f>
        <v>179</v>
      </c>
      <c r="AC9" s="6">
        <f>((H9*5.5997)*0.7)/4</f>
        <v>23.518740000000001</v>
      </c>
      <c r="AD9" s="6">
        <f>((H9*5.5997)*0.2)/4</f>
        <v>6.7196400000000018</v>
      </c>
      <c r="AE9" s="6">
        <f>((H9*5.5997)*0.1)/9</f>
        <v>1.4932533333333338</v>
      </c>
      <c r="AF9" s="6">
        <f>SUM(AC9*4+AD9*4+AE9*9)</f>
        <v>134.39280000000002</v>
      </c>
      <c r="AG9" s="12">
        <f>AF9/5.5997</f>
        <v>24.000000000000004</v>
      </c>
      <c r="AI9" s="3">
        <f>((I9*8.3909)*0.9)/4</f>
        <v>30.207240000000002</v>
      </c>
      <c r="AJ9" s="3">
        <f>((I9*8.3909)*0.1)/4</f>
        <v>3.3563600000000005</v>
      </c>
      <c r="AK9" s="3">
        <f>((I9*8.3909)*0)/9</f>
        <v>0</v>
      </c>
      <c r="AL9" s="3">
        <f>SUM(AI9*4+AJ9*4+AK9*9)</f>
        <v>134.2544</v>
      </c>
      <c r="AM9" s="12">
        <f>AL9/8.3909</f>
        <v>16</v>
      </c>
      <c r="AO9" s="7">
        <f>SUM(T9+Z9+AF9+AL9)</f>
        <v>2333.8672999999999</v>
      </c>
      <c r="AP9" s="7">
        <f>SUM(Q9+W9+AC9+AI9)</f>
        <v>286.78720125000001</v>
      </c>
      <c r="AQ9" s="7">
        <f>SUM(R9+X9+AD9+AJ9)</f>
        <v>156.12110374999997</v>
      </c>
      <c r="AR9" s="7">
        <f>SUM(S9+Y9+AE9+AK9)</f>
        <v>62.470453333333332</v>
      </c>
      <c r="AS9" s="7"/>
      <c r="AT9" s="7">
        <f>AP9*4</f>
        <v>1147.148805</v>
      </c>
      <c r="AU9" s="7">
        <f t="shared" ref="AU9:AU31" si="0">AQ9*4</f>
        <v>624.4844149999999</v>
      </c>
      <c r="AV9" s="7">
        <f>AR9*9</f>
        <v>562.23407999999995</v>
      </c>
      <c r="AW9" s="7"/>
      <c r="AX9" s="8">
        <f>AT9/AO9</f>
        <v>0.49152272067910635</v>
      </c>
      <c r="AY9" s="8">
        <f>AU9/AO9</f>
        <v>0.26757494524217379</v>
      </c>
      <c r="AZ9" s="8">
        <f>AV9/AO9</f>
        <v>0.24090233407871989</v>
      </c>
      <c r="BA9" s="8">
        <f>SUM(AX9:AZ9)</f>
        <v>1</v>
      </c>
      <c r="BC9" s="7">
        <f t="shared" ref="BC9:BC31" si="1">AT9+AU9+AV9</f>
        <v>2333.8672999999999</v>
      </c>
      <c r="BD9" s="14">
        <f t="shared" ref="BD9:BD31" si="2">B9</f>
        <v>2305</v>
      </c>
    </row>
    <row r="10" spans="1:56">
      <c r="A10" s="13">
        <v>43152</v>
      </c>
      <c r="B10" s="14">
        <v>3120</v>
      </c>
      <c r="C10" s="14">
        <v>15711</v>
      </c>
      <c r="D10" s="12">
        <v>6.83</v>
      </c>
      <c r="E10" s="12">
        <v>24</v>
      </c>
      <c r="F10" s="12">
        <v>389</v>
      </c>
      <c r="G10" s="12">
        <v>324</v>
      </c>
      <c r="H10" s="12">
        <v>41</v>
      </c>
      <c r="I10" s="12">
        <v>34</v>
      </c>
      <c r="J10" s="14">
        <v>1910</v>
      </c>
      <c r="L10" s="12">
        <f t="shared" ref="L10:L31" si="3">3.9537*G10+5.5997*H10+8.3909*I10</f>
        <v>1795.8771000000002</v>
      </c>
      <c r="M10" s="4"/>
      <c r="N10" s="5">
        <f t="shared" ref="N10:N31" si="4">F10*1.1118</f>
        <v>432.49019999999996</v>
      </c>
      <c r="O10" s="5">
        <f t="shared" ref="O10:O30" si="5">L10+N10</f>
        <v>2228.3672999999999</v>
      </c>
      <c r="Q10" s="6">
        <f t="shared" ref="Q10:Q31" si="6">((F10*1.1118)*0.4)/4</f>
        <v>43.249020000000002</v>
      </c>
      <c r="R10" s="6">
        <f t="shared" ref="R10:R31" si="7">((F10*1.1118)*0.3)/4</f>
        <v>32.436764999999994</v>
      </c>
      <c r="S10" s="6">
        <f t="shared" ref="S10:S31" si="8">((F10*1.1118)*0.3)/9</f>
        <v>14.416339999999998</v>
      </c>
      <c r="T10" s="6">
        <f t="shared" ref="T10:T31" si="9">SUM(Q10*4+R10*4+S10*9)</f>
        <v>432.49019999999996</v>
      </c>
      <c r="U10" s="12">
        <f t="shared" ref="U10:U31" si="10">T10/1.1118</f>
        <v>389</v>
      </c>
      <c r="W10" s="6">
        <f t="shared" ref="W10:W31" si="11">((G10*3.9537)*0.55)/4</f>
        <v>176.13733500000004</v>
      </c>
      <c r="X10" s="6">
        <f t="shared" ref="X10:X31" si="12">((G10*3.9537)*0.25)/4</f>
        <v>80.062425000000005</v>
      </c>
      <c r="Y10" s="6">
        <f t="shared" ref="Y10:Y31" si="13">((G10*3.9537)*0.2)/9</f>
        <v>28.466640000000002</v>
      </c>
      <c r="Z10" s="6">
        <f t="shared" ref="Z10:Z31" si="14">SUM(W10*4+X10*4+Y10*9)</f>
        <v>1280.9988000000001</v>
      </c>
      <c r="AA10" s="12">
        <f t="shared" ref="AA10:AA31" si="15">Z10/3.9537</f>
        <v>324</v>
      </c>
      <c r="AC10" s="6">
        <f t="shared" ref="AC10:AC31" si="16">((H10*5.5997)*0.7)/4</f>
        <v>40.177847499999999</v>
      </c>
      <c r="AD10" s="6">
        <f t="shared" ref="AD10:AD31" si="17">((H10*5.5997)*0.2)/4</f>
        <v>11.479385000000001</v>
      </c>
      <c r="AE10" s="6">
        <f t="shared" ref="AE10:AE31" si="18">((H10*5.5997)*0.1)/9</f>
        <v>2.5509744444444444</v>
      </c>
      <c r="AF10" s="6">
        <f t="shared" ref="AF10:AF31" si="19">SUM(AC10*4+AD10*4+AE10*9)</f>
        <v>229.58769999999998</v>
      </c>
      <c r="AG10" s="12">
        <f t="shared" ref="AG10:AG31" si="20">AF10/5.5997</f>
        <v>40.999999999999993</v>
      </c>
      <c r="AI10" s="3">
        <f t="shared" ref="AI10:AI31" si="21">((I10*8.3909)*0.9)/4</f>
        <v>64.190384999999992</v>
      </c>
      <c r="AJ10" s="3">
        <f t="shared" ref="AJ10:AJ31" si="22">((I10*8.3909)*0.1)/4</f>
        <v>7.1322650000000003</v>
      </c>
      <c r="AK10" s="3">
        <f t="shared" ref="AK10:AK31" si="23">((I10*8.3909)*0)/9</f>
        <v>0</v>
      </c>
      <c r="AL10" s="3">
        <f t="shared" ref="AL10:AL31" si="24">SUM(AI10*4+AJ10*4+AK10*9)</f>
        <v>285.29059999999998</v>
      </c>
      <c r="AM10" s="12">
        <f t="shared" ref="AM10:AM31" si="25">AL10/8.3909</f>
        <v>34</v>
      </c>
      <c r="AO10" s="7">
        <f t="shared" ref="AO10:AO31" si="26">SUM(T10+Z10+AF10+AL10)</f>
        <v>2228.3672999999999</v>
      </c>
      <c r="AP10" s="7">
        <f t="shared" ref="AP10:AP31" si="27">SUM(Q10+W10+AC10+AI10)</f>
        <v>323.75458750000001</v>
      </c>
      <c r="AQ10" s="7">
        <f t="shared" ref="AQ10:AR31" si="28">SUM(R10+X10+AD10+AJ10)</f>
        <v>131.11084</v>
      </c>
      <c r="AR10" s="7">
        <f t="shared" si="28"/>
        <v>45.433954444444446</v>
      </c>
      <c r="AS10" s="7"/>
      <c r="AT10" s="7">
        <f t="shared" ref="AT10:AT31" si="29">AP10*4</f>
        <v>1295.0183500000001</v>
      </c>
      <c r="AU10" s="7">
        <f t="shared" si="0"/>
        <v>524.44335999999998</v>
      </c>
      <c r="AV10" s="7">
        <f t="shared" ref="AV10:AV31" si="30">AR10*9</f>
        <v>408.90559000000002</v>
      </c>
      <c r="AW10" s="7"/>
      <c r="AX10" s="8">
        <f>AT10/AO10</f>
        <v>0.58115120877962989</v>
      </c>
      <c r="AY10" s="8">
        <f t="shared" ref="AY10:AY31" si="31">AU10/AO10</f>
        <v>0.23534870575420846</v>
      </c>
      <c r="AZ10" s="8">
        <f t="shared" ref="AZ10:AZ31" si="32">AV10/AO10</f>
        <v>0.18350008546616173</v>
      </c>
      <c r="BA10" s="8">
        <f t="shared" ref="BA10:BA31" si="33">SUM(AX10:AZ10)</f>
        <v>1</v>
      </c>
      <c r="BC10" s="7">
        <f t="shared" si="1"/>
        <v>2228.3672999999999</v>
      </c>
      <c r="BD10" s="14">
        <f t="shared" si="2"/>
        <v>3120</v>
      </c>
    </row>
    <row r="11" spans="1:56">
      <c r="A11" s="13">
        <v>43153</v>
      </c>
      <c r="B11" s="14">
        <v>3050</v>
      </c>
      <c r="C11" s="14">
        <v>14774</v>
      </c>
      <c r="D11" s="12">
        <v>6.4</v>
      </c>
      <c r="E11" s="12">
        <v>31</v>
      </c>
      <c r="F11" s="12">
        <v>648</v>
      </c>
      <c r="G11" s="12">
        <v>462</v>
      </c>
      <c r="H11" s="12">
        <v>19</v>
      </c>
      <c r="I11" s="12">
        <v>0</v>
      </c>
      <c r="J11" s="14">
        <v>1878</v>
      </c>
      <c r="L11" s="12">
        <f t="shared" si="3"/>
        <v>1933.0037</v>
      </c>
      <c r="M11" s="4"/>
      <c r="N11" s="5">
        <f t="shared" si="4"/>
        <v>720.44639999999993</v>
      </c>
      <c r="O11" s="5">
        <f t="shared" si="5"/>
        <v>2653.4501</v>
      </c>
      <c r="Q11" s="6">
        <f t="shared" si="6"/>
        <v>72.044640000000001</v>
      </c>
      <c r="R11" s="6">
        <f t="shared" si="7"/>
        <v>54.03347999999999</v>
      </c>
      <c r="S11" s="6">
        <f t="shared" si="8"/>
        <v>24.014879999999994</v>
      </c>
      <c r="T11" s="6">
        <f t="shared" si="9"/>
        <v>720.44639999999993</v>
      </c>
      <c r="U11" s="12">
        <f t="shared" si="10"/>
        <v>648</v>
      </c>
      <c r="W11" s="6">
        <f t="shared" si="11"/>
        <v>251.15879250000003</v>
      </c>
      <c r="X11" s="6">
        <f t="shared" si="12"/>
        <v>114.1630875</v>
      </c>
      <c r="Y11" s="6">
        <f t="shared" si="13"/>
        <v>40.591320000000003</v>
      </c>
      <c r="Z11" s="6">
        <f t="shared" si="14"/>
        <v>1826.6094000000001</v>
      </c>
      <c r="AA11" s="12">
        <f t="shared" si="15"/>
        <v>462</v>
      </c>
      <c r="AC11" s="6">
        <f t="shared" si="16"/>
        <v>18.619002500000001</v>
      </c>
      <c r="AD11" s="6">
        <f t="shared" si="17"/>
        <v>5.3197150000000004</v>
      </c>
      <c r="AE11" s="6">
        <f t="shared" si="18"/>
        <v>1.182158888888889</v>
      </c>
      <c r="AF11" s="6">
        <f t="shared" si="19"/>
        <v>106.39430000000002</v>
      </c>
      <c r="AG11" s="12">
        <f t="shared" si="20"/>
        <v>19</v>
      </c>
      <c r="AI11" s="3">
        <f t="shared" si="21"/>
        <v>0</v>
      </c>
      <c r="AJ11" s="3">
        <f t="shared" si="22"/>
        <v>0</v>
      </c>
      <c r="AK11" s="3">
        <f t="shared" si="23"/>
        <v>0</v>
      </c>
      <c r="AL11" s="3">
        <f t="shared" si="24"/>
        <v>0</v>
      </c>
      <c r="AM11" s="12">
        <f t="shared" si="25"/>
        <v>0</v>
      </c>
      <c r="AO11" s="7">
        <f t="shared" si="26"/>
        <v>2653.4501</v>
      </c>
      <c r="AP11" s="7">
        <f t="shared" si="27"/>
        <v>341.82243500000004</v>
      </c>
      <c r="AQ11" s="7">
        <f t="shared" si="28"/>
        <v>173.51628249999999</v>
      </c>
      <c r="AR11" s="7">
        <f t="shared" si="28"/>
        <v>65.788358888888894</v>
      </c>
      <c r="AS11" s="7"/>
      <c r="AT11" s="7">
        <f t="shared" si="29"/>
        <v>1367.2897400000002</v>
      </c>
      <c r="AU11" s="7">
        <f t="shared" si="0"/>
        <v>694.06512999999995</v>
      </c>
      <c r="AV11" s="7">
        <f t="shared" si="30"/>
        <v>592.09523000000002</v>
      </c>
      <c r="AW11" s="7"/>
      <c r="AX11" s="8">
        <f t="shared" ref="AX11:AX31" si="34">AT11/AO11</f>
        <v>0.51528752698232394</v>
      </c>
      <c r="AY11" s="8">
        <f t="shared" si="31"/>
        <v>0.26157082433922535</v>
      </c>
      <c r="AZ11" s="8">
        <f t="shared" si="32"/>
        <v>0.22314164867845074</v>
      </c>
      <c r="BA11" s="8">
        <f t="shared" si="33"/>
        <v>1</v>
      </c>
      <c r="BC11" s="7">
        <f t="shared" si="1"/>
        <v>2653.4501</v>
      </c>
      <c r="BD11" s="14">
        <f t="shared" si="2"/>
        <v>3050</v>
      </c>
    </row>
    <row r="12" spans="1:56">
      <c r="A12" s="13">
        <v>43154</v>
      </c>
      <c r="B12" s="14">
        <v>3163</v>
      </c>
      <c r="C12" s="14">
        <v>17368</v>
      </c>
      <c r="D12" s="12">
        <v>7.56</v>
      </c>
      <c r="E12" s="12">
        <v>30</v>
      </c>
      <c r="F12" s="12">
        <v>808</v>
      </c>
      <c r="G12" s="12">
        <v>371</v>
      </c>
      <c r="H12" s="12">
        <v>51</v>
      </c>
      <c r="I12" s="12">
        <v>36</v>
      </c>
      <c r="J12" s="14">
        <v>1966</v>
      </c>
      <c r="L12" s="12">
        <f t="shared" si="3"/>
        <v>2054.4798000000001</v>
      </c>
      <c r="M12" s="4"/>
      <c r="N12" s="5">
        <f t="shared" si="4"/>
        <v>898.33439999999996</v>
      </c>
      <c r="O12" s="5">
        <f t="shared" si="5"/>
        <v>2952.8141999999998</v>
      </c>
      <c r="Q12" s="6">
        <f t="shared" si="6"/>
        <v>89.833439999999996</v>
      </c>
      <c r="R12" s="6">
        <f t="shared" si="7"/>
        <v>67.375079999999997</v>
      </c>
      <c r="S12" s="6">
        <f t="shared" si="8"/>
        <v>29.944479999999999</v>
      </c>
      <c r="T12" s="6">
        <f t="shared" si="9"/>
        <v>898.33439999999996</v>
      </c>
      <c r="U12" s="12">
        <f t="shared" si="10"/>
        <v>808</v>
      </c>
      <c r="W12" s="6">
        <f t="shared" si="11"/>
        <v>201.68812124999999</v>
      </c>
      <c r="X12" s="6">
        <f t="shared" si="12"/>
        <v>91.676418749999996</v>
      </c>
      <c r="Y12" s="6">
        <f t="shared" si="13"/>
        <v>32.596059999999994</v>
      </c>
      <c r="Z12" s="6">
        <f t="shared" si="14"/>
        <v>1466.8226999999997</v>
      </c>
      <c r="AA12" s="12">
        <f t="shared" si="15"/>
        <v>370.99999999999994</v>
      </c>
      <c r="AC12" s="6">
        <f t="shared" si="16"/>
        <v>49.9773225</v>
      </c>
      <c r="AD12" s="6">
        <f t="shared" si="17"/>
        <v>14.279235</v>
      </c>
      <c r="AE12" s="6">
        <f t="shared" si="18"/>
        <v>3.1731633333333331</v>
      </c>
      <c r="AF12" s="6">
        <f t="shared" si="19"/>
        <v>285.5847</v>
      </c>
      <c r="AG12" s="12">
        <f t="shared" si="20"/>
        <v>51</v>
      </c>
      <c r="AI12" s="3">
        <f t="shared" si="21"/>
        <v>67.966290000000001</v>
      </c>
      <c r="AJ12" s="3">
        <f t="shared" si="22"/>
        <v>7.5518100000000006</v>
      </c>
      <c r="AK12" s="3">
        <f t="shared" si="23"/>
        <v>0</v>
      </c>
      <c r="AL12" s="3">
        <f t="shared" si="24"/>
        <v>302.07240000000002</v>
      </c>
      <c r="AM12" s="12">
        <f t="shared" si="25"/>
        <v>36</v>
      </c>
      <c r="AO12" s="7">
        <f t="shared" si="26"/>
        <v>2952.8141999999993</v>
      </c>
      <c r="AP12" s="7">
        <f t="shared" si="27"/>
        <v>409.46517375000002</v>
      </c>
      <c r="AQ12" s="7">
        <f t="shared" si="28"/>
        <v>180.88254375</v>
      </c>
      <c r="AR12" s="7">
        <f t="shared" si="28"/>
        <v>65.713703333333328</v>
      </c>
      <c r="AS12" s="7"/>
      <c r="AT12" s="7">
        <f t="shared" si="29"/>
        <v>1637.8606950000001</v>
      </c>
      <c r="AU12" s="7">
        <f t="shared" si="0"/>
        <v>723.53017499999999</v>
      </c>
      <c r="AV12" s="7">
        <f t="shared" si="30"/>
        <v>591.42332999999996</v>
      </c>
      <c r="AW12" s="7"/>
      <c r="AX12" s="8">
        <f>AT12/AO12</f>
        <v>0.5546778713675925</v>
      </c>
      <c r="AY12" s="8">
        <f t="shared" si="31"/>
        <v>0.24503071510561014</v>
      </c>
      <c r="AZ12" s="8">
        <f t="shared" si="32"/>
        <v>0.20029141352679761</v>
      </c>
      <c r="BA12" s="8">
        <f t="shared" si="33"/>
        <v>1.0000000000000002</v>
      </c>
      <c r="BC12" s="7">
        <f t="shared" si="1"/>
        <v>2952.8142000000003</v>
      </c>
      <c r="BD12" s="14">
        <f t="shared" si="2"/>
        <v>3163</v>
      </c>
    </row>
    <row r="13" spans="1:56">
      <c r="A13" s="13">
        <v>43155</v>
      </c>
      <c r="B13" s="14">
        <v>3276</v>
      </c>
      <c r="C13" s="14">
        <v>19413</v>
      </c>
      <c r="D13" s="12">
        <v>8.42</v>
      </c>
      <c r="E13" s="12">
        <v>36</v>
      </c>
      <c r="F13" s="12">
        <v>651</v>
      </c>
      <c r="G13" s="12">
        <v>352</v>
      </c>
      <c r="H13" s="12">
        <v>77</v>
      </c>
      <c r="I13" s="12">
        <v>37</v>
      </c>
      <c r="J13" s="14">
        <v>2075</v>
      </c>
      <c r="L13" s="12">
        <f t="shared" si="3"/>
        <v>2133.3425999999999</v>
      </c>
      <c r="M13" s="4"/>
      <c r="N13" s="5">
        <f t="shared" si="4"/>
        <v>723.78179999999998</v>
      </c>
      <c r="O13" s="5">
        <f t="shared" si="5"/>
        <v>2857.1243999999997</v>
      </c>
      <c r="Q13" s="6">
        <f t="shared" si="6"/>
        <v>72.37818</v>
      </c>
      <c r="R13" s="6">
        <f t="shared" si="7"/>
        <v>54.283634999999997</v>
      </c>
      <c r="S13" s="6">
        <f t="shared" si="8"/>
        <v>24.126059999999999</v>
      </c>
      <c r="T13" s="6">
        <f t="shared" si="9"/>
        <v>723.78179999999998</v>
      </c>
      <c r="U13" s="12">
        <f t="shared" si="10"/>
        <v>651</v>
      </c>
      <c r="W13" s="6">
        <f t="shared" si="11"/>
        <v>191.35908000000001</v>
      </c>
      <c r="X13" s="6">
        <f t="shared" si="12"/>
        <v>86.981399999999994</v>
      </c>
      <c r="Y13" s="6">
        <f t="shared" si="13"/>
        <v>30.926720000000003</v>
      </c>
      <c r="Z13" s="6">
        <f t="shared" si="14"/>
        <v>1391.7024000000001</v>
      </c>
      <c r="AA13" s="12">
        <f t="shared" si="15"/>
        <v>352.00000000000006</v>
      </c>
      <c r="AC13" s="6">
        <f t="shared" si="16"/>
        <v>75.455957499999997</v>
      </c>
      <c r="AD13" s="6">
        <f t="shared" si="17"/>
        <v>21.558845000000005</v>
      </c>
      <c r="AE13" s="6">
        <f t="shared" si="18"/>
        <v>4.7908544444444452</v>
      </c>
      <c r="AF13" s="6">
        <f t="shared" si="19"/>
        <v>431.17690000000005</v>
      </c>
      <c r="AG13" s="12">
        <f t="shared" si="20"/>
        <v>77</v>
      </c>
      <c r="AI13" s="3">
        <f t="shared" si="21"/>
        <v>69.854242499999998</v>
      </c>
      <c r="AJ13" s="3">
        <f t="shared" si="22"/>
        <v>7.7615825000000003</v>
      </c>
      <c r="AK13" s="3">
        <f t="shared" si="23"/>
        <v>0</v>
      </c>
      <c r="AL13" s="3">
        <f t="shared" si="24"/>
        <v>310.4633</v>
      </c>
      <c r="AM13" s="12">
        <f t="shared" si="25"/>
        <v>37</v>
      </c>
      <c r="AO13" s="7">
        <f t="shared" si="26"/>
        <v>2857.1243999999997</v>
      </c>
      <c r="AP13" s="7">
        <f t="shared" si="27"/>
        <v>409.04746</v>
      </c>
      <c r="AQ13" s="7">
        <f t="shared" si="28"/>
        <v>170.58546249999998</v>
      </c>
      <c r="AR13" s="7">
        <f t="shared" si="28"/>
        <v>59.843634444444447</v>
      </c>
      <c r="AS13" s="7"/>
      <c r="AT13" s="7">
        <f t="shared" si="29"/>
        <v>1636.18984</v>
      </c>
      <c r="AU13" s="7">
        <f t="shared" si="0"/>
        <v>682.34184999999991</v>
      </c>
      <c r="AV13" s="7">
        <f t="shared" si="30"/>
        <v>538.59271000000001</v>
      </c>
      <c r="AW13" s="7"/>
      <c r="AX13" s="8">
        <f t="shared" si="34"/>
        <v>0.5726701434491267</v>
      </c>
      <c r="AY13" s="8">
        <f t="shared" si="31"/>
        <v>0.23882119028488924</v>
      </c>
      <c r="AZ13" s="8">
        <f t="shared" si="32"/>
        <v>0.18850866626598412</v>
      </c>
      <c r="BA13" s="8">
        <f t="shared" si="33"/>
        <v>1</v>
      </c>
      <c r="BC13" s="7">
        <f t="shared" si="1"/>
        <v>2857.1243999999997</v>
      </c>
      <c r="BD13" s="14">
        <f t="shared" si="2"/>
        <v>3276</v>
      </c>
    </row>
    <row r="14" spans="1:56">
      <c r="A14" s="13">
        <v>43156</v>
      </c>
      <c r="B14" s="14">
        <v>2930</v>
      </c>
      <c r="C14" s="14">
        <v>15133</v>
      </c>
      <c r="D14" s="12">
        <v>6.55</v>
      </c>
      <c r="E14" s="12">
        <v>15</v>
      </c>
      <c r="F14" s="12">
        <v>595</v>
      </c>
      <c r="G14" s="12">
        <v>386</v>
      </c>
      <c r="H14" s="12">
        <v>39</v>
      </c>
      <c r="I14" s="12">
        <v>7</v>
      </c>
      <c r="J14" s="14">
        <v>1734</v>
      </c>
      <c r="L14" s="12">
        <f t="shared" si="3"/>
        <v>1803.2528000000002</v>
      </c>
      <c r="M14" s="4"/>
      <c r="N14" s="5">
        <f t="shared" si="4"/>
        <v>661.52099999999996</v>
      </c>
      <c r="O14" s="5">
        <f t="shared" si="5"/>
        <v>2464.7737999999999</v>
      </c>
      <c r="Q14" s="6">
        <f t="shared" si="6"/>
        <v>66.152100000000004</v>
      </c>
      <c r="R14" s="6">
        <f t="shared" si="7"/>
        <v>49.614074999999993</v>
      </c>
      <c r="S14" s="6">
        <f t="shared" si="8"/>
        <v>22.050699999999996</v>
      </c>
      <c r="T14" s="6">
        <f t="shared" si="9"/>
        <v>661.52099999999996</v>
      </c>
      <c r="U14" s="12">
        <f t="shared" si="10"/>
        <v>595</v>
      </c>
      <c r="W14" s="6">
        <f t="shared" si="11"/>
        <v>209.84262750000002</v>
      </c>
      <c r="X14" s="6">
        <f t="shared" si="12"/>
        <v>95.383012500000007</v>
      </c>
      <c r="Y14" s="6">
        <f t="shared" si="13"/>
        <v>33.913960000000003</v>
      </c>
      <c r="Z14" s="6">
        <f t="shared" si="14"/>
        <v>1526.1282000000001</v>
      </c>
      <c r="AA14" s="12">
        <f t="shared" si="15"/>
        <v>386</v>
      </c>
      <c r="AC14" s="6">
        <f t="shared" si="16"/>
        <v>38.217952500000003</v>
      </c>
      <c r="AD14" s="6">
        <f t="shared" si="17"/>
        <v>10.919415000000001</v>
      </c>
      <c r="AE14" s="6">
        <f t="shared" si="18"/>
        <v>2.4265366666666668</v>
      </c>
      <c r="AF14" s="6">
        <f t="shared" si="19"/>
        <v>218.38830000000002</v>
      </c>
      <c r="AG14" s="12">
        <f t="shared" si="20"/>
        <v>39</v>
      </c>
      <c r="AI14" s="3">
        <f t="shared" si="21"/>
        <v>13.2156675</v>
      </c>
      <c r="AJ14" s="3">
        <f t="shared" si="22"/>
        <v>1.4684075000000001</v>
      </c>
      <c r="AK14" s="3">
        <f t="shared" si="23"/>
        <v>0</v>
      </c>
      <c r="AL14" s="3">
        <f t="shared" si="24"/>
        <v>58.7363</v>
      </c>
      <c r="AM14" s="12">
        <f t="shared" si="25"/>
        <v>7</v>
      </c>
      <c r="AO14" s="7">
        <f t="shared" si="26"/>
        <v>2464.7737999999999</v>
      </c>
      <c r="AP14" s="7">
        <f t="shared" si="27"/>
        <v>327.42834750000003</v>
      </c>
      <c r="AQ14" s="7">
        <f t="shared" si="28"/>
        <v>157.38490999999999</v>
      </c>
      <c r="AR14" s="7">
        <f t="shared" si="28"/>
        <v>58.391196666666659</v>
      </c>
      <c r="AS14" s="7"/>
      <c r="AT14" s="7">
        <f t="shared" si="29"/>
        <v>1309.7133900000001</v>
      </c>
      <c r="AU14" s="7">
        <f t="shared" si="0"/>
        <v>629.53963999999996</v>
      </c>
      <c r="AV14" s="7">
        <f t="shared" si="30"/>
        <v>525.52076999999997</v>
      </c>
      <c r="AW14" s="7"/>
      <c r="AX14" s="8">
        <f t="shared" si="34"/>
        <v>0.53137265172163062</v>
      </c>
      <c r="AY14" s="8">
        <f t="shared" si="31"/>
        <v>0.25541477274709751</v>
      </c>
      <c r="AZ14" s="8">
        <f t="shared" si="32"/>
        <v>0.21321257553127188</v>
      </c>
      <c r="BA14" s="8">
        <f t="shared" si="33"/>
        <v>1</v>
      </c>
      <c r="BC14" s="7">
        <f t="shared" si="1"/>
        <v>2464.7737999999999</v>
      </c>
      <c r="BD14" s="14">
        <f t="shared" si="2"/>
        <v>2930</v>
      </c>
    </row>
    <row r="15" spans="1:56">
      <c r="A15" s="13">
        <v>43157</v>
      </c>
      <c r="B15" s="14">
        <v>3522</v>
      </c>
      <c r="C15" s="14">
        <v>24656</v>
      </c>
      <c r="D15" s="12">
        <v>11.01</v>
      </c>
      <c r="E15" s="12">
        <v>21</v>
      </c>
      <c r="F15" s="12">
        <v>347</v>
      </c>
      <c r="G15" s="12">
        <v>287</v>
      </c>
      <c r="H15" s="12">
        <v>93</v>
      </c>
      <c r="I15" s="12">
        <v>87</v>
      </c>
      <c r="J15" s="14">
        <v>2361</v>
      </c>
      <c r="L15" s="12">
        <f t="shared" si="3"/>
        <v>2385.4922999999999</v>
      </c>
      <c r="M15" s="4"/>
      <c r="N15" s="5">
        <f t="shared" si="4"/>
        <v>385.79459999999995</v>
      </c>
      <c r="O15" s="5">
        <f t="shared" si="5"/>
        <v>2771.2869000000001</v>
      </c>
      <c r="Q15" s="6">
        <f t="shared" si="6"/>
        <v>38.579459999999997</v>
      </c>
      <c r="R15" s="6">
        <f t="shared" si="7"/>
        <v>28.934594999999995</v>
      </c>
      <c r="S15" s="6">
        <f t="shared" si="8"/>
        <v>12.859819999999997</v>
      </c>
      <c r="T15" s="6">
        <f t="shared" si="9"/>
        <v>385.79459999999995</v>
      </c>
      <c r="U15" s="12">
        <f t="shared" si="10"/>
        <v>347</v>
      </c>
      <c r="W15" s="6">
        <f t="shared" si="11"/>
        <v>156.02288625000003</v>
      </c>
      <c r="X15" s="6">
        <f t="shared" si="12"/>
        <v>70.919493750000001</v>
      </c>
      <c r="Y15" s="6">
        <f t="shared" si="13"/>
        <v>25.215820000000001</v>
      </c>
      <c r="Z15" s="6">
        <f t="shared" si="14"/>
        <v>1134.7119</v>
      </c>
      <c r="AA15" s="12">
        <f t="shared" si="15"/>
        <v>287</v>
      </c>
      <c r="AC15" s="6">
        <f t="shared" si="16"/>
        <v>91.135117499999993</v>
      </c>
      <c r="AD15" s="6">
        <f t="shared" si="17"/>
        <v>26.038605000000004</v>
      </c>
      <c r="AE15" s="6">
        <f t="shared" si="18"/>
        <v>5.7863566666666673</v>
      </c>
      <c r="AF15" s="6">
        <f t="shared" si="19"/>
        <v>520.77210000000002</v>
      </c>
      <c r="AG15" s="12">
        <f t="shared" si="20"/>
        <v>93</v>
      </c>
      <c r="AI15" s="3">
        <f t="shared" si="21"/>
        <v>164.25186750000003</v>
      </c>
      <c r="AJ15" s="3">
        <f t="shared" si="22"/>
        <v>18.250207500000002</v>
      </c>
      <c r="AK15" s="3">
        <f t="shared" si="23"/>
        <v>0</v>
      </c>
      <c r="AL15" s="3">
        <f t="shared" si="24"/>
        <v>730.00830000000019</v>
      </c>
      <c r="AM15" s="12">
        <f t="shared" si="25"/>
        <v>87.000000000000014</v>
      </c>
      <c r="AO15" s="7">
        <f t="shared" si="26"/>
        <v>2771.2869000000001</v>
      </c>
      <c r="AP15" s="7">
        <f t="shared" si="27"/>
        <v>449.98933125000008</v>
      </c>
      <c r="AQ15" s="7">
        <f t="shared" si="28"/>
        <v>144.14290124999999</v>
      </c>
      <c r="AR15" s="7">
        <f t="shared" si="28"/>
        <v>43.86199666666667</v>
      </c>
      <c r="AS15" s="7"/>
      <c r="AT15" s="7">
        <f t="shared" si="29"/>
        <v>1799.9573250000003</v>
      </c>
      <c r="AU15" s="7">
        <f t="shared" si="0"/>
        <v>576.57160499999998</v>
      </c>
      <c r="AV15" s="7">
        <f t="shared" si="30"/>
        <v>394.75797</v>
      </c>
      <c r="AW15" s="7"/>
      <c r="AX15" s="8">
        <f t="shared" si="34"/>
        <v>0.64950233950876768</v>
      </c>
      <c r="AY15" s="8">
        <f t="shared" si="31"/>
        <v>0.20805193608788752</v>
      </c>
      <c r="AZ15" s="8">
        <f t="shared" si="32"/>
        <v>0.14244572440334488</v>
      </c>
      <c r="BA15" s="8">
        <f t="shared" si="33"/>
        <v>1</v>
      </c>
      <c r="BC15" s="7">
        <f t="shared" si="1"/>
        <v>2771.2869000000005</v>
      </c>
      <c r="BD15" s="14">
        <f t="shared" si="2"/>
        <v>3522</v>
      </c>
    </row>
    <row r="16" spans="1:56">
      <c r="A16" s="13">
        <v>43158</v>
      </c>
      <c r="B16" s="14">
        <v>3034</v>
      </c>
      <c r="C16" s="14">
        <v>16081</v>
      </c>
      <c r="D16" s="12">
        <v>6.97</v>
      </c>
      <c r="E16" s="12">
        <v>26</v>
      </c>
      <c r="F16" s="12">
        <v>491</v>
      </c>
      <c r="G16" s="12">
        <v>446</v>
      </c>
      <c r="H16" s="12">
        <v>17</v>
      </c>
      <c r="I16" s="12">
        <v>9</v>
      </c>
      <c r="J16" s="14">
        <v>1882</v>
      </c>
      <c r="L16" s="12">
        <f t="shared" si="3"/>
        <v>1934.0632000000001</v>
      </c>
      <c r="M16" s="4"/>
      <c r="N16" s="5">
        <f t="shared" si="4"/>
        <v>545.89379999999994</v>
      </c>
      <c r="O16" s="5">
        <f t="shared" si="5"/>
        <v>2479.9569999999999</v>
      </c>
      <c r="Q16" s="6">
        <f t="shared" si="6"/>
        <v>54.589379999999998</v>
      </c>
      <c r="R16" s="6">
        <f t="shared" si="7"/>
        <v>40.942034999999997</v>
      </c>
      <c r="S16" s="6">
        <f t="shared" si="8"/>
        <v>18.196459999999998</v>
      </c>
      <c r="T16" s="6">
        <f t="shared" si="9"/>
        <v>545.89379999999994</v>
      </c>
      <c r="U16" s="12">
        <f t="shared" si="10"/>
        <v>491</v>
      </c>
      <c r="W16" s="6">
        <f t="shared" si="11"/>
        <v>242.46065250000004</v>
      </c>
      <c r="X16" s="6">
        <f t="shared" si="12"/>
        <v>110.20938750000001</v>
      </c>
      <c r="Y16" s="6">
        <f t="shared" si="13"/>
        <v>39.185560000000002</v>
      </c>
      <c r="Z16" s="6">
        <f t="shared" si="14"/>
        <v>1763.3502000000001</v>
      </c>
      <c r="AA16" s="12">
        <f t="shared" si="15"/>
        <v>446</v>
      </c>
      <c r="AC16" s="6">
        <f t="shared" si="16"/>
        <v>16.659107500000001</v>
      </c>
      <c r="AD16" s="6">
        <f t="shared" si="17"/>
        <v>4.7597450000000006</v>
      </c>
      <c r="AE16" s="6">
        <f t="shared" si="18"/>
        <v>1.0577211111111113</v>
      </c>
      <c r="AF16" s="6">
        <f t="shared" si="19"/>
        <v>95.194900000000004</v>
      </c>
      <c r="AG16" s="12">
        <f t="shared" si="20"/>
        <v>17</v>
      </c>
      <c r="AI16" s="3">
        <f t="shared" si="21"/>
        <v>16.9915725</v>
      </c>
      <c r="AJ16" s="3">
        <f t="shared" si="22"/>
        <v>1.8879525000000001</v>
      </c>
      <c r="AK16" s="3">
        <f t="shared" si="23"/>
        <v>0</v>
      </c>
      <c r="AL16" s="3">
        <f t="shared" si="24"/>
        <v>75.518100000000004</v>
      </c>
      <c r="AM16" s="12">
        <f t="shared" si="25"/>
        <v>9</v>
      </c>
      <c r="AO16" s="7">
        <f t="shared" si="26"/>
        <v>2479.9570000000003</v>
      </c>
      <c r="AP16" s="7">
        <f t="shared" si="27"/>
        <v>330.70071250000007</v>
      </c>
      <c r="AQ16" s="7">
        <f t="shared" si="28"/>
        <v>157.79912000000002</v>
      </c>
      <c r="AR16" s="7">
        <f t="shared" si="28"/>
        <v>58.439741111111111</v>
      </c>
      <c r="AS16" s="7"/>
      <c r="AT16" s="7">
        <f t="shared" si="29"/>
        <v>1322.8028500000003</v>
      </c>
      <c r="AU16" s="7">
        <f t="shared" si="0"/>
        <v>631.19648000000007</v>
      </c>
      <c r="AV16" s="7">
        <f t="shared" si="30"/>
        <v>525.95767000000001</v>
      </c>
      <c r="AW16" s="7"/>
      <c r="AX16" s="8">
        <f t="shared" si="34"/>
        <v>0.53339749439203987</v>
      </c>
      <c r="AY16" s="8">
        <f t="shared" si="31"/>
        <v>0.2545191227105954</v>
      </c>
      <c r="AZ16" s="8">
        <f t="shared" si="32"/>
        <v>0.21208338289736473</v>
      </c>
      <c r="BA16" s="8">
        <f t="shared" si="33"/>
        <v>1</v>
      </c>
      <c r="BC16" s="7">
        <f t="shared" si="1"/>
        <v>2479.9570000000003</v>
      </c>
      <c r="BD16" s="14">
        <f t="shared" si="2"/>
        <v>3034</v>
      </c>
    </row>
    <row r="17" spans="1:56">
      <c r="A17" s="13">
        <v>43159</v>
      </c>
      <c r="B17" s="14">
        <v>3236</v>
      </c>
      <c r="C17" s="14">
        <v>17434</v>
      </c>
      <c r="D17" s="12">
        <v>7.65</v>
      </c>
      <c r="E17" s="12">
        <v>18</v>
      </c>
      <c r="F17" s="12">
        <v>385</v>
      </c>
      <c r="G17" s="12">
        <v>418</v>
      </c>
      <c r="H17" s="12">
        <v>29</v>
      </c>
      <c r="I17" s="12">
        <v>33</v>
      </c>
      <c r="J17" s="14">
        <v>2101</v>
      </c>
      <c r="L17" s="12">
        <f t="shared" si="3"/>
        <v>2091.9376000000002</v>
      </c>
      <c r="M17" s="4"/>
      <c r="N17" s="5">
        <f t="shared" si="4"/>
        <v>428.04299999999995</v>
      </c>
      <c r="O17" s="5">
        <f t="shared" si="5"/>
        <v>2519.9806000000003</v>
      </c>
      <c r="Q17" s="6">
        <f t="shared" si="6"/>
        <v>42.804299999999998</v>
      </c>
      <c r="R17" s="6">
        <f t="shared" si="7"/>
        <v>32.103224999999995</v>
      </c>
      <c r="S17" s="6">
        <f t="shared" si="8"/>
        <v>14.268099999999997</v>
      </c>
      <c r="T17" s="6">
        <f t="shared" si="9"/>
        <v>428.04299999999995</v>
      </c>
      <c r="U17" s="12">
        <f t="shared" si="10"/>
        <v>385</v>
      </c>
      <c r="W17" s="6">
        <f t="shared" si="11"/>
        <v>227.23890750000001</v>
      </c>
      <c r="X17" s="6">
        <f t="shared" si="12"/>
        <v>103.2904125</v>
      </c>
      <c r="Y17" s="6">
        <f t="shared" si="13"/>
        <v>36.725480000000005</v>
      </c>
      <c r="Z17" s="6">
        <f t="shared" si="14"/>
        <v>1652.6466</v>
      </c>
      <c r="AA17" s="12">
        <f t="shared" si="15"/>
        <v>418</v>
      </c>
      <c r="AC17" s="6">
        <f t="shared" si="16"/>
        <v>28.418477499999998</v>
      </c>
      <c r="AD17" s="6">
        <f t="shared" si="17"/>
        <v>8.1195649999999997</v>
      </c>
      <c r="AE17" s="6">
        <f t="shared" si="18"/>
        <v>1.8043477777777777</v>
      </c>
      <c r="AF17" s="6">
        <f t="shared" si="19"/>
        <v>162.39129999999997</v>
      </c>
      <c r="AG17" s="12">
        <f t="shared" si="20"/>
        <v>28.999999999999993</v>
      </c>
      <c r="AI17" s="3">
        <f t="shared" si="21"/>
        <v>62.302432500000002</v>
      </c>
      <c r="AJ17" s="3">
        <f t="shared" si="22"/>
        <v>6.9224925000000006</v>
      </c>
      <c r="AK17" s="3">
        <f t="shared" si="23"/>
        <v>0</v>
      </c>
      <c r="AL17" s="3">
        <f t="shared" si="24"/>
        <v>276.8997</v>
      </c>
      <c r="AM17" s="12">
        <f t="shared" si="25"/>
        <v>33</v>
      </c>
      <c r="AO17" s="7">
        <f t="shared" si="26"/>
        <v>2519.9805999999999</v>
      </c>
      <c r="AP17" s="7">
        <f t="shared" si="27"/>
        <v>360.7641175</v>
      </c>
      <c r="AQ17" s="7">
        <f t="shared" si="28"/>
        <v>150.43569500000001</v>
      </c>
      <c r="AR17" s="7">
        <f t="shared" si="28"/>
        <v>52.79792777777778</v>
      </c>
      <c r="AS17" s="7"/>
      <c r="AT17" s="7">
        <f t="shared" si="29"/>
        <v>1443.05647</v>
      </c>
      <c r="AU17" s="7">
        <f t="shared" si="0"/>
        <v>601.74278000000004</v>
      </c>
      <c r="AV17" s="7">
        <f t="shared" si="30"/>
        <v>475.18135000000001</v>
      </c>
      <c r="AW17" s="7"/>
      <c r="AX17" s="8">
        <f t="shared" si="34"/>
        <v>0.57264586481340374</v>
      </c>
      <c r="AY17" s="8">
        <f t="shared" si="31"/>
        <v>0.23878865575393718</v>
      </c>
      <c r="AZ17" s="8">
        <f t="shared" si="32"/>
        <v>0.18856547943265914</v>
      </c>
      <c r="BA17" s="8">
        <f t="shared" si="33"/>
        <v>1</v>
      </c>
      <c r="BC17" s="7">
        <f t="shared" si="1"/>
        <v>2519.9805999999999</v>
      </c>
      <c r="BD17" s="14">
        <f t="shared" si="2"/>
        <v>3236</v>
      </c>
    </row>
    <row r="18" spans="1:56">
      <c r="A18" s="13">
        <v>43160</v>
      </c>
      <c r="B18" s="14">
        <v>2708</v>
      </c>
      <c r="C18" s="14">
        <v>12726</v>
      </c>
      <c r="D18" s="12">
        <v>5.51</v>
      </c>
      <c r="E18" s="12">
        <v>33</v>
      </c>
      <c r="F18" s="12">
        <v>491</v>
      </c>
      <c r="G18" s="12">
        <v>307</v>
      </c>
      <c r="H18" s="12">
        <v>15</v>
      </c>
      <c r="I18" s="12">
        <v>7</v>
      </c>
      <c r="J18" s="14">
        <v>1416</v>
      </c>
      <c r="L18" s="12">
        <f t="shared" si="3"/>
        <v>1356.5177000000001</v>
      </c>
      <c r="M18" s="4"/>
      <c r="N18" s="5">
        <f t="shared" si="4"/>
        <v>545.89379999999994</v>
      </c>
      <c r="O18" s="5">
        <f t="shared" si="5"/>
        <v>1902.4115000000002</v>
      </c>
      <c r="Q18" s="6">
        <f t="shared" si="6"/>
        <v>54.589379999999998</v>
      </c>
      <c r="R18" s="6">
        <f t="shared" si="7"/>
        <v>40.942034999999997</v>
      </c>
      <c r="S18" s="6">
        <f t="shared" si="8"/>
        <v>18.196459999999998</v>
      </c>
      <c r="T18" s="6">
        <f t="shared" si="9"/>
        <v>545.89379999999994</v>
      </c>
      <c r="U18" s="12">
        <f t="shared" si="10"/>
        <v>491</v>
      </c>
      <c r="W18" s="6">
        <f t="shared" si="11"/>
        <v>166.89556125000001</v>
      </c>
      <c r="X18" s="6">
        <f t="shared" si="12"/>
        <v>75.861618750000005</v>
      </c>
      <c r="Y18" s="6">
        <f t="shared" si="13"/>
        <v>26.973020000000005</v>
      </c>
      <c r="Z18" s="6">
        <f t="shared" si="14"/>
        <v>1213.7859000000001</v>
      </c>
      <c r="AA18" s="12">
        <f t="shared" si="15"/>
        <v>307</v>
      </c>
      <c r="AC18" s="6">
        <f t="shared" si="16"/>
        <v>14.6992125</v>
      </c>
      <c r="AD18" s="6">
        <f t="shared" si="17"/>
        <v>4.1997750000000007</v>
      </c>
      <c r="AE18" s="6">
        <f t="shared" si="18"/>
        <v>0.93328333333333346</v>
      </c>
      <c r="AF18" s="6">
        <f t="shared" si="19"/>
        <v>83.995500000000007</v>
      </c>
      <c r="AG18" s="12">
        <f t="shared" si="20"/>
        <v>15</v>
      </c>
      <c r="AI18" s="3">
        <f t="shared" si="21"/>
        <v>13.2156675</v>
      </c>
      <c r="AJ18" s="3">
        <f t="shared" si="22"/>
        <v>1.4684075000000001</v>
      </c>
      <c r="AK18" s="3">
        <f t="shared" si="23"/>
        <v>0</v>
      </c>
      <c r="AL18" s="3">
        <f t="shared" si="24"/>
        <v>58.7363</v>
      </c>
      <c r="AM18" s="12">
        <f t="shared" si="25"/>
        <v>7</v>
      </c>
      <c r="AO18" s="7">
        <f t="shared" si="26"/>
        <v>1902.4115000000002</v>
      </c>
      <c r="AP18" s="7">
        <f t="shared" si="27"/>
        <v>249.39982125</v>
      </c>
      <c r="AQ18" s="7">
        <f t="shared" si="28"/>
        <v>122.47183625</v>
      </c>
      <c r="AR18" s="7">
        <f t="shared" si="28"/>
        <v>46.102763333333343</v>
      </c>
      <c r="AS18" s="7"/>
      <c r="AT18" s="7">
        <f t="shared" si="29"/>
        <v>997.59928500000001</v>
      </c>
      <c r="AU18" s="7">
        <f t="shared" si="0"/>
        <v>489.88734499999998</v>
      </c>
      <c r="AV18" s="7">
        <f t="shared" si="30"/>
        <v>414.92487000000006</v>
      </c>
      <c r="AW18" s="7"/>
      <c r="AX18" s="8">
        <f t="shared" si="34"/>
        <v>0.52438669814601091</v>
      </c>
      <c r="AY18" s="8">
        <f t="shared" si="31"/>
        <v>0.25750861209575315</v>
      </c>
      <c r="AZ18" s="8">
        <f t="shared" si="32"/>
        <v>0.2181046897582358</v>
      </c>
      <c r="BA18" s="8">
        <f t="shared" si="33"/>
        <v>0.99999999999999989</v>
      </c>
      <c r="BC18" s="7">
        <f t="shared" si="1"/>
        <v>1902.4114999999999</v>
      </c>
      <c r="BD18" s="14">
        <f t="shared" si="2"/>
        <v>2708</v>
      </c>
    </row>
    <row r="19" spans="1:56">
      <c r="A19" s="13">
        <v>43161</v>
      </c>
      <c r="B19" s="14">
        <v>3179</v>
      </c>
      <c r="C19" s="14">
        <v>18621</v>
      </c>
      <c r="D19" s="12">
        <v>8.06</v>
      </c>
      <c r="E19" s="12">
        <v>45</v>
      </c>
      <c r="F19" s="12">
        <v>623</v>
      </c>
      <c r="G19" s="12">
        <v>421</v>
      </c>
      <c r="H19" s="12">
        <v>33</v>
      </c>
      <c r="I19" s="12">
        <v>14</v>
      </c>
      <c r="J19" s="14">
        <v>2014</v>
      </c>
      <c r="L19" s="12">
        <f t="shared" si="3"/>
        <v>1966.7703999999999</v>
      </c>
      <c r="M19" s="4"/>
      <c r="N19" s="5">
        <f t="shared" si="4"/>
        <v>692.65139999999997</v>
      </c>
      <c r="O19" s="5">
        <f t="shared" si="5"/>
        <v>2659.4218000000001</v>
      </c>
      <c r="Q19" s="6">
        <f t="shared" si="6"/>
        <v>69.265140000000002</v>
      </c>
      <c r="R19" s="6">
        <f t="shared" si="7"/>
        <v>51.948854999999995</v>
      </c>
      <c r="S19" s="6">
        <f t="shared" si="8"/>
        <v>23.088379999999997</v>
      </c>
      <c r="T19" s="6">
        <f t="shared" si="9"/>
        <v>692.65139999999997</v>
      </c>
      <c r="U19" s="12">
        <f t="shared" si="10"/>
        <v>623</v>
      </c>
      <c r="W19" s="6">
        <f t="shared" si="11"/>
        <v>228.86980875</v>
      </c>
      <c r="X19" s="6">
        <f t="shared" si="12"/>
        <v>104.03173124999999</v>
      </c>
      <c r="Y19" s="6">
        <f t="shared" si="13"/>
        <v>36.989060000000002</v>
      </c>
      <c r="Z19" s="6">
        <f t="shared" si="14"/>
        <v>1664.5077000000001</v>
      </c>
      <c r="AA19" s="12">
        <f t="shared" si="15"/>
        <v>421.00000000000006</v>
      </c>
      <c r="AC19" s="6">
        <f t="shared" si="16"/>
        <v>32.338267500000001</v>
      </c>
      <c r="AD19" s="6">
        <f t="shared" si="17"/>
        <v>9.2395050000000012</v>
      </c>
      <c r="AE19" s="6">
        <f t="shared" si="18"/>
        <v>2.0532233333333334</v>
      </c>
      <c r="AF19" s="6">
        <f t="shared" si="19"/>
        <v>184.7901</v>
      </c>
      <c r="AG19" s="12">
        <f t="shared" si="20"/>
        <v>33</v>
      </c>
      <c r="AI19" s="3">
        <f t="shared" si="21"/>
        <v>26.431335000000001</v>
      </c>
      <c r="AJ19" s="3">
        <f t="shared" si="22"/>
        <v>2.9368150000000002</v>
      </c>
      <c r="AK19" s="3">
        <f t="shared" si="23"/>
        <v>0</v>
      </c>
      <c r="AL19" s="3">
        <f t="shared" si="24"/>
        <v>117.4726</v>
      </c>
      <c r="AM19" s="12">
        <f t="shared" si="25"/>
        <v>14</v>
      </c>
      <c r="AO19" s="7">
        <f t="shared" si="26"/>
        <v>2659.4218000000001</v>
      </c>
      <c r="AP19" s="7">
        <f t="shared" si="27"/>
        <v>356.90455125000005</v>
      </c>
      <c r="AQ19" s="7">
        <f t="shared" si="28"/>
        <v>168.15690624999999</v>
      </c>
      <c r="AR19" s="7">
        <f t="shared" si="28"/>
        <v>62.130663333333331</v>
      </c>
      <c r="AS19" s="7"/>
      <c r="AT19" s="7">
        <f t="shared" si="29"/>
        <v>1427.6182050000002</v>
      </c>
      <c r="AU19" s="7">
        <f t="shared" si="0"/>
        <v>672.62762499999997</v>
      </c>
      <c r="AV19" s="7">
        <f t="shared" si="30"/>
        <v>559.17597000000001</v>
      </c>
      <c r="AW19" s="7"/>
      <c r="AX19" s="8">
        <f t="shared" si="34"/>
        <v>0.53681525999373259</v>
      </c>
      <c r="AY19" s="8">
        <f t="shared" si="31"/>
        <v>0.25292250556117118</v>
      </c>
      <c r="AZ19" s="8">
        <f t="shared" si="32"/>
        <v>0.21026223444509629</v>
      </c>
      <c r="BA19" s="8">
        <f t="shared" si="33"/>
        <v>1</v>
      </c>
      <c r="BC19" s="7">
        <f t="shared" si="1"/>
        <v>2659.4218000000001</v>
      </c>
      <c r="BD19" s="14">
        <f t="shared" si="2"/>
        <v>3179</v>
      </c>
    </row>
    <row r="20" spans="1:56">
      <c r="A20" s="13">
        <v>43162</v>
      </c>
      <c r="B20" s="14">
        <v>3410</v>
      </c>
      <c r="C20" s="14">
        <v>17815</v>
      </c>
      <c r="D20" s="12">
        <v>7.72</v>
      </c>
      <c r="E20" s="12">
        <v>32</v>
      </c>
      <c r="F20" s="12">
        <v>574</v>
      </c>
      <c r="G20" s="12">
        <v>386</v>
      </c>
      <c r="H20" s="12">
        <v>45</v>
      </c>
      <c r="I20" s="12">
        <v>26</v>
      </c>
      <c r="J20" s="14">
        <v>1977</v>
      </c>
      <c r="L20" s="12">
        <f t="shared" si="3"/>
        <v>1996.2781</v>
      </c>
      <c r="M20" s="4"/>
      <c r="N20" s="5">
        <f t="shared" si="4"/>
        <v>638.17319999999995</v>
      </c>
      <c r="O20" s="5">
        <f t="shared" si="5"/>
        <v>2634.4512999999997</v>
      </c>
      <c r="Q20" s="6">
        <f t="shared" si="6"/>
        <v>63.817319999999995</v>
      </c>
      <c r="R20" s="6">
        <f t="shared" si="7"/>
        <v>47.862989999999996</v>
      </c>
      <c r="S20" s="6">
        <f t="shared" si="8"/>
        <v>21.27244</v>
      </c>
      <c r="T20" s="6">
        <f t="shared" si="9"/>
        <v>638.17319999999995</v>
      </c>
      <c r="U20" s="12">
        <f t="shared" si="10"/>
        <v>574</v>
      </c>
      <c r="W20" s="6">
        <f t="shared" si="11"/>
        <v>209.84262750000002</v>
      </c>
      <c r="X20" s="6">
        <f t="shared" si="12"/>
        <v>95.383012500000007</v>
      </c>
      <c r="Y20" s="6">
        <f t="shared" si="13"/>
        <v>33.913960000000003</v>
      </c>
      <c r="Z20" s="6">
        <f t="shared" si="14"/>
        <v>1526.1282000000001</v>
      </c>
      <c r="AA20" s="12">
        <f t="shared" si="15"/>
        <v>386</v>
      </c>
      <c r="AC20" s="6">
        <f t="shared" si="16"/>
        <v>44.097637499999998</v>
      </c>
      <c r="AD20" s="6">
        <f t="shared" si="17"/>
        <v>12.599325</v>
      </c>
      <c r="AE20" s="6">
        <f t="shared" si="18"/>
        <v>2.7998500000000002</v>
      </c>
      <c r="AF20" s="6">
        <f t="shared" si="19"/>
        <v>251.98649999999998</v>
      </c>
      <c r="AG20" s="12">
        <f t="shared" si="20"/>
        <v>44.999999999999993</v>
      </c>
      <c r="AI20" s="3">
        <f t="shared" si="21"/>
        <v>49.086765</v>
      </c>
      <c r="AJ20" s="3">
        <f t="shared" si="22"/>
        <v>5.4540850000000001</v>
      </c>
      <c r="AK20" s="3">
        <f t="shared" si="23"/>
        <v>0</v>
      </c>
      <c r="AL20" s="3">
        <f t="shared" si="24"/>
        <v>218.1634</v>
      </c>
      <c r="AM20" s="12">
        <f t="shared" si="25"/>
        <v>26</v>
      </c>
      <c r="AO20" s="7">
        <f t="shared" si="26"/>
        <v>2634.4513000000002</v>
      </c>
      <c r="AP20" s="7">
        <f t="shared" si="27"/>
        <v>366.84435000000008</v>
      </c>
      <c r="AQ20" s="7">
        <f t="shared" si="28"/>
        <v>161.29941249999999</v>
      </c>
      <c r="AR20" s="7">
        <f t="shared" si="28"/>
        <v>57.986250000000005</v>
      </c>
      <c r="AS20" s="7"/>
      <c r="AT20" s="7">
        <f t="shared" si="29"/>
        <v>1467.3774000000003</v>
      </c>
      <c r="AU20" s="7">
        <f t="shared" si="0"/>
        <v>645.19764999999995</v>
      </c>
      <c r="AV20" s="7">
        <f t="shared" si="30"/>
        <v>521.87625000000003</v>
      </c>
      <c r="AW20" s="7"/>
      <c r="AX20" s="8">
        <f t="shared" si="34"/>
        <v>0.55699545480305523</v>
      </c>
      <c r="AY20" s="8">
        <f t="shared" si="31"/>
        <v>0.24490779161489906</v>
      </c>
      <c r="AZ20" s="8">
        <f t="shared" si="32"/>
        <v>0.1980967535820457</v>
      </c>
      <c r="BA20" s="8">
        <f t="shared" si="33"/>
        <v>1</v>
      </c>
      <c r="BC20" s="7">
        <f t="shared" si="1"/>
        <v>2634.4513000000006</v>
      </c>
      <c r="BD20" s="14">
        <f t="shared" si="2"/>
        <v>3410</v>
      </c>
    </row>
    <row r="21" spans="1:56">
      <c r="A21" s="13">
        <v>43163</v>
      </c>
      <c r="B21" s="14">
        <v>3938</v>
      </c>
      <c r="C21" s="14">
        <v>31294</v>
      </c>
      <c r="D21" s="12">
        <v>13.59</v>
      </c>
      <c r="E21" s="12">
        <v>22</v>
      </c>
      <c r="F21" s="12">
        <v>427</v>
      </c>
      <c r="G21" s="12">
        <v>480</v>
      </c>
      <c r="H21" s="12">
        <v>58</v>
      </c>
      <c r="I21" s="12">
        <v>79</v>
      </c>
      <c r="J21" s="14">
        <v>2955</v>
      </c>
      <c r="L21" s="12">
        <f t="shared" si="3"/>
        <v>2885.4397000000004</v>
      </c>
      <c r="M21" s="4"/>
      <c r="N21" s="5">
        <f t="shared" si="4"/>
        <v>474.73859999999996</v>
      </c>
      <c r="O21" s="5">
        <f t="shared" si="5"/>
        <v>3360.1783000000005</v>
      </c>
      <c r="Q21" s="6">
        <f t="shared" si="6"/>
        <v>47.473860000000002</v>
      </c>
      <c r="R21" s="6">
        <f t="shared" si="7"/>
        <v>35.605394999999994</v>
      </c>
      <c r="S21" s="6">
        <f t="shared" si="8"/>
        <v>15.824619999999998</v>
      </c>
      <c r="T21" s="6">
        <f t="shared" si="9"/>
        <v>474.73859999999991</v>
      </c>
      <c r="U21" s="12">
        <f t="shared" si="10"/>
        <v>426.99999999999994</v>
      </c>
      <c r="W21" s="6">
        <f t="shared" si="11"/>
        <v>260.94420000000002</v>
      </c>
      <c r="X21" s="6">
        <f t="shared" si="12"/>
        <v>118.611</v>
      </c>
      <c r="Y21" s="6">
        <f t="shared" si="13"/>
        <v>42.172800000000002</v>
      </c>
      <c r="Z21" s="6">
        <f t="shared" si="14"/>
        <v>1897.7760000000001</v>
      </c>
      <c r="AA21" s="12">
        <f t="shared" si="15"/>
        <v>480</v>
      </c>
      <c r="AC21" s="6">
        <f t="shared" si="16"/>
        <v>56.836954999999996</v>
      </c>
      <c r="AD21" s="6">
        <f t="shared" si="17"/>
        <v>16.239129999999999</v>
      </c>
      <c r="AE21" s="6">
        <f t="shared" si="18"/>
        <v>3.6086955555555553</v>
      </c>
      <c r="AF21" s="6">
        <f t="shared" si="19"/>
        <v>324.78259999999995</v>
      </c>
      <c r="AG21" s="12">
        <f t="shared" si="20"/>
        <v>57.999999999999986</v>
      </c>
      <c r="AI21" s="3">
        <f t="shared" si="21"/>
        <v>149.14824750000002</v>
      </c>
      <c r="AJ21" s="3">
        <f t="shared" si="22"/>
        <v>16.572027500000001</v>
      </c>
      <c r="AK21" s="3">
        <f t="shared" si="23"/>
        <v>0</v>
      </c>
      <c r="AL21" s="3">
        <f t="shared" si="24"/>
        <v>662.88110000000006</v>
      </c>
      <c r="AM21" s="12">
        <f t="shared" si="25"/>
        <v>79</v>
      </c>
      <c r="AO21" s="7">
        <f t="shared" si="26"/>
        <v>3360.1783</v>
      </c>
      <c r="AP21" s="7">
        <f t="shared" si="27"/>
        <v>514.40326249999998</v>
      </c>
      <c r="AQ21" s="7">
        <f t="shared" si="28"/>
        <v>187.02755249999998</v>
      </c>
      <c r="AR21" s="7">
        <f t="shared" si="28"/>
        <v>61.606115555555554</v>
      </c>
      <c r="AS21" s="7"/>
      <c r="AT21" s="7">
        <f t="shared" si="29"/>
        <v>2057.6130499999999</v>
      </c>
      <c r="AU21" s="7">
        <f t="shared" si="0"/>
        <v>748.11020999999994</v>
      </c>
      <c r="AV21" s="7">
        <f t="shared" si="30"/>
        <v>554.45503999999994</v>
      </c>
      <c r="AW21" s="7"/>
      <c r="AX21" s="8">
        <f t="shared" si="34"/>
        <v>0.61235234154092355</v>
      </c>
      <c r="AY21" s="8">
        <f t="shared" si="31"/>
        <v>0.22264003371487756</v>
      </c>
      <c r="AZ21" s="8">
        <f t="shared" si="32"/>
        <v>0.16500762474419883</v>
      </c>
      <c r="BA21" s="8">
        <f t="shared" si="33"/>
        <v>0.99999999999999989</v>
      </c>
      <c r="BC21" s="7">
        <f t="shared" si="1"/>
        <v>3360.1782999999996</v>
      </c>
      <c r="BD21" s="14">
        <f t="shared" si="2"/>
        <v>3938</v>
      </c>
    </row>
    <row r="22" spans="1:56">
      <c r="A22" s="13">
        <v>43164</v>
      </c>
      <c r="B22" s="14">
        <v>3853</v>
      </c>
      <c r="C22" s="14">
        <v>28265</v>
      </c>
      <c r="D22" s="12">
        <v>12.24</v>
      </c>
      <c r="E22" s="12">
        <v>17</v>
      </c>
      <c r="F22" s="12">
        <v>219</v>
      </c>
      <c r="G22" s="12">
        <v>567</v>
      </c>
      <c r="H22" s="12">
        <v>59</v>
      </c>
      <c r="I22" s="12">
        <v>36</v>
      </c>
      <c r="J22" s="14">
        <v>2922</v>
      </c>
      <c r="L22" s="12">
        <f t="shared" si="3"/>
        <v>2874.2026000000001</v>
      </c>
      <c r="M22" s="4"/>
      <c r="N22" s="5">
        <f t="shared" si="4"/>
        <v>243.48419999999999</v>
      </c>
      <c r="O22" s="5">
        <f t="shared" si="5"/>
        <v>3117.6867999999999</v>
      </c>
      <c r="Q22" s="6">
        <f t="shared" si="6"/>
        <v>24.348420000000001</v>
      </c>
      <c r="R22" s="6">
        <f t="shared" si="7"/>
        <v>18.261315</v>
      </c>
      <c r="S22" s="6">
        <f t="shared" si="8"/>
        <v>8.1161399999999997</v>
      </c>
      <c r="T22" s="6">
        <f t="shared" si="9"/>
        <v>243.48419999999999</v>
      </c>
      <c r="U22" s="12">
        <f t="shared" si="10"/>
        <v>219</v>
      </c>
      <c r="W22" s="6">
        <f t="shared" si="11"/>
        <v>308.24033624999998</v>
      </c>
      <c r="X22" s="6">
        <f t="shared" si="12"/>
        <v>140.10924374999999</v>
      </c>
      <c r="Y22" s="6">
        <f t="shared" si="13"/>
        <v>49.81662</v>
      </c>
      <c r="Z22" s="6">
        <f t="shared" si="14"/>
        <v>2241.7478999999998</v>
      </c>
      <c r="AA22" s="12">
        <f t="shared" si="15"/>
        <v>567</v>
      </c>
      <c r="AC22" s="6">
        <f t="shared" si="16"/>
        <v>57.816902500000005</v>
      </c>
      <c r="AD22" s="6">
        <f t="shared" si="17"/>
        <v>16.519115000000003</v>
      </c>
      <c r="AE22" s="6">
        <f t="shared" si="18"/>
        <v>3.670914444444445</v>
      </c>
      <c r="AF22" s="6">
        <f t="shared" si="19"/>
        <v>330.38230000000004</v>
      </c>
      <c r="AG22" s="12">
        <f t="shared" si="20"/>
        <v>59.000000000000007</v>
      </c>
      <c r="AI22" s="3">
        <f t="shared" si="21"/>
        <v>67.966290000000001</v>
      </c>
      <c r="AJ22" s="3">
        <f t="shared" si="22"/>
        <v>7.5518100000000006</v>
      </c>
      <c r="AK22" s="3">
        <f t="shared" si="23"/>
        <v>0</v>
      </c>
      <c r="AL22" s="3">
        <f t="shared" si="24"/>
        <v>302.07240000000002</v>
      </c>
      <c r="AM22" s="12">
        <f t="shared" si="25"/>
        <v>36</v>
      </c>
      <c r="AO22" s="7">
        <f t="shared" si="26"/>
        <v>3117.6867999999999</v>
      </c>
      <c r="AP22" s="7">
        <f t="shared" si="27"/>
        <v>458.37194875</v>
      </c>
      <c r="AQ22" s="7">
        <f t="shared" si="28"/>
        <v>182.44148374999997</v>
      </c>
      <c r="AR22" s="7">
        <f t="shared" si="28"/>
        <v>61.603674444444444</v>
      </c>
      <c r="AS22" s="7"/>
      <c r="AT22" s="7">
        <f t="shared" si="29"/>
        <v>1833.487795</v>
      </c>
      <c r="AU22" s="7">
        <f t="shared" si="0"/>
        <v>729.7659349999999</v>
      </c>
      <c r="AV22" s="7">
        <f t="shared" si="30"/>
        <v>554.43307000000004</v>
      </c>
      <c r="AW22" s="7"/>
      <c r="AX22" s="8">
        <f t="shared" si="34"/>
        <v>0.58809236226037842</v>
      </c>
      <c r="AY22" s="8">
        <f t="shared" si="31"/>
        <v>0.23407288217661887</v>
      </c>
      <c r="AZ22" s="8">
        <f t="shared" si="32"/>
        <v>0.17783475556300268</v>
      </c>
      <c r="BA22" s="8">
        <f t="shared" si="33"/>
        <v>1</v>
      </c>
      <c r="BC22" s="7">
        <f t="shared" si="1"/>
        <v>3117.6867999999999</v>
      </c>
      <c r="BD22" s="14">
        <f t="shared" si="2"/>
        <v>3853</v>
      </c>
    </row>
    <row r="23" spans="1:56">
      <c r="A23" s="13">
        <v>43165</v>
      </c>
      <c r="B23" s="14">
        <v>2866</v>
      </c>
      <c r="C23" s="14">
        <v>15551</v>
      </c>
      <c r="D23" s="12">
        <v>6.74</v>
      </c>
      <c r="E23" s="12">
        <v>6</v>
      </c>
      <c r="F23" s="12">
        <v>615</v>
      </c>
      <c r="G23" s="12">
        <v>292</v>
      </c>
      <c r="H23" s="12">
        <v>55</v>
      </c>
      <c r="I23" s="12">
        <v>31</v>
      </c>
      <c r="J23" s="14">
        <v>1621</v>
      </c>
      <c r="L23" s="12">
        <f t="shared" si="3"/>
        <v>1722.5817999999999</v>
      </c>
      <c r="M23" s="4"/>
      <c r="N23" s="5">
        <f t="shared" si="4"/>
        <v>683.75699999999995</v>
      </c>
      <c r="O23" s="5">
        <f t="shared" si="5"/>
        <v>2406.3388</v>
      </c>
      <c r="Q23" s="6">
        <f t="shared" si="6"/>
        <v>68.375699999999995</v>
      </c>
      <c r="R23" s="6">
        <f t="shared" si="7"/>
        <v>51.281774999999996</v>
      </c>
      <c r="S23" s="6">
        <f t="shared" si="8"/>
        <v>22.791899999999998</v>
      </c>
      <c r="T23" s="6">
        <f t="shared" si="9"/>
        <v>683.75699999999995</v>
      </c>
      <c r="U23" s="12">
        <f t="shared" si="10"/>
        <v>615</v>
      </c>
      <c r="W23" s="6">
        <f t="shared" si="11"/>
        <v>158.74105499999999</v>
      </c>
      <c r="X23" s="6">
        <f t="shared" si="12"/>
        <v>72.155024999999995</v>
      </c>
      <c r="Y23" s="6">
        <f t="shared" si="13"/>
        <v>25.655119999999997</v>
      </c>
      <c r="Z23" s="6">
        <f t="shared" si="14"/>
        <v>1154.4803999999999</v>
      </c>
      <c r="AA23" s="12">
        <f t="shared" si="15"/>
        <v>292</v>
      </c>
      <c r="AC23" s="6">
        <f t="shared" si="16"/>
        <v>53.897112499999999</v>
      </c>
      <c r="AD23" s="6">
        <f t="shared" si="17"/>
        <v>15.399175</v>
      </c>
      <c r="AE23" s="6">
        <f t="shared" si="18"/>
        <v>3.4220388888888889</v>
      </c>
      <c r="AF23" s="6">
        <f t="shared" si="19"/>
        <v>307.98350000000005</v>
      </c>
      <c r="AG23" s="12">
        <f t="shared" si="20"/>
        <v>55.000000000000007</v>
      </c>
      <c r="AI23" s="3">
        <f t="shared" si="21"/>
        <v>58.526527500000007</v>
      </c>
      <c r="AJ23" s="3">
        <f t="shared" si="22"/>
        <v>6.5029475000000012</v>
      </c>
      <c r="AK23" s="3">
        <f t="shared" si="23"/>
        <v>0</v>
      </c>
      <c r="AL23" s="3">
        <f t="shared" si="24"/>
        <v>260.11790000000002</v>
      </c>
      <c r="AM23" s="12">
        <f t="shared" si="25"/>
        <v>31</v>
      </c>
      <c r="AO23" s="7">
        <f t="shared" si="26"/>
        <v>2406.3388000000004</v>
      </c>
      <c r="AP23" s="7">
        <f t="shared" si="27"/>
        <v>339.54039499999999</v>
      </c>
      <c r="AQ23" s="7">
        <f t="shared" si="28"/>
        <v>145.3389225</v>
      </c>
      <c r="AR23" s="7">
        <f t="shared" si="28"/>
        <v>51.869058888888887</v>
      </c>
      <c r="AS23" s="7"/>
      <c r="AT23" s="7">
        <f t="shared" si="29"/>
        <v>1358.16158</v>
      </c>
      <c r="AU23" s="7">
        <f t="shared" si="0"/>
        <v>581.35568999999998</v>
      </c>
      <c r="AV23" s="7">
        <f t="shared" si="30"/>
        <v>466.82153</v>
      </c>
      <c r="AW23" s="7"/>
      <c r="AX23" s="8">
        <f t="shared" si="34"/>
        <v>0.56440995756707235</v>
      </c>
      <c r="AY23" s="8">
        <f t="shared" si="31"/>
        <v>0.24159344893578572</v>
      </c>
      <c r="AZ23" s="8">
        <f t="shared" si="32"/>
        <v>0.19399659349714177</v>
      </c>
      <c r="BA23" s="8">
        <f t="shared" si="33"/>
        <v>0.99999999999999978</v>
      </c>
      <c r="BC23" s="7">
        <f t="shared" si="1"/>
        <v>2406.3388</v>
      </c>
      <c r="BD23" s="14">
        <f t="shared" si="2"/>
        <v>2866</v>
      </c>
    </row>
    <row r="24" spans="1:56">
      <c r="A24" s="13">
        <v>43166</v>
      </c>
      <c r="B24" s="14">
        <v>2712</v>
      </c>
      <c r="C24" s="14">
        <v>11397</v>
      </c>
      <c r="D24" s="12">
        <v>4.9800000000000004</v>
      </c>
      <c r="E24" s="12">
        <v>11</v>
      </c>
      <c r="F24" s="12">
        <v>527</v>
      </c>
      <c r="G24" s="12">
        <v>307</v>
      </c>
      <c r="H24" s="12">
        <v>25</v>
      </c>
      <c r="I24" s="12">
        <v>6</v>
      </c>
      <c r="J24" s="14">
        <v>1425</v>
      </c>
      <c r="L24" s="12">
        <f t="shared" si="3"/>
        <v>1404.1238000000001</v>
      </c>
      <c r="M24" s="4"/>
      <c r="N24" s="5">
        <f t="shared" si="4"/>
        <v>585.91859999999997</v>
      </c>
      <c r="O24" s="5">
        <f t="shared" si="5"/>
        <v>1990.0424</v>
      </c>
      <c r="Q24" s="6">
        <f t="shared" si="6"/>
        <v>58.591859999999997</v>
      </c>
      <c r="R24" s="6">
        <f t="shared" si="7"/>
        <v>43.943894999999998</v>
      </c>
      <c r="S24" s="6">
        <f t="shared" si="8"/>
        <v>19.530619999999999</v>
      </c>
      <c r="T24" s="6">
        <f t="shared" si="9"/>
        <v>585.91859999999997</v>
      </c>
      <c r="U24" s="12">
        <f t="shared" si="10"/>
        <v>527</v>
      </c>
      <c r="W24" s="6">
        <f t="shared" si="11"/>
        <v>166.89556125000001</v>
      </c>
      <c r="X24" s="6">
        <f t="shared" si="12"/>
        <v>75.861618750000005</v>
      </c>
      <c r="Y24" s="6">
        <f t="shared" si="13"/>
        <v>26.973020000000005</v>
      </c>
      <c r="Z24" s="6">
        <f t="shared" si="14"/>
        <v>1213.7859000000001</v>
      </c>
      <c r="AA24" s="12">
        <f t="shared" si="15"/>
        <v>307</v>
      </c>
      <c r="AC24" s="6">
        <f t="shared" si="16"/>
        <v>24.498687499999999</v>
      </c>
      <c r="AD24" s="6">
        <f t="shared" si="17"/>
        <v>6.9996250000000009</v>
      </c>
      <c r="AE24" s="6">
        <f t="shared" si="18"/>
        <v>1.5554722222222224</v>
      </c>
      <c r="AF24" s="6">
        <f t="shared" si="19"/>
        <v>139.99250000000001</v>
      </c>
      <c r="AG24" s="12">
        <f t="shared" si="20"/>
        <v>25</v>
      </c>
      <c r="AI24" s="3">
        <f t="shared" si="21"/>
        <v>11.327715</v>
      </c>
      <c r="AJ24" s="3">
        <f t="shared" si="22"/>
        <v>1.2586349999999999</v>
      </c>
      <c r="AK24" s="3">
        <f t="shared" si="23"/>
        <v>0</v>
      </c>
      <c r="AL24" s="3">
        <f t="shared" si="24"/>
        <v>50.345399999999998</v>
      </c>
      <c r="AM24" s="12">
        <f t="shared" si="25"/>
        <v>6</v>
      </c>
      <c r="AO24" s="7">
        <f t="shared" si="26"/>
        <v>1990.0424</v>
      </c>
      <c r="AP24" s="7">
        <f t="shared" si="27"/>
        <v>261.31382374999998</v>
      </c>
      <c r="AQ24" s="7">
        <f t="shared" si="28"/>
        <v>128.06377375</v>
      </c>
      <c r="AR24" s="7">
        <f t="shared" si="28"/>
        <v>48.059112222222225</v>
      </c>
      <c r="AS24" s="7"/>
      <c r="AT24" s="7">
        <f t="shared" si="29"/>
        <v>1045.2552949999999</v>
      </c>
      <c r="AU24" s="7">
        <f t="shared" si="0"/>
        <v>512.25509499999998</v>
      </c>
      <c r="AV24" s="7">
        <f t="shared" si="30"/>
        <v>432.53201000000001</v>
      </c>
      <c r="AW24" s="7"/>
      <c r="AX24" s="8">
        <f t="shared" si="34"/>
        <v>0.52524272598412969</v>
      </c>
      <c r="AY24" s="8">
        <f t="shared" si="31"/>
        <v>0.25740913610684879</v>
      </c>
      <c r="AZ24" s="8">
        <f t="shared" si="32"/>
        <v>0.21734813790902144</v>
      </c>
      <c r="BA24" s="8">
        <f t="shared" si="33"/>
        <v>0.99999999999999989</v>
      </c>
      <c r="BC24" s="7">
        <f t="shared" si="1"/>
        <v>1990.0423999999998</v>
      </c>
      <c r="BD24" s="14">
        <f t="shared" si="2"/>
        <v>2712</v>
      </c>
    </row>
    <row r="25" spans="1:56">
      <c r="A25" s="13">
        <v>43167</v>
      </c>
      <c r="B25" s="14">
        <v>3028</v>
      </c>
      <c r="C25" s="14">
        <v>14190</v>
      </c>
      <c r="D25" s="12">
        <v>6.15</v>
      </c>
      <c r="E25" s="12">
        <v>18</v>
      </c>
      <c r="F25" s="12">
        <v>734</v>
      </c>
      <c r="G25" s="12">
        <v>399</v>
      </c>
      <c r="H25" s="12">
        <v>29</v>
      </c>
      <c r="I25" s="12">
        <v>6</v>
      </c>
      <c r="J25" s="14">
        <v>1817</v>
      </c>
      <c r="L25" s="12">
        <f t="shared" si="3"/>
        <v>1790.2629999999999</v>
      </c>
      <c r="M25" s="4"/>
      <c r="N25" s="5">
        <f t="shared" si="4"/>
        <v>816.06119999999987</v>
      </c>
      <c r="O25" s="5">
        <f t="shared" si="5"/>
        <v>2606.3242</v>
      </c>
      <c r="Q25" s="6">
        <f t="shared" si="6"/>
        <v>81.60611999999999</v>
      </c>
      <c r="R25" s="6">
        <f t="shared" si="7"/>
        <v>61.204589999999989</v>
      </c>
      <c r="S25" s="6">
        <f t="shared" si="8"/>
        <v>27.202039999999997</v>
      </c>
      <c r="T25" s="6">
        <f t="shared" si="9"/>
        <v>816.06119999999987</v>
      </c>
      <c r="U25" s="12">
        <f t="shared" si="10"/>
        <v>734</v>
      </c>
      <c r="W25" s="6">
        <f t="shared" si="11"/>
        <v>216.90986625000002</v>
      </c>
      <c r="X25" s="6">
        <f t="shared" si="12"/>
        <v>98.595393749999999</v>
      </c>
      <c r="Y25" s="6">
        <f t="shared" si="13"/>
        <v>35.056139999999999</v>
      </c>
      <c r="Z25" s="6">
        <f t="shared" si="14"/>
        <v>1577.5263</v>
      </c>
      <c r="AA25" s="12">
        <f t="shared" si="15"/>
        <v>399</v>
      </c>
      <c r="AC25" s="6">
        <f t="shared" si="16"/>
        <v>28.418477499999998</v>
      </c>
      <c r="AD25" s="6">
        <f t="shared" si="17"/>
        <v>8.1195649999999997</v>
      </c>
      <c r="AE25" s="6">
        <f t="shared" si="18"/>
        <v>1.8043477777777777</v>
      </c>
      <c r="AF25" s="6">
        <f t="shared" si="19"/>
        <v>162.39129999999997</v>
      </c>
      <c r="AG25" s="12">
        <f t="shared" si="20"/>
        <v>28.999999999999993</v>
      </c>
      <c r="AI25" s="3">
        <f t="shared" si="21"/>
        <v>11.327715</v>
      </c>
      <c r="AJ25" s="3">
        <f t="shared" si="22"/>
        <v>1.2586349999999999</v>
      </c>
      <c r="AK25" s="3">
        <f t="shared" si="23"/>
        <v>0</v>
      </c>
      <c r="AL25" s="3">
        <f t="shared" si="24"/>
        <v>50.345399999999998</v>
      </c>
      <c r="AM25" s="12">
        <f t="shared" si="25"/>
        <v>6</v>
      </c>
      <c r="AO25" s="7">
        <f t="shared" si="26"/>
        <v>2606.3241999999996</v>
      </c>
      <c r="AP25" s="7">
        <f t="shared" si="27"/>
        <v>338.26217875000003</v>
      </c>
      <c r="AQ25" s="7">
        <f t="shared" si="28"/>
        <v>169.17818374999999</v>
      </c>
      <c r="AR25" s="7">
        <f t="shared" si="28"/>
        <v>64.062527777777774</v>
      </c>
      <c r="AS25" s="7"/>
      <c r="AT25" s="7">
        <f t="shared" si="29"/>
        <v>1353.0487150000001</v>
      </c>
      <c r="AU25" s="7">
        <f t="shared" si="0"/>
        <v>676.71273499999995</v>
      </c>
      <c r="AV25" s="7">
        <f t="shared" si="30"/>
        <v>576.56274999999994</v>
      </c>
      <c r="AW25" s="7"/>
      <c r="AX25" s="8">
        <f t="shared" si="34"/>
        <v>0.51914060230879966</v>
      </c>
      <c r="AY25" s="8">
        <f t="shared" si="31"/>
        <v>0.25964257823336023</v>
      </c>
      <c r="AZ25" s="8">
        <f t="shared" si="32"/>
        <v>0.2212168194578403</v>
      </c>
      <c r="BA25" s="8">
        <f t="shared" si="33"/>
        <v>1.0000000000000002</v>
      </c>
      <c r="BC25" s="7">
        <f t="shared" si="1"/>
        <v>2606.3242</v>
      </c>
      <c r="BD25" s="14">
        <f t="shared" si="2"/>
        <v>3028</v>
      </c>
    </row>
    <row r="26" spans="1:56">
      <c r="A26" s="13">
        <v>43168</v>
      </c>
      <c r="B26" s="14">
        <v>3261</v>
      </c>
      <c r="C26" s="14">
        <v>17663</v>
      </c>
      <c r="D26" s="12">
        <v>7.66</v>
      </c>
      <c r="E26" s="12">
        <v>17</v>
      </c>
      <c r="F26" s="12">
        <v>600</v>
      </c>
      <c r="G26" s="12">
        <v>392</v>
      </c>
      <c r="H26" s="12">
        <v>45</v>
      </c>
      <c r="I26" s="12">
        <v>37</v>
      </c>
      <c r="J26" s="14">
        <v>2096</v>
      </c>
      <c r="L26" s="12">
        <f t="shared" si="3"/>
        <v>2112.3002000000001</v>
      </c>
      <c r="M26" s="4"/>
      <c r="N26" s="5">
        <f t="shared" si="4"/>
        <v>667.07999999999993</v>
      </c>
      <c r="O26" s="5">
        <f t="shared" si="5"/>
        <v>2779.3802000000001</v>
      </c>
      <c r="Q26" s="6">
        <f t="shared" si="6"/>
        <v>66.707999999999998</v>
      </c>
      <c r="R26" s="6">
        <f t="shared" si="7"/>
        <v>50.030999999999992</v>
      </c>
      <c r="S26" s="6">
        <f t="shared" si="8"/>
        <v>22.235999999999997</v>
      </c>
      <c r="T26" s="6">
        <f t="shared" si="9"/>
        <v>667.07999999999993</v>
      </c>
      <c r="U26" s="12">
        <f t="shared" si="10"/>
        <v>600</v>
      </c>
      <c r="W26" s="6">
        <f t="shared" si="11"/>
        <v>213.10443000000004</v>
      </c>
      <c r="X26" s="6">
        <f t="shared" si="12"/>
        <v>96.865650000000002</v>
      </c>
      <c r="Y26" s="6">
        <f t="shared" si="13"/>
        <v>34.441120000000005</v>
      </c>
      <c r="Z26" s="6">
        <f t="shared" si="14"/>
        <v>1549.8504000000003</v>
      </c>
      <c r="AA26" s="12">
        <f t="shared" si="15"/>
        <v>392.00000000000006</v>
      </c>
      <c r="AC26" s="6">
        <f t="shared" si="16"/>
        <v>44.097637499999998</v>
      </c>
      <c r="AD26" s="6">
        <f t="shared" si="17"/>
        <v>12.599325</v>
      </c>
      <c r="AE26" s="6">
        <f t="shared" si="18"/>
        <v>2.7998500000000002</v>
      </c>
      <c r="AF26" s="6">
        <f t="shared" si="19"/>
        <v>251.98649999999998</v>
      </c>
      <c r="AG26" s="12">
        <f t="shared" si="20"/>
        <v>44.999999999999993</v>
      </c>
      <c r="AI26" s="3">
        <f t="shared" si="21"/>
        <v>69.854242499999998</v>
      </c>
      <c r="AJ26" s="3">
        <f t="shared" si="22"/>
        <v>7.7615825000000003</v>
      </c>
      <c r="AK26" s="3">
        <f t="shared" si="23"/>
        <v>0</v>
      </c>
      <c r="AL26" s="3">
        <f t="shared" si="24"/>
        <v>310.4633</v>
      </c>
      <c r="AM26" s="12">
        <f t="shared" si="25"/>
        <v>37</v>
      </c>
      <c r="AO26" s="7">
        <f t="shared" si="26"/>
        <v>2779.3802000000001</v>
      </c>
      <c r="AP26" s="7">
        <f t="shared" si="27"/>
        <v>393.76431000000008</v>
      </c>
      <c r="AQ26" s="7">
        <f t="shared" si="28"/>
        <v>167.25755749999999</v>
      </c>
      <c r="AR26" s="7">
        <f t="shared" si="28"/>
        <v>59.476970000000001</v>
      </c>
      <c r="AS26" s="7"/>
      <c r="AT26" s="7">
        <f t="shared" si="29"/>
        <v>1575.0572400000003</v>
      </c>
      <c r="AU26" s="7">
        <f t="shared" si="0"/>
        <v>669.03022999999996</v>
      </c>
      <c r="AV26" s="7">
        <f t="shared" si="30"/>
        <v>535.29273000000001</v>
      </c>
      <c r="AW26" s="7"/>
      <c r="AX26" s="8">
        <f t="shared" si="34"/>
        <v>0.56669369667381253</v>
      </c>
      <c r="AY26" s="8">
        <f t="shared" si="31"/>
        <v>0.24071202277399831</v>
      </c>
      <c r="AZ26" s="8">
        <f t="shared" si="32"/>
        <v>0.1925942805521893</v>
      </c>
      <c r="BA26" s="8">
        <f t="shared" si="33"/>
        <v>1</v>
      </c>
      <c r="BC26" s="7">
        <f t="shared" si="1"/>
        <v>2779.3802000000005</v>
      </c>
      <c r="BD26" s="14">
        <f t="shared" si="2"/>
        <v>3261</v>
      </c>
    </row>
    <row r="27" spans="1:56">
      <c r="A27" s="13">
        <v>43169</v>
      </c>
      <c r="B27" s="14">
        <v>3179</v>
      </c>
      <c r="C27" s="14">
        <v>18539</v>
      </c>
      <c r="D27" s="12">
        <v>8.0299999999999994</v>
      </c>
      <c r="E27" s="12">
        <v>29</v>
      </c>
      <c r="F27" s="12">
        <v>460</v>
      </c>
      <c r="G27" s="12">
        <v>400</v>
      </c>
      <c r="H27" s="12">
        <v>25</v>
      </c>
      <c r="I27" s="12">
        <v>35</v>
      </c>
      <c r="J27" s="14">
        <v>2010</v>
      </c>
      <c r="L27" s="12">
        <f t="shared" si="3"/>
        <v>2015.154</v>
      </c>
      <c r="M27" s="4"/>
      <c r="N27" s="5">
        <f t="shared" si="4"/>
        <v>511.42799999999994</v>
      </c>
      <c r="O27" s="5">
        <f t="shared" si="5"/>
        <v>2526.5819999999999</v>
      </c>
      <c r="Q27" s="6">
        <f t="shared" si="6"/>
        <v>51.142799999999994</v>
      </c>
      <c r="R27" s="6">
        <f t="shared" si="7"/>
        <v>38.357099999999996</v>
      </c>
      <c r="S27" s="6">
        <f t="shared" si="8"/>
        <v>17.047599999999999</v>
      </c>
      <c r="T27" s="6">
        <f t="shared" si="9"/>
        <v>511.428</v>
      </c>
      <c r="U27" s="12">
        <f t="shared" si="10"/>
        <v>460.00000000000006</v>
      </c>
      <c r="W27" s="6">
        <f t="shared" si="11"/>
        <v>217.45350000000002</v>
      </c>
      <c r="X27" s="6">
        <f t="shared" si="12"/>
        <v>98.842500000000001</v>
      </c>
      <c r="Y27" s="6">
        <f t="shared" si="13"/>
        <v>35.144000000000005</v>
      </c>
      <c r="Z27" s="6">
        <f t="shared" si="14"/>
        <v>1581.4800000000002</v>
      </c>
      <c r="AA27" s="12">
        <f t="shared" si="15"/>
        <v>400.00000000000006</v>
      </c>
      <c r="AC27" s="6">
        <f t="shared" si="16"/>
        <v>24.498687499999999</v>
      </c>
      <c r="AD27" s="6">
        <f t="shared" si="17"/>
        <v>6.9996250000000009</v>
      </c>
      <c r="AE27" s="6">
        <f t="shared" si="18"/>
        <v>1.5554722222222224</v>
      </c>
      <c r="AF27" s="6">
        <f t="shared" si="19"/>
        <v>139.99250000000001</v>
      </c>
      <c r="AG27" s="12">
        <f t="shared" si="20"/>
        <v>25</v>
      </c>
      <c r="AI27" s="3">
        <f t="shared" si="21"/>
        <v>66.078337500000004</v>
      </c>
      <c r="AJ27" s="3">
        <f t="shared" si="22"/>
        <v>7.3420375000000009</v>
      </c>
      <c r="AK27" s="3">
        <f t="shared" si="23"/>
        <v>0</v>
      </c>
      <c r="AL27" s="3">
        <f t="shared" si="24"/>
        <v>293.68150000000003</v>
      </c>
      <c r="AM27" s="12">
        <f t="shared" si="25"/>
        <v>35</v>
      </c>
      <c r="AO27" s="7">
        <f t="shared" si="26"/>
        <v>2526.5820000000003</v>
      </c>
      <c r="AP27" s="7">
        <f t="shared" si="27"/>
        <v>359.17332500000009</v>
      </c>
      <c r="AQ27" s="7">
        <f t="shared" si="28"/>
        <v>151.54126250000002</v>
      </c>
      <c r="AR27" s="7">
        <f t="shared" si="28"/>
        <v>53.747072222222229</v>
      </c>
      <c r="AS27" s="7"/>
      <c r="AT27" s="7">
        <f t="shared" si="29"/>
        <v>1436.6933000000004</v>
      </c>
      <c r="AU27" s="7">
        <f t="shared" si="0"/>
        <v>606.16505000000006</v>
      </c>
      <c r="AV27" s="7">
        <f t="shared" si="30"/>
        <v>483.72365000000008</v>
      </c>
      <c r="AW27" s="7"/>
      <c r="AX27" s="8">
        <f t="shared" si="34"/>
        <v>0.56863117840624222</v>
      </c>
      <c r="AY27" s="8">
        <f t="shared" si="31"/>
        <v>0.23991505124314191</v>
      </c>
      <c r="AZ27" s="8">
        <f t="shared" si="32"/>
        <v>0.19145377035061598</v>
      </c>
      <c r="BA27" s="8">
        <f t="shared" si="33"/>
        <v>1.0000000000000002</v>
      </c>
      <c r="BC27" s="7">
        <f t="shared" si="1"/>
        <v>2526.5820000000003</v>
      </c>
      <c r="BD27" s="14">
        <f t="shared" si="2"/>
        <v>3179</v>
      </c>
    </row>
    <row r="28" spans="1:56">
      <c r="A28" s="13">
        <v>43170</v>
      </c>
      <c r="B28" s="14">
        <v>3751</v>
      </c>
      <c r="C28" s="14">
        <v>27458</v>
      </c>
      <c r="D28" s="12">
        <v>11.9</v>
      </c>
      <c r="E28" s="12">
        <v>26</v>
      </c>
      <c r="F28" s="12">
        <v>465</v>
      </c>
      <c r="G28" s="12">
        <v>460</v>
      </c>
      <c r="H28" s="12">
        <v>127</v>
      </c>
      <c r="I28" s="12">
        <v>17</v>
      </c>
      <c r="J28" s="14">
        <v>2747</v>
      </c>
      <c r="L28" s="12">
        <f t="shared" si="3"/>
        <v>2672.5092000000004</v>
      </c>
      <c r="M28" s="4"/>
      <c r="N28" s="5">
        <f t="shared" si="4"/>
        <v>516.98699999999997</v>
      </c>
      <c r="O28" s="5">
        <f t="shared" si="5"/>
        <v>3189.4962000000005</v>
      </c>
      <c r="Q28" s="6">
        <f t="shared" si="6"/>
        <v>51.698700000000002</v>
      </c>
      <c r="R28" s="6">
        <f t="shared" si="7"/>
        <v>38.774024999999995</v>
      </c>
      <c r="S28" s="6">
        <f t="shared" si="8"/>
        <v>17.232899999999997</v>
      </c>
      <c r="T28" s="6">
        <f t="shared" si="9"/>
        <v>516.98699999999997</v>
      </c>
      <c r="U28" s="12">
        <f t="shared" si="10"/>
        <v>465</v>
      </c>
      <c r="W28" s="6">
        <f t="shared" si="11"/>
        <v>250.07152500000001</v>
      </c>
      <c r="X28" s="6">
        <f t="shared" si="12"/>
        <v>113.668875</v>
      </c>
      <c r="Y28" s="6">
        <f t="shared" si="13"/>
        <v>40.415600000000005</v>
      </c>
      <c r="Z28" s="6">
        <f t="shared" si="14"/>
        <v>1818.7020000000002</v>
      </c>
      <c r="AA28" s="12">
        <f t="shared" si="15"/>
        <v>460.00000000000006</v>
      </c>
      <c r="AC28" s="6">
        <f t="shared" si="16"/>
        <v>124.4533325</v>
      </c>
      <c r="AD28" s="6">
        <f t="shared" si="17"/>
        <v>35.558095000000002</v>
      </c>
      <c r="AE28" s="6">
        <f t="shared" si="18"/>
        <v>7.901798888888889</v>
      </c>
      <c r="AF28" s="6">
        <f t="shared" si="19"/>
        <v>711.16189999999995</v>
      </c>
      <c r="AG28" s="12">
        <f t="shared" si="20"/>
        <v>126.99999999999999</v>
      </c>
      <c r="AI28" s="3">
        <f t="shared" si="21"/>
        <v>32.095192499999996</v>
      </c>
      <c r="AJ28" s="3">
        <f t="shared" si="22"/>
        <v>3.5661325000000001</v>
      </c>
      <c r="AK28" s="3">
        <f t="shared" si="23"/>
        <v>0</v>
      </c>
      <c r="AL28" s="3">
        <f t="shared" si="24"/>
        <v>142.64529999999999</v>
      </c>
      <c r="AM28" s="12">
        <f t="shared" si="25"/>
        <v>17</v>
      </c>
      <c r="AO28" s="7">
        <f t="shared" si="26"/>
        <v>3189.4962000000005</v>
      </c>
      <c r="AP28" s="7">
        <f t="shared" si="27"/>
        <v>458.31874999999997</v>
      </c>
      <c r="AQ28" s="7">
        <f t="shared" si="28"/>
        <v>191.56712750000003</v>
      </c>
      <c r="AR28" s="7">
        <f t="shared" si="28"/>
        <v>65.550298888888889</v>
      </c>
      <c r="AS28" s="7"/>
      <c r="AT28" s="7">
        <f t="shared" si="29"/>
        <v>1833.2749999999999</v>
      </c>
      <c r="AU28" s="7">
        <f t="shared" si="0"/>
        <v>766.26851000000011</v>
      </c>
      <c r="AV28" s="7">
        <f t="shared" si="30"/>
        <v>589.95268999999996</v>
      </c>
      <c r="AW28" s="7"/>
      <c r="AX28" s="8">
        <f t="shared" si="34"/>
        <v>0.5747851337775538</v>
      </c>
      <c r="AY28" s="8">
        <f t="shared" si="31"/>
        <v>0.24024750680060381</v>
      </c>
      <c r="AZ28" s="8">
        <f t="shared" si="32"/>
        <v>0.1849673594218422</v>
      </c>
      <c r="BA28" s="8">
        <f t="shared" si="33"/>
        <v>0.99999999999999978</v>
      </c>
      <c r="BC28" s="7">
        <f t="shared" si="1"/>
        <v>3189.4962</v>
      </c>
      <c r="BD28" s="14">
        <f t="shared" si="2"/>
        <v>3751</v>
      </c>
    </row>
    <row r="29" spans="1:56">
      <c r="A29" s="13">
        <v>43171</v>
      </c>
      <c r="B29" s="14">
        <v>2930</v>
      </c>
      <c r="C29" s="14">
        <v>15336</v>
      </c>
      <c r="D29" s="12">
        <v>6.64</v>
      </c>
      <c r="E29" s="12">
        <v>41</v>
      </c>
      <c r="F29" s="12">
        <v>474</v>
      </c>
      <c r="G29" s="12">
        <v>395</v>
      </c>
      <c r="H29" s="12">
        <v>12</v>
      </c>
      <c r="I29" s="12">
        <v>10</v>
      </c>
      <c r="J29" s="14">
        <v>1725</v>
      </c>
      <c r="L29" s="12">
        <f t="shared" si="3"/>
        <v>1712.8169</v>
      </c>
      <c r="M29" s="4"/>
      <c r="N29" s="5">
        <f t="shared" si="4"/>
        <v>526.9932</v>
      </c>
      <c r="O29" s="5">
        <f t="shared" si="5"/>
        <v>2239.8101000000001</v>
      </c>
      <c r="Q29" s="6">
        <f t="shared" si="6"/>
        <v>52.69932</v>
      </c>
      <c r="R29" s="6">
        <f t="shared" si="7"/>
        <v>39.52449</v>
      </c>
      <c r="S29" s="6">
        <f t="shared" si="8"/>
        <v>17.56644</v>
      </c>
      <c r="T29" s="6">
        <f t="shared" si="9"/>
        <v>526.9932</v>
      </c>
      <c r="U29" s="12">
        <f t="shared" si="10"/>
        <v>474.00000000000006</v>
      </c>
      <c r="W29" s="6">
        <f t="shared" si="11"/>
        <v>214.73533125</v>
      </c>
      <c r="X29" s="6">
        <f t="shared" si="12"/>
        <v>97.606968749999993</v>
      </c>
      <c r="Y29" s="6">
        <f t="shared" si="13"/>
        <v>34.704700000000003</v>
      </c>
      <c r="Z29" s="6">
        <f t="shared" si="14"/>
        <v>1561.7115000000001</v>
      </c>
      <c r="AA29" s="12">
        <f t="shared" si="15"/>
        <v>395.00000000000006</v>
      </c>
      <c r="AC29" s="6">
        <f t="shared" si="16"/>
        <v>11.759370000000001</v>
      </c>
      <c r="AD29" s="6">
        <f t="shared" si="17"/>
        <v>3.3598200000000009</v>
      </c>
      <c r="AE29" s="6">
        <f t="shared" si="18"/>
        <v>0.74662666666666688</v>
      </c>
      <c r="AF29" s="6">
        <f t="shared" si="19"/>
        <v>67.196400000000011</v>
      </c>
      <c r="AG29" s="12">
        <f t="shared" si="20"/>
        <v>12.000000000000002</v>
      </c>
      <c r="AI29" s="3">
        <f t="shared" si="21"/>
        <v>18.879525000000001</v>
      </c>
      <c r="AJ29" s="3">
        <f t="shared" si="22"/>
        <v>2.0977250000000001</v>
      </c>
      <c r="AK29" s="3">
        <f t="shared" si="23"/>
        <v>0</v>
      </c>
      <c r="AL29" s="3">
        <f t="shared" si="24"/>
        <v>83.909000000000006</v>
      </c>
      <c r="AM29" s="12">
        <f t="shared" si="25"/>
        <v>10</v>
      </c>
      <c r="AO29" s="7">
        <f t="shared" si="26"/>
        <v>2239.8101000000001</v>
      </c>
      <c r="AP29" s="7">
        <f t="shared" si="27"/>
        <v>298.07354624999999</v>
      </c>
      <c r="AQ29" s="7">
        <f t="shared" si="28"/>
        <v>142.58900374999999</v>
      </c>
      <c r="AR29" s="7">
        <f t="shared" si="28"/>
        <v>53.017766666666667</v>
      </c>
      <c r="AS29" s="7"/>
      <c r="AT29" s="7">
        <f t="shared" si="29"/>
        <v>1192.294185</v>
      </c>
      <c r="AU29" s="7">
        <f t="shared" si="0"/>
        <v>570.35601499999996</v>
      </c>
      <c r="AV29" s="7">
        <f t="shared" si="30"/>
        <v>477.15989999999999</v>
      </c>
      <c r="AW29" s="7"/>
      <c r="AX29" s="8">
        <f t="shared" si="34"/>
        <v>0.532319318052901</v>
      </c>
      <c r="AY29" s="8">
        <f t="shared" si="31"/>
        <v>0.25464480895054448</v>
      </c>
      <c r="AZ29" s="8">
        <f t="shared" si="32"/>
        <v>0.21303587299655447</v>
      </c>
      <c r="BA29" s="8">
        <f t="shared" si="33"/>
        <v>1</v>
      </c>
      <c r="BC29" s="7">
        <f t="shared" si="1"/>
        <v>2239.8101000000001</v>
      </c>
      <c r="BD29" s="14">
        <f t="shared" si="2"/>
        <v>2930</v>
      </c>
    </row>
    <row r="30" spans="1:56">
      <c r="A30" s="13">
        <v>43172</v>
      </c>
      <c r="B30" s="14">
        <v>3483</v>
      </c>
      <c r="C30" s="14">
        <v>22706</v>
      </c>
      <c r="D30" s="12">
        <v>9.85</v>
      </c>
      <c r="E30" s="12">
        <v>44</v>
      </c>
      <c r="F30" s="12">
        <v>497</v>
      </c>
      <c r="G30" s="12">
        <v>381</v>
      </c>
      <c r="H30" s="12">
        <v>66</v>
      </c>
      <c r="I30" s="12">
        <v>56</v>
      </c>
      <c r="J30" s="14">
        <v>2346</v>
      </c>
      <c r="L30" s="12">
        <f t="shared" si="3"/>
        <v>2345.8303000000001</v>
      </c>
      <c r="M30" s="4"/>
      <c r="N30" s="5">
        <f t="shared" si="4"/>
        <v>552.56459999999993</v>
      </c>
      <c r="O30" s="5">
        <f t="shared" si="5"/>
        <v>2898.3949000000002</v>
      </c>
      <c r="Q30" s="6">
        <f t="shared" si="6"/>
        <v>55.256459999999997</v>
      </c>
      <c r="R30" s="6">
        <f t="shared" si="7"/>
        <v>41.442344999999996</v>
      </c>
      <c r="S30" s="6">
        <f t="shared" si="8"/>
        <v>18.418819999999997</v>
      </c>
      <c r="T30" s="6">
        <f t="shared" si="9"/>
        <v>552.56459999999993</v>
      </c>
      <c r="U30" s="12">
        <f t="shared" si="10"/>
        <v>497</v>
      </c>
      <c r="W30" s="6">
        <f t="shared" si="11"/>
        <v>207.12445875</v>
      </c>
      <c r="X30" s="6">
        <f t="shared" si="12"/>
        <v>94.147481249999998</v>
      </c>
      <c r="Y30" s="6">
        <f t="shared" si="13"/>
        <v>33.47466</v>
      </c>
      <c r="Z30" s="6">
        <f t="shared" si="14"/>
        <v>1506.3597</v>
      </c>
      <c r="AA30" s="12">
        <f t="shared" si="15"/>
        <v>381</v>
      </c>
      <c r="AC30" s="6">
        <f t="shared" si="16"/>
        <v>64.676535000000001</v>
      </c>
      <c r="AD30" s="6">
        <f t="shared" si="17"/>
        <v>18.479010000000002</v>
      </c>
      <c r="AE30" s="6">
        <f t="shared" si="18"/>
        <v>4.1064466666666668</v>
      </c>
      <c r="AF30" s="6">
        <f t="shared" si="19"/>
        <v>369.58019999999999</v>
      </c>
      <c r="AG30" s="12">
        <f t="shared" si="20"/>
        <v>66</v>
      </c>
      <c r="AI30" s="3">
        <f t="shared" si="21"/>
        <v>105.72534</v>
      </c>
      <c r="AJ30" s="3">
        <f t="shared" si="22"/>
        <v>11.747260000000001</v>
      </c>
      <c r="AK30" s="3">
        <f t="shared" si="23"/>
        <v>0</v>
      </c>
      <c r="AL30" s="3">
        <f t="shared" si="24"/>
        <v>469.8904</v>
      </c>
      <c r="AM30" s="12">
        <f t="shared" si="25"/>
        <v>56</v>
      </c>
      <c r="AO30" s="7">
        <f t="shared" si="26"/>
        <v>2898.3948999999993</v>
      </c>
      <c r="AP30" s="7">
        <f t="shared" si="27"/>
        <v>432.78279375</v>
      </c>
      <c r="AQ30" s="7">
        <f t="shared" si="28"/>
        <v>165.81609625000002</v>
      </c>
      <c r="AR30" s="7">
        <f t="shared" si="28"/>
        <v>55.999926666666667</v>
      </c>
      <c r="AS30" s="7"/>
      <c r="AT30" s="7">
        <f t="shared" si="29"/>
        <v>1731.131175</v>
      </c>
      <c r="AU30" s="7">
        <f t="shared" si="0"/>
        <v>663.26438500000006</v>
      </c>
      <c r="AV30" s="7">
        <f t="shared" si="30"/>
        <v>503.99934000000002</v>
      </c>
      <c r="AW30" s="7"/>
      <c r="AX30" s="8">
        <f t="shared" si="34"/>
        <v>0.59727236443867615</v>
      </c>
      <c r="AY30" s="8">
        <f t="shared" si="31"/>
        <v>0.22883851506915093</v>
      </c>
      <c r="AZ30" s="8">
        <f t="shared" si="32"/>
        <v>0.17388912049217314</v>
      </c>
      <c r="BA30" s="8">
        <f t="shared" si="33"/>
        <v>1.0000000000000002</v>
      </c>
      <c r="BC30" s="7">
        <f t="shared" si="1"/>
        <v>2898.3948999999998</v>
      </c>
      <c r="BD30" s="14">
        <f t="shared" si="2"/>
        <v>3483</v>
      </c>
    </row>
    <row r="31" spans="1:56">
      <c r="A31" s="13">
        <v>43173</v>
      </c>
      <c r="B31" s="14">
        <v>1554</v>
      </c>
      <c r="C31" s="14">
        <v>2535</v>
      </c>
      <c r="D31" s="12">
        <v>1.1000000000000001</v>
      </c>
      <c r="E31" s="12">
        <v>1</v>
      </c>
      <c r="F31" s="12">
        <v>693</v>
      </c>
      <c r="G31" s="12">
        <v>47</v>
      </c>
      <c r="H31" s="12">
        <v>7</v>
      </c>
      <c r="I31" s="12">
        <v>5</v>
      </c>
      <c r="J31" s="12">
        <v>247</v>
      </c>
      <c r="L31" s="12">
        <f t="shared" si="3"/>
        <v>266.97630000000004</v>
      </c>
      <c r="M31" s="4"/>
      <c r="N31" s="5">
        <f t="shared" si="4"/>
        <v>770.47739999999988</v>
      </c>
      <c r="O31" s="5">
        <f>L31+N31</f>
        <v>1037.4537</v>
      </c>
      <c r="Q31" s="6">
        <f t="shared" si="6"/>
        <v>77.04773999999999</v>
      </c>
      <c r="R31" s="6">
        <f t="shared" si="7"/>
        <v>57.785804999999989</v>
      </c>
      <c r="S31" s="6">
        <f t="shared" si="8"/>
        <v>25.682579999999994</v>
      </c>
      <c r="T31" s="6">
        <f t="shared" si="9"/>
        <v>770.47739999999988</v>
      </c>
      <c r="U31" s="12">
        <f t="shared" si="10"/>
        <v>693</v>
      </c>
      <c r="W31" s="6">
        <f t="shared" si="11"/>
        <v>25.550786250000002</v>
      </c>
      <c r="X31" s="6">
        <f t="shared" si="12"/>
        <v>11.613993750000001</v>
      </c>
      <c r="Y31" s="6">
        <f t="shared" si="13"/>
        <v>4.1294199999999996</v>
      </c>
      <c r="Z31" s="6">
        <f t="shared" si="14"/>
        <v>185.82389999999998</v>
      </c>
      <c r="AA31" s="12">
        <f t="shared" si="15"/>
        <v>46.999999999999993</v>
      </c>
      <c r="AC31" s="6">
        <f t="shared" si="16"/>
        <v>6.8596325</v>
      </c>
      <c r="AD31" s="6">
        <f t="shared" si="17"/>
        <v>1.9598950000000004</v>
      </c>
      <c r="AE31" s="6">
        <f t="shared" si="18"/>
        <v>0.43553222222222232</v>
      </c>
      <c r="AF31" s="6">
        <f t="shared" si="19"/>
        <v>39.197899999999997</v>
      </c>
      <c r="AG31" s="12">
        <f t="shared" si="20"/>
        <v>6.9999999999999991</v>
      </c>
      <c r="AI31" s="3">
        <f t="shared" si="21"/>
        <v>9.4397625000000005</v>
      </c>
      <c r="AJ31" s="3">
        <f t="shared" si="22"/>
        <v>1.0488625</v>
      </c>
      <c r="AK31" s="3">
        <f t="shared" si="23"/>
        <v>0</v>
      </c>
      <c r="AL31" s="3">
        <f t="shared" si="24"/>
        <v>41.954500000000003</v>
      </c>
      <c r="AM31" s="12">
        <f t="shared" si="25"/>
        <v>5</v>
      </c>
      <c r="AO31" s="7">
        <f t="shared" si="26"/>
        <v>1037.4536999999998</v>
      </c>
      <c r="AP31" s="7">
        <f t="shared" si="27"/>
        <v>118.89792125</v>
      </c>
      <c r="AQ31" s="7">
        <f t="shared" si="28"/>
        <v>72.40855624999999</v>
      </c>
      <c r="AR31" s="7">
        <f t="shared" si="28"/>
        <v>30.247532222222215</v>
      </c>
      <c r="AS31" s="7"/>
      <c r="AT31" s="7">
        <f t="shared" si="29"/>
        <v>475.59168499999998</v>
      </c>
      <c r="AU31" s="7">
        <f t="shared" si="0"/>
        <v>289.63422499999996</v>
      </c>
      <c r="AV31" s="7">
        <f t="shared" si="30"/>
        <v>272.22778999999991</v>
      </c>
      <c r="AW31" s="7"/>
      <c r="AX31" s="8">
        <f t="shared" si="34"/>
        <v>0.45842208187218386</v>
      </c>
      <c r="AY31" s="8">
        <f t="shared" si="31"/>
        <v>0.2791779768099531</v>
      </c>
      <c r="AZ31" s="8">
        <f t="shared" si="32"/>
        <v>0.26239994131786309</v>
      </c>
      <c r="BA31" s="8">
        <f t="shared" si="33"/>
        <v>1</v>
      </c>
      <c r="BC31" s="7">
        <f t="shared" si="1"/>
        <v>1037.4536999999998</v>
      </c>
      <c r="BD31" s="14">
        <f t="shared" si="2"/>
        <v>1554</v>
      </c>
    </row>
    <row r="32" spans="1:56">
      <c r="AX32" s="10">
        <f>AVERAGE(AX9:AX31)</f>
        <v>0.55338204337039554</v>
      </c>
      <c r="AY32" s="10">
        <f t="shared" ref="AY32:AZ32" si="35">AVERAGE(AY9:AY31)</f>
        <v>0.246058858178797</v>
      </c>
      <c r="AZ32" s="10">
        <f t="shared" si="35"/>
        <v>0.20055909845080766</v>
      </c>
      <c r="BA32" s="4" t="s">
        <v>47</v>
      </c>
      <c r="BC32" s="14"/>
    </row>
    <row r="33" spans="1:57">
      <c r="AX33" s="9"/>
      <c r="BA33" s="9">
        <f>SUM(AX32:AZ32)</f>
        <v>1.0000000000000002</v>
      </c>
      <c r="BD33" s="14">
        <f>AVERAGE(BD9:BD31)</f>
        <v>3108.1739130434785</v>
      </c>
      <c r="BE33" s="12" t="s">
        <v>48</v>
      </c>
    </row>
    <row r="34" spans="1:57">
      <c r="BD34" s="12">
        <f>(BD33*0.25)/4</f>
        <v>194.2608695652174</v>
      </c>
      <c r="BE34" s="12" t="s">
        <v>49</v>
      </c>
    </row>
    <row r="35" spans="1:57">
      <c r="BD35" s="12">
        <f>BD34/(145/2.2)</f>
        <v>2.9474062968515744</v>
      </c>
      <c r="BE35" s="12" t="s">
        <v>50</v>
      </c>
    </row>
    <row r="36" spans="1:57">
      <c r="A36" s="12" t="s">
        <v>51</v>
      </c>
    </row>
    <row r="37" spans="1:57">
      <c r="A37" s="12" t="s">
        <v>52</v>
      </c>
    </row>
  </sheetData>
  <mergeCells count="5">
    <mergeCell ref="Q7:U7"/>
    <mergeCell ref="W7:AA7"/>
    <mergeCell ref="AC7:AG7"/>
    <mergeCell ref="AI7:AM7"/>
    <mergeCell ref="AO7:AW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1"/>
  <sheetViews>
    <sheetView workbookViewId="0">
      <selection activeCell="C2" sqref="C2"/>
    </sheetView>
  </sheetViews>
  <sheetFormatPr baseColWidth="10" defaultColWidth="8.83203125" defaultRowHeight="15"/>
  <sheetData>
    <row r="1" spans="1:3">
      <c r="A1">
        <v>7.8299999999999995E-2</v>
      </c>
      <c r="B1">
        <v>0</v>
      </c>
      <c r="C1">
        <v>0</v>
      </c>
    </row>
    <row r="2" spans="1:3">
      <c r="A2">
        <v>7.8299999999999995E-2</v>
      </c>
      <c r="B2">
        <v>0</v>
      </c>
      <c r="C2">
        <v>0</v>
      </c>
    </row>
    <row r="3" spans="1:3">
      <c r="A3">
        <v>7.8399999999999997E-2</v>
      </c>
      <c r="B3">
        <v>0</v>
      </c>
    </row>
    <row r="4" spans="1:3">
      <c r="A4">
        <v>7.85E-2</v>
      </c>
      <c r="B4">
        <v>0</v>
      </c>
    </row>
    <row r="5" spans="1:3">
      <c r="A5">
        <v>7.8600000000000003E-2</v>
      </c>
      <c r="B5">
        <v>0</v>
      </c>
    </row>
    <row r="6" spans="1:3">
      <c r="A6">
        <v>7.8399999999999997E-2</v>
      </c>
      <c r="B6">
        <v>0</v>
      </c>
    </row>
    <row r="7" spans="1:3">
      <c r="A7">
        <v>7.8399999999999997E-2</v>
      </c>
      <c r="B7">
        <v>0</v>
      </c>
    </row>
    <row r="8" spans="1:3">
      <c r="A8">
        <v>7.2499999999999995E-2</v>
      </c>
      <c r="B8">
        <v>4.0000000000000002E-4</v>
      </c>
    </row>
    <row r="9" spans="1:3">
      <c r="A9">
        <v>6.5799999999999997E-2</v>
      </c>
      <c r="B9">
        <v>8.0000000000000004E-4</v>
      </c>
    </row>
    <row r="10" spans="1:3">
      <c r="A10">
        <v>5.3999999999999999E-2</v>
      </c>
      <c r="B10">
        <v>1.2999999999999999E-3</v>
      </c>
    </row>
    <row r="11" spans="1:3">
      <c r="A11">
        <v>3.7600000000000001E-2</v>
      </c>
      <c r="B11">
        <v>1.5E-3</v>
      </c>
    </row>
    <row r="12" spans="1:3">
      <c r="A12">
        <v>3.44E-2</v>
      </c>
      <c r="B12">
        <v>1.5E-3</v>
      </c>
    </row>
    <row r="13" spans="1:3">
      <c r="A13">
        <v>2.93E-2</v>
      </c>
      <c r="B13">
        <v>1.4E-3</v>
      </c>
    </row>
    <row r="14" spans="1:3">
      <c r="A14">
        <v>3.1899999999999998E-2</v>
      </c>
      <c r="B14">
        <v>1.5E-3</v>
      </c>
    </row>
    <row r="15" spans="1:3">
      <c r="A15">
        <v>3.1300000000000001E-2</v>
      </c>
      <c r="B15">
        <v>1.5E-3</v>
      </c>
    </row>
    <row r="16" spans="1:3">
      <c r="A16">
        <v>3.0300000000000001E-2</v>
      </c>
      <c r="B16">
        <v>1.5E-3</v>
      </c>
    </row>
    <row r="17" spans="1:2">
      <c r="A17">
        <v>2.76E-2</v>
      </c>
      <c r="B17">
        <v>1.4E-3</v>
      </c>
    </row>
    <row r="18" spans="1:2">
      <c r="A18">
        <v>2.9100000000000001E-2</v>
      </c>
      <c r="B18">
        <v>1.4E-3</v>
      </c>
    </row>
    <row r="19" spans="1:2">
      <c r="A19">
        <v>1.9300000000000001E-2</v>
      </c>
      <c r="B19">
        <v>1.1000000000000001E-3</v>
      </c>
    </row>
    <row r="20" spans="1:2">
      <c r="A20">
        <v>2.0199999999999999E-2</v>
      </c>
      <c r="B20">
        <v>1.1999999999999999E-3</v>
      </c>
    </row>
    <row r="21" spans="1:2">
      <c r="A21">
        <v>1.0800000000000001E-2</v>
      </c>
      <c r="B21">
        <v>6.9999999999999999E-4</v>
      </c>
    </row>
    <row r="22" spans="1:2">
      <c r="A22">
        <v>1.34E-2</v>
      </c>
      <c r="B22">
        <v>8.9999999999999998E-4</v>
      </c>
    </row>
    <row r="23" spans="1:2">
      <c r="A23">
        <v>1.3599999999999999E-2</v>
      </c>
      <c r="B23">
        <v>8.9999999999999998E-4</v>
      </c>
    </row>
    <row r="24" spans="1:2">
      <c r="A24">
        <v>1.9599999999999999E-2</v>
      </c>
      <c r="B24">
        <v>1.1000000000000001E-3</v>
      </c>
    </row>
    <row r="25" spans="1:2">
      <c r="A25">
        <v>1.17E-2</v>
      </c>
      <c r="B25">
        <v>8.0000000000000004E-4</v>
      </c>
    </row>
    <row r="26" spans="1:2">
      <c r="A26">
        <v>1.0200000000000001E-2</v>
      </c>
      <c r="B26">
        <v>6.9999999999999999E-4</v>
      </c>
    </row>
    <row r="27" spans="1:2">
      <c r="A27">
        <v>3.8999999999999998E-3</v>
      </c>
      <c r="B27">
        <v>2.9999999999999997E-4</v>
      </c>
    </row>
    <row r="28" spans="1:2">
      <c r="A28">
        <v>6.9999999999999999E-4</v>
      </c>
      <c r="B28">
        <v>0</v>
      </c>
    </row>
    <row r="29" spans="1:2">
      <c r="A29">
        <v>1.1000000000000001E-3</v>
      </c>
      <c r="B29">
        <v>1E-4</v>
      </c>
    </row>
    <row r="30" spans="1:2">
      <c r="A30">
        <v>1E-4</v>
      </c>
      <c r="B30">
        <v>0</v>
      </c>
    </row>
    <row r="31" spans="1:2">
      <c r="A31">
        <v>6.9999999999999999E-4</v>
      </c>
      <c r="B31">
        <v>1E-4</v>
      </c>
    </row>
    <row r="32" spans="1:2">
      <c r="A32">
        <v>1E-4</v>
      </c>
      <c r="B32">
        <v>0</v>
      </c>
    </row>
    <row r="33" spans="1:2">
      <c r="A33">
        <v>1E-4</v>
      </c>
      <c r="B33">
        <v>0</v>
      </c>
    </row>
    <row r="34" spans="1:2">
      <c r="A34">
        <v>1E-4</v>
      </c>
      <c r="B34">
        <v>0</v>
      </c>
    </row>
    <row r="35" spans="1:2">
      <c r="A35">
        <v>1E-4</v>
      </c>
      <c r="B35">
        <v>0</v>
      </c>
    </row>
    <row r="36" spans="1:2">
      <c r="A36">
        <v>1E-4</v>
      </c>
      <c r="B36">
        <v>0</v>
      </c>
    </row>
    <row r="37" spans="1:2">
      <c r="A37">
        <v>1E-4</v>
      </c>
      <c r="B37">
        <v>0</v>
      </c>
    </row>
    <row r="38" spans="1:2">
      <c r="A38">
        <v>1E-4</v>
      </c>
      <c r="B38">
        <v>0</v>
      </c>
    </row>
    <row r="39" spans="1:2">
      <c r="A39">
        <v>0</v>
      </c>
      <c r="B39">
        <v>0</v>
      </c>
    </row>
    <row r="40" spans="1:2">
      <c r="A40">
        <v>0</v>
      </c>
      <c r="B40">
        <v>0</v>
      </c>
    </row>
    <row r="41" spans="1:2">
      <c r="A41">
        <v>1E-4</v>
      </c>
      <c r="B4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2AD6C-2A7C-A441-9F8F-1ABF46BD864A}">
  <dimension ref="A1:BE129"/>
  <sheetViews>
    <sheetView topLeftCell="AJ73" workbookViewId="0">
      <selection activeCell="AY100" sqref="AY100"/>
    </sheetView>
  </sheetViews>
  <sheetFormatPr baseColWidth="10" defaultColWidth="9.1640625" defaultRowHeight="15"/>
  <cols>
    <col min="1" max="1" width="9.6640625" style="12" bestFit="1" customWidth="1"/>
    <col min="2" max="5" width="9.1640625" style="12"/>
    <col min="6" max="6" width="27.33203125" style="12" customWidth="1"/>
    <col min="7" max="7" width="22.33203125" style="12" customWidth="1"/>
    <col min="8" max="8" width="19.33203125" style="12" customWidth="1"/>
    <col min="9" max="9" width="19.5" style="12" customWidth="1"/>
    <col min="10" max="10" width="22" style="12" customWidth="1"/>
    <col min="11" max="16" width="9.1640625" style="12"/>
    <col min="17" max="19" width="9.33203125" style="12" bestFit="1" customWidth="1"/>
    <col min="20" max="20" width="9.5" style="12" bestFit="1" customWidth="1"/>
    <col min="21" max="40" width="9.1640625" style="12"/>
    <col min="41" max="41" width="13.6640625" style="12" bestFit="1" customWidth="1"/>
    <col min="42" max="44" width="12.5" style="12" bestFit="1" customWidth="1"/>
    <col min="45" max="16384" width="9.1640625" style="12"/>
  </cols>
  <sheetData>
    <row r="1" spans="1:56">
      <c r="A1" s="12" t="s">
        <v>0</v>
      </c>
    </row>
    <row r="2" spans="1:56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L2" s="12" t="s">
        <v>12</v>
      </c>
      <c r="N2" s="12" t="s">
        <v>14</v>
      </c>
      <c r="O2" s="12" t="s">
        <v>13</v>
      </c>
    </row>
    <row r="3" spans="1:56">
      <c r="A3" s="13"/>
      <c r="B3" s="14"/>
      <c r="F3" s="14"/>
    </row>
    <row r="4" spans="1:56">
      <c r="A4" s="13"/>
      <c r="B4" s="14"/>
      <c r="F4" s="14"/>
    </row>
    <row r="5" spans="1:56">
      <c r="A5" s="13"/>
      <c r="B5" s="14"/>
      <c r="F5" s="14"/>
    </row>
    <row r="6" spans="1:56">
      <c r="A6" s="13"/>
      <c r="B6" s="14"/>
      <c r="F6" s="14"/>
      <c r="S6" s="12">
        <v>0.92900000000000005</v>
      </c>
      <c r="Y6" s="12">
        <v>3.9</v>
      </c>
      <c r="AE6" s="12">
        <v>5.6</v>
      </c>
    </row>
    <row r="7" spans="1:56" ht="15" customHeight="1">
      <c r="A7" s="13"/>
      <c r="B7" s="14"/>
      <c r="F7" s="14"/>
      <c r="Q7" s="16" t="s">
        <v>25</v>
      </c>
      <c r="R7" s="16"/>
      <c r="S7" s="16"/>
      <c r="T7" s="16"/>
      <c r="U7" s="16"/>
      <c r="W7" s="16" t="s">
        <v>15</v>
      </c>
      <c r="X7" s="16"/>
      <c r="Y7" s="16"/>
      <c r="Z7" s="16"/>
      <c r="AA7" s="16"/>
      <c r="AC7" s="16" t="s">
        <v>17</v>
      </c>
      <c r="AD7" s="16"/>
      <c r="AE7" s="16"/>
      <c r="AF7" s="16"/>
      <c r="AG7" s="16"/>
      <c r="AI7" s="16" t="s">
        <v>18</v>
      </c>
      <c r="AJ7" s="16"/>
      <c r="AK7" s="16"/>
      <c r="AL7" s="16"/>
      <c r="AM7" s="16"/>
      <c r="AO7" s="15" t="s">
        <v>40</v>
      </c>
      <c r="AP7" s="15"/>
      <c r="AQ7" s="15"/>
      <c r="AR7" s="15"/>
      <c r="AS7" s="15"/>
      <c r="AT7" s="15"/>
      <c r="AU7" s="15"/>
      <c r="AV7" s="15"/>
      <c r="AW7" s="15"/>
    </row>
    <row r="8" spans="1:56">
      <c r="A8" s="13" t="s">
        <v>11</v>
      </c>
      <c r="B8" s="14"/>
      <c r="F8" s="12">
        <v>0.92900000000000005</v>
      </c>
      <c r="G8" s="12">
        <v>3.9537</v>
      </c>
      <c r="H8" s="12">
        <v>5.5997000000000003</v>
      </c>
      <c r="I8" s="12">
        <v>8.3909000000000002</v>
      </c>
      <c r="Q8" s="12" t="s">
        <v>20</v>
      </c>
      <c r="R8" s="12" t="s">
        <v>21</v>
      </c>
      <c r="S8" s="12" t="s">
        <v>22</v>
      </c>
      <c r="T8" s="12" t="s">
        <v>16</v>
      </c>
      <c r="U8" s="12" t="s">
        <v>19</v>
      </c>
      <c r="W8" s="12" t="s">
        <v>26</v>
      </c>
      <c r="X8" s="12" t="s">
        <v>27</v>
      </c>
      <c r="Y8" s="12" t="s">
        <v>28</v>
      </c>
      <c r="Z8" s="12" t="s">
        <v>16</v>
      </c>
      <c r="AA8" s="12" t="s">
        <v>19</v>
      </c>
      <c r="AC8" s="12" t="s">
        <v>29</v>
      </c>
      <c r="AD8" s="12" t="s">
        <v>30</v>
      </c>
      <c r="AE8" s="12" t="s">
        <v>23</v>
      </c>
      <c r="AF8" s="12" t="s">
        <v>16</v>
      </c>
      <c r="AG8" s="12" t="s">
        <v>19</v>
      </c>
      <c r="AI8" s="12" t="s">
        <v>31</v>
      </c>
      <c r="AJ8" s="12" t="s">
        <v>24</v>
      </c>
      <c r="AK8" s="12" t="s">
        <v>32</v>
      </c>
      <c r="AL8" s="12" t="s">
        <v>16</v>
      </c>
      <c r="AM8" s="12" t="s">
        <v>19</v>
      </c>
      <c r="AO8" s="12" t="s">
        <v>39</v>
      </c>
      <c r="AP8" s="12" t="s">
        <v>33</v>
      </c>
      <c r="AQ8" s="12" t="s">
        <v>34</v>
      </c>
      <c r="AR8" s="12" t="s">
        <v>35</v>
      </c>
      <c r="AT8" s="12" t="s">
        <v>42</v>
      </c>
      <c r="AU8" s="12" t="s">
        <v>43</v>
      </c>
      <c r="AV8" s="12" t="s">
        <v>44</v>
      </c>
      <c r="AX8" s="12" t="s">
        <v>36</v>
      </c>
      <c r="AY8" s="12" t="s">
        <v>37</v>
      </c>
      <c r="AZ8" s="12" t="s">
        <v>38</v>
      </c>
      <c r="BA8" s="12" t="s">
        <v>46</v>
      </c>
      <c r="BC8" s="12" t="s">
        <v>41</v>
      </c>
      <c r="BD8" s="12" t="s">
        <v>45</v>
      </c>
    </row>
    <row r="9" spans="1:56">
      <c r="A9" s="13">
        <v>43177</v>
      </c>
      <c r="B9" s="14">
        <v>2694</v>
      </c>
      <c r="C9" s="14">
        <v>9866</v>
      </c>
      <c r="D9" s="12">
        <v>4.2699999999999996</v>
      </c>
      <c r="E9" s="12">
        <v>14</v>
      </c>
      <c r="F9" s="12">
        <v>807</v>
      </c>
      <c r="G9" s="12">
        <v>304</v>
      </c>
      <c r="H9" s="12">
        <v>24</v>
      </c>
      <c r="I9" s="12">
        <v>12</v>
      </c>
      <c r="J9" s="14">
        <v>1421</v>
      </c>
      <c r="L9" s="12">
        <f>3.9537*G9+5.5997*H9+8.3909*I9</f>
        <v>1437.0084000000002</v>
      </c>
      <c r="N9" s="5">
        <f>F9*1.1118</f>
        <v>897.22259999999994</v>
      </c>
      <c r="O9" s="5">
        <f>L9+N9</f>
        <v>2334.2310000000002</v>
      </c>
      <c r="Q9" s="6">
        <f>((F9*0.929)*0.4)/4</f>
        <v>74.970300000000009</v>
      </c>
      <c r="R9" s="6">
        <f>((F9*0.929)*0.3)/4</f>
        <v>56.227725000000007</v>
      </c>
      <c r="S9" s="6">
        <f>((F9*0.929)*0.3)/9</f>
        <v>24.990100000000002</v>
      </c>
      <c r="T9" s="6">
        <f>SUM(Q9*4+R9*4+S9*9)</f>
        <v>749.7030000000002</v>
      </c>
      <c r="U9" s="12">
        <f>T9/0.929</f>
        <v>807.00000000000023</v>
      </c>
      <c r="W9" s="6">
        <f>((G9*3.9537)*0.55)/4</f>
        <v>165.26466000000002</v>
      </c>
      <c r="X9" s="6">
        <f>((G9*3.9537)*0.25)/4</f>
        <v>75.1203</v>
      </c>
      <c r="Y9" s="6">
        <f>((G9*3.9537)*0.2)/9</f>
        <v>26.709440000000001</v>
      </c>
      <c r="Z9" s="6">
        <f>SUM(W9*4+X9*4+Y9*9)</f>
        <v>1201.9248000000002</v>
      </c>
      <c r="AA9" s="12">
        <f>Z9/3.9537</f>
        <v>304.00000000000006</v>
      </c>
      <c r="AC9" s="6">
        <f>((H9*5.5997)*0.7)/4</f>
        <v>23.518740000000001</v>
      </c>
      <c r="AD9" s="6">
        <f>((H9*5.5997)*0.2)/4</f>
        <v>6.7196400000000018</v>
      </c>
      <c r="AE9" s="6">
        <f>((H9*5.5997)*0.1)/9</f>
        <v>1.4932533333333338</v>
      </c>
      <c r="AF9" s="6">
        <f>SUM(AC9*4+AD9*4+AE9*9)</f>
        <v>134.39280000000002</v>
      </c>
      <c r="AG9" s="12">
        <f>AF9/5.5997</f>
        <v>24.000000000000004</v>
      </c>
      <c r="AI9" s="3">
        <f>((I9*8.3909)*0.9)/4</f>
        <v>22.655429999999999</v>
      </c>
      <c r="AJ9" s="3">
        <f>((I9*8.3909)*0.1)/4</f>
        <v>2.5172699999999999</v>
      </c>
      <c r="AK9" s="3">
        <f>((I9*8.3909)*0)/9</f>
        <v>0</v>
      </c>
      <c r="AL9" s="3">
        <f>SUM(AI9*4+AJ9*4+AK9*9)</f>
        <v>100.6908</v>
      </c>
      <c r="AM9" s="12">
        <f>AL9/8.3909</f>
        <v>12</v>
      </c>
      <c r="AO9" s="7">
        <f>SUM(T9+Z9+AF9+AL9)</f>
        <v>2186.7114000000001</v>
      </c>
      <c r="AP9" s="7">
        <f>SUM(Q9+W9+AC9+AI9)</f>
        <v>286.40913000000006</v>
      </c>
      <c r="AQ9" s="7">
        <f>SUM(R9+X9+AD9+AJ9)</f>
        <v>140.584935</v>
      </c>
      <c r="AR9" s="7">
        <f>SUM(S9+Y9+AE9+AK9)</f>
        <v>53.192793333333334</v>
      </c>
      <c r="AS9" s="7"/>
      <c r="AT9" s="7">
        <f>AP9*4</f>
        <v>1145.6365200000002</v>
      </c>
      <c r="AU9" s="7">
        <f t="shared" ref="AU9:AU39" si="0">AQ9*4</f>
        <v>562.33974000000001</v>
      </c>
      <c r="AV9" s="7">
        <f>AR9*9</f>
        <v>478.73514</v>
      </c>
      <c r="AW9" s="7"/>
      <c r="AX9" s="8">
        <f>AT9/AO9</f>
        <v>0.52390842248318648</v>
      </c>
      <c r="AY9" s="8">
        <f>AU9/AO9</f>
        <v>0.25716230317361494</v>
      </c>
      <c r="AZ9" s="8">
        <f>AV9/AO9</f>
        <v>0.21892927434319864</v>
      </c>
      <c r="BA9" s="8">
        <f>SUM(AX9:AZ9)</f>
        <v>1</v>
      </c>
      <c r="BC9" s="7">
        <f>AT9+AU9+AV9</f>
        <v>2186.7114000000001</v>
      </c>
      <c r="BD9" s="14">
        <f>B9</f>
        <v>2694</v>
      </c>
    </row>
    <row r="10" spans="1:56">
      <c r="A10" s="13">
        <v>43178</v>
      </c>
      <c r="B10" s="14">
        <v>2734</v>
      </c>
      <c r="C10" s="14">
        <v>13808</v>
      </c>
      <c r="D10" s="12">
        <v>5.98</v>
      </c>
      <c r="E10" s="12">
        <v>9</v>
      </c>
      <c r="F10" s="12">
        <v>543</v>
      </c>
      <c r="G10" s="12">
        <v>248</v>
      </c>
      <c r="H10" s="12">
        <v>82</v>
      </c>
      <c r="I10" s="12">
        <v>6</v>
      </c>
      <c r="J10" s="14">
        <v>1445</v>
      </c>
      <c r="L10" s="12">
        <f t="shared" ref="L10:L39" si="1">3.9537*G10+5.5997*H10+8.3909*I10</f>
        <v>1490.0383999999999</v>
      </c>
      <c r="N10" s="5">
        <f t="shared" ref="N10:N39" si="2">F10*1.1118</f>
        <v>603.70739999999989</v>
      </c>
      <c r="O10" s="5">
        <f t="shared" ref="O10:O39" si="3">L10+N10</f>
        <v>2093.7457999999997</v>
      </c>
      <c r="Q10" s="6">
        <f t="shared" ref="Q10:Q39" si="4">((F10*0.929)*0.4)/4</f>
        <v>50.444700000000005</v>
      </c>
      <c r="R10" s="6">
        <f t="shared" ref="R10:R39" si="5">((F10*0.929)*0.3)/4</f>
        <v>37.833525000000002</v>
      </c>
      <c r="S10" s="6">
        <f t="shared" ref="S10:S39" si="6">((F10*0.929)*0.3)/9</f>
        <v>16.814900000000002</v>
      </c>
      <c r="T10" s="6">
        <f t="shared" ref="T10:T39" si="7">SUM(Q10*4+R10*4+S10*9)</f>
        <v>504.447</v>
      </c>
      <c r="U10" s="12">
        <f t="shared" ref="U10:U39" si="8">T10/0.929</f>
        <v>543</v>
      </c>
      <c r="W10" s="6">
        <f t="shared" ref="W10:W39" si="9">((G10*3.9537)*0.55)/4</f>
        <v>134.82117000000002</v>
      </c>
      <c r="X10" s="6">
        <f t="shared" ref="X10:X39" si="10">((G10*3.9537)*0.25)/4</f>
        <v>61.282350000000001</v>
      </c>
      <c r="Y10" s="6">
        <f t="shared" ref="Y10:Y39" si="11">((G10*3.9537)*0.2)/9</f>
        <v>21.789280000000002</v>
      </c>
      <c r="Z10" s="6">
        <f t="shared" ref="Z10:Z39" si="12">SUM(W10*4+X10*4+Y10*9)</f>
        <v>980.51760000000013</v>
      </c>
      <c r="AA10" s="12">
        <f t="shared" ref="AA10:AA39" si="13">Z10/3.9537</f>
        <v>248.00000000000003</v>
      </c>
      <c r="AC10" s="6">
        <f t="shared" ref="AC10:AC39" si="14">((H10*5.5997)*0.7)/4</f>
        <v>80.355694999999997</v>
      </c>
      <c r="AD10" s="6">
        <f t="shared" ref="AD10:AD39" si="15">((H10*5.5997)*0.2)/4</f>
        <v>22.958770000000001</v>
      </c>
      <c r="AE10" s="6">
        <f t="shared" ref="AE10:AE39" si="16">((H10*5.5997)*0.1)/9</f>
        <v>5.1019488888888889</v>
      </c>
      <c r="AF10" s="6">
        <f t="shared" ref="AF10:AF39" si="17">SUM(AC10*4+AD10*4+AE10*9)</f>
        <v>459.17539999999997</v>
      </c>
      <c r="AG10" s="12">
        <f t="shared" ref="AG10:AG39" si="18">AF10/5.5997</f>
        <v>81.999999999999986</v>
      </c>
      <c r="AI10" s="3">
        <f t="shared" ref="AI10:AI39" si="19">((I10*8.3909)*0.9)/4</f>
        <v>11.327715</v>
      </c>
      <c r="AJ10" s="3">
        <f t="shared" ref="AJ10:AJ39" si="20">((I10*8.3909)*0.1)/4</f>
        <v>1.2586349999999999</v>
      </c>
      <c r="AK10" s="3">
        <f t="shared" ref="AK10:AK39" si="21">((I10*8.3909)*0)/9</f>
        <v>0</v>
      </c>
      <c r="AL10" s="3">
        <f t="shared" ref="AL10:AL39" si="22">SUM(AI10*4+AJ10*4+AK10*9)</f>
        <v>50.345399999999998</v>
      </c>
      <c r="AM10" s="12">
        <f t="shared" ref="AM10:AM39" si="23">AL10/8.3909</f>
        <v>6</v>
      </c>
      <c r="AO10" s="7">
        <f t="shared" ref="AO10:AO39" si="24">SUM(T10+Z10+AF10+AL10)</f>
        <v>1994.4854000000003</v>
      </c>
      <c r="AP10" s="7">
        <f t="shared" ref="AP10:AR39" si="25">SUM(Q10+W10+AC10+AI10)</f>
        <v>276.94928000000004</v>
      </c>
      <c r="AQ10" s="7">
        <f t="shared" si="25"/>
        <v>123.33328</v>
      </c>
      <c r="AR10" s="7">
        <f t="shared" si="25"/>
        <v>43.706128888888891</v>
      </c>
      <c r="AS10" s="7"/>
      <c r="AT10" s="7">
        <f t="shared" ref="AT10:AT39" si="26">AP10*4</f>
        <v>1107.7971200000002</v>
      </c>
      <c r="AU10" s="7">
        <f t="shared" si="0"/>
        <v>493.33312000000001</v>
      </c>
      <c r="AV10" s="7">
        <f t="shared" ref="AV10:AV39" si="27">AR10*9</f>
        <v>393.35516000000001</v>
      </c>
      <c r="AW10" s="7"/>
      <c r="AX10" s="8">
        <f t="shared" ref="AX10:AX39" si="28">AT10/AO10</f>
        <v>0.55543004726933576</v>
      </c>
      <c r="AY10" s="8">
        <f t="shared" ref="AY10:AY39" si="29">AU10/AO10</f>
        <v>0.24734857422370701</v>
      </c>
      <c r="AZ10" s="8">
        <f t="shared" ref="AZ10:AZ39" si="30">AV10/AO10</f>
        <v>0.1972213785069572</v>
      </c>
      <c r="BA10" s="8">
        <f t="shared" ref="BA10:BA39" si="31">SUM(AX10:AZ10)</f>
        <v>1</v>
      </c>
      <c r="BC10" s="7">
        <f t="shared" ref="BC10:BC39" si="32">AT10+AU10+AV10</f>
        <v>1994.4854000000003</v>
      </c>
      <c r="BD10" s="14">
        <f t="shared" ref="BD10:BD39" si="33">B10</f>
        <v>2734</v>
      </c>
    </row>
    <row r="11" spans="1:56">
      <c r="A11" s="13">
        <v>43179</v>
      </c>
      <c r="B11" s="14">
        <v>3190</v>
      </c>
      <c r="C11" s="14">
        <v>20865</v>
      </c>
      <c r="D11" s="12">
        <v>9.0399999999999991</v>
      </c>
      <c r="E11" s="12">
        <v>28</v>
      </c>
      <c r="F11" s="12">
        <v>447</v>
      </c>
      <c r="G11" s="12">
        <v>407</v>
      </c>
      <c r="H11" s="12">
        <v>38</v>
      </c>
      <c r="I11" s="12">
        <v>37</v>
      </c>
      <c r="J11" s="14">
        <v>2071</v>
      </c>
      <c r="L11" s="12">
        <f t="shared" si="1"/>
        <v>2132.4078</v>
      </c>
      <c r="N11" s="5">
        <f t="shared" si="2"/>
        <v>496.97459999999995</v>
      </c>
      <c r="O11" s="5">
        <f t="shared" si="3"/>
        <v>2629.3824</v>
      </c>
      <c r="Q11" s="6">
        <f t="shared" si="4"/>
        <v>41.526300000000006</v>
      </c>
      <c r="R11" s="6">
        <f t="shared" si="5"/>
        <v>31.144725000000001</v>
      </c>
      <c r="S11" s="6">
        <f t="shared" si="6"/>
        <v>13.8421</v>
      </c>
      <c r="T11" s="6">
        <f t="shared" si="7"/>
        <v>415.26300000000003</v>
      </c>
      <c r="U11" s="12">
        <f t="shared" si="8"/>
        <v>447</v>
      </c>
      <c r="W11" s="6">
        <f t="shared" si="9"/>
        <v>221.25893625</v>
      </c>
      <c r="X11" s="6">
        <f t="shared" si="10"/>
        <v>100.57224375</v>
      </c>
      <c r="Y11" s="6">
        <f t="shared" si="11"/>
        <v>35.75902</v>
      </c>
      <c r="Z11" s="6">
        <f t="shared" si="12"/>
        <v>1609.1559000000002</v>
      </c>
      <c r="AA11" s="12">
        <f t="shared" si="13"/>
        <v>407.00000000000006</v>
      </c>
      <c r="AC11" s="6">
        <f t="shared" si="14"/>
        <v>37.238005000000001</v>
      </c>
      <c r="AD11" s="6">
        <f t="shared" si="15"/>
        <v>10.639430000000001</v>
      </c>
      <c r="AE11" s="6">
        <f t="shared" si="16"/>
        <v>2.364317777777778</v>
      </c>
      <c r="AF11" s="6">
        <f t="shared" si="17"/>
        <v>212.78860000000003</v>
      </c>
      <c r="AG11" s="12">
        <f t="shared" si="18"/>
        <v>38</v>
      </c>
      <c r="AI11" s="3">
        <f t="shared" si="19"/>
        <v>69.854242499999998</v>
      </c>
      <c r="AJ11" s="3">
        <f t="shared" si="20"/>
        <v>7.7615825000000003</v>
      </c>
      <c r="AK11" s="3">
        <f t="shared" si="21"/>
        <v>0</v>
      </c>
      <c r="AL11" s="3">
        <f t="shared" si="22"/>
        <v>310.4633</v>
      </c>
      <c r="AM11" s="12">
        <f t="shared" si="23"/>
        <v>37</v>
      </c>
      <c r="AO11" s="7">
        <f t="shared" si="24"/>
        <v>2547.6707999999999</v>
      </c>
      <c r="AP11" s="7">
        <f t="shared" si="25"/>
        <v>369.87748375000001</v>
      </c>
      <c r="AQ11" s="7">
        <f t="shared" si="25"/>
        <v>150.11798125000001</v>
      </c>
      <c r="AR11" s="7">
        <f t="shared" si="25"/>
        <v>51.96543777777778</v>
      </c>
      <c r="AS11" s="7"/>
      <c r="AT11" s="7">
        <f t="shared" si="26"/>
        <v>1479.509935</v>
      </c>
      <c r="AU11" s="7">
        <f t="shared" si="0"/>
        <v>600.47192500000006</v>
      </c>
      <c r="AV11" s="7">
        <f t="shared" si="27"/>
        <v>467.68894</v>
      </c>
      <c r="AW11" s="7"/>
      <c r="AX11" s="8">
        <f t="shared" si="28"/>
        <v>0.5807304205080186</v>
      </c>
      <c r="AY11" s="8">
        <f t="shared" si="29"/>
        <v>0.23569447237845648</v>
      </c>
      <c r="AZ11" s="8">
        <f t="shared" si="30"/>
        <v>0.18357510711352504</v>
      </c>
      <c r="BA11" s="8">
        <f t="shared" si="31"/>
        <v>1</v>
      </c>
      <c r="BC11" s="7">
        <f t="shared" si="32"/>
        <v>2547.6707999999999</v>
      </c>
      <c r="BD11" s="14">
        <f t="shared" si="33"/>
        <v>3190</v>
      </c>
    </row>
    <row r="12" spans="1:56">
      <c r="A12" s="13">
        <v>43180</v>
      </c>
      <c r="B12" s="14">
        <v>2775</v>
      </c>
      <c r="C12" s="14">
        <v>14261</v>
      </c>
      <c r="D12" s="12">
        <v>6.27</v>
      </c>
      <c r="E12" s="12">
        <v>20</v>
      </c>
      <c r="F12" s="12">
        <v>534</v>
      </c>
      <c r="G12" s="12">
        <v>284</v>
      </c>
      <c r="H12" s="12">
        <v>33</v>
      </c>
      <c r="I12" s="12">
        <v>45</v>
      </c>
      <c r="J12" s="14">
        <v>1519</v>
      </c>
      <c r="L12" s="12">
        <f t="shared" si="1"/>
        <v>1685.2313999999999</v>
      </c>
      <c r="N12" s="5">
        <f t="shared" si="2"/>
        <v>593.70119999999997</v>
      </c>
      <c r="O12" s="5">
        <f t="shared" si="3"/>
        <v>2278.9326000000001</v>
      </c>
      <c r="Q12" s="6">
        <f t="shared" si="4"/>
        <v>49.608600000000003</v>
      </c>
      <c r="R12" s="6">
        <f t="shared" si="5"/>
        <v>37.206449999999997</v>
      </c>
      <c r="S12" s="6">
        <f t="shared" si="6"/>
        <v>16.536199999999997</v>
      </c>
      <c r="T12" s="6">
        <f t="shared" si="7"/>
        <v>496.08600000000001</v>
      </c>
      <c r="U12" s="12">
        <f t="shared" si="8"/>
        <v>534</v>
      </c>
      <c r="W12" s="6">
        <f t="shared" si="9"/>
        <v>154.39198500000001</v>
      </c>
      <c r="X12" s="6">
        <f t="shared" si="10"/>
        <v>70.178174999999996</v>
      </c>
      <c r="Y12" s="6">
        <f t="shared" si="11"/>
        <v>24.95224</v>
      </c>
      <c r="Z12" s="6">
        <f t="shared" si="12"/>
        <v>1122.8507999999999</v>
      </c>
      <c r="AA12" s="12">
        <f t="shared" si="13"/>
        <v>284</v>
      </c>
      <c r="AC12" s="6">
        <f t="shared" si="14"/>
        <v>32.338267500000001</v>
      </c>
      <c r="AD12" s="6">
        <f t="shared" si="15"/>
        <v>9.2395050000000012</v>
      </c>
      <c r="AE12" s="6">
        <f t="shared" si="16"/>
        <v>2.0532233333333334</v>
      </c>
      <c r="AF12" s="6">
        <f t="shared" si="17"/>
        <v>184.7901</v>
      </c>
      <c r="AG12" s="12">
        <f t="shared" si="18"/>
        <v>33</v>
      </c>
      <c r="AI12" s="3">
        <f t="shared" si="19"/>
        <v>84.957862500000005</v>
      </c>
      <c r="AJ12" s="3">
        <f t="shared" si="20"/>
        <v>9.4397625000000005</v>
      </c>
      <c r="AK12" s="3">
        <f t="shared" si="21"/>
        <v>0</v>
      </c>
      <c r="AL12" s="3">
        <f t="shared" si="22"/>
        <v>377.59050000000002</v>
      </c>
      <c r="AM12" s="12">
        <f t="shared" si="23"/>
        <v>45</v>
      </c>
      <c r="AO12" s="7">
        <f t="shared" si="24"/>
        <v>2181.3173999999999</v>
      </c>
      <c r="AP12" s="7">
        <f t="shared" si="25"/>
        <v>321.29671500000001</v>
      </c>
      <c r="AQ12" s="7">
        <f t="shared" si="25"/>
        <v>126.06389250000001</v>
      </c>
      <c r="AR12" s="7">
        <f t="shared" si="25"/>
        <v>43.541663333333332</v>
      </c>
      <c r="AS12" s="7"/>
      <c r="AT12" s="7">
        <f t="shared" si="26"/>
        <v>1285.18686</v>
      </c>
      <c r="AU12" s="7">
        <f t="shared" si="0"/>
        <v>504.25557000000003</v>
      </c>
      <c r="AV12" s="7">
        <f t="shared" si="27"/>
        <v>391.87496999999996</v>
      </c>
      <c r="AW12" s="7"/>
      <c r="AX12" s="8">
        <f t="shared" si="28"/>
        <v>0.58917920885791319</v>
      </c>
      <c r="AY12" s="8">
        <f t="shared" si="29"/>
        <v>0.23117019558914262</v>
      </c>
      <c r="AZ12" s="8">
        <f t="shared" si="30"/>
        <v>0.17965059555294427</v>
      </c>
      <c r="BA12" s="8">
        <f t="shared" si="31"/>
        <v>1</v>
      </c>
      <c r="BC12" s="7">
        <f t="shared" si="32"/>
        <v>2181.3173999999999</v>
      </c>
      <c r="BD12" s="14">
        <f t="shared" si="33"/>
        <v>2775</v>
      </c>
    </row>
    <row r="13" spans="1:56">
      <c r="A13" s="13">
        <v>43181</v>
      </c>
      <c r="B13" s="14">
        <v>3206</v>
      </c>
      <c r="C13" s="14">
        <v>21158</v>
      </c>
      <c r="D13" s="12">
        <v>9.3699999999999992</v>
      </c>
      <c r="E13" s="12">
        <v>25</v>
      </c>
      <c r="F13" s="12">
        <v>563</v>
      </c>
      <c r="G13" s="12">
        <v>336</v>
      </c>
      <c r="H13" s="12">
        <v>43</v>
      </c>
      <c r="I13" s="12">
        <v>55</v>
      </c>
      <c r="J13" s="14">
        <v>2031</v>
      </c>
      <c r="L13" s="12">
        <f t="shared" si="1"/>
        <v>2030.7298000000001</v>
      </c>
      <c r="N13" s="5">
        <f t="shared" si="2"/>
        <v>625.9434</v>
      </c>
      <c r="O13" s="5">
        <f t="shared" si="3"/>
        <v>2656.6732000000002</v>
      </c>
      <c r="Q13" s="6">
        <f t="shared" si="4"/>
        <v>52.302700000000009</v>
      </c>
      <c r="R13" s="6">
        <f t="shared" si="5"/>
        <v>39.227025000000005</v>
      </c>
      <c r="S13" s="6">
        <f t="shared" si="6"/>
        <v>17.434233333333335</v>
      </c>
      <c r="T13" s="6">
        <f t="shared" si="7"/>
        <v>523.02700000000004</v>
      </c>
      <c r="U13" s="12">
        <f t="shared" si="8"/>
        <v>563</v>
      </c>
      <c r="W13" s="6">
        <f t="shared" si="9"/>
        <v>182.66094000000001</v>
      </c>
      <c r="X13" s="6">
        <f t="shared" si="10"/>
        <v>83.027699999999996</v>
      </c>
      <c r="Y13" s="6">
        <f t="shared" si="11"/>
        <v>29.520960000000002</v>
      </c>
      <c r="Z13" s="6">
        <f t="shared" si="12"/>
        <v>1328.4432000000002</v>
      </c>
      <c r="AA13" s="12">
        <f t="shared" si="13"/>
        <v>336.00000000000006</v>
      </c>
      <c r="AC13" s="6">
        <f t="shared" si="14"/>
        <v>42.137742500000002</v>
      </c>
      <c r="AD13" s="6">
        <f t="shared" si="15"/>
        <v>12.039355</v>
      </c>
      <c r="AE13" s="6">
        <f t="shared" si="16"/>
        <v>2.6754122222222225</v>
      </c>
      <c r="AF13" s="6">
        <f t="shared" si="17"/>
        <v>240.78710000000001</v>
      </c>
      <c r="AG13" s="12">
        <f t="shared" si="18"/>
        <v>43</v>
      </c>
      <c r="AI13" s="3">
        <f t="shared" si="19"/>
        <v>103.83738750000001</v>
      </c>
      <c r="AJ13" s="3">
        <f t="shared" si="20"/>
        <v>11.537487500000001</v>
      </c>
      <c r="AK13" s="3">
        <f t="shared" si="21"/>
        <v>0</v>
      </c>
      <c r="AL13" s="3">
        <f t="shared" si="22"/>
        <v>461.49950000000001</v>
      </c>
      <c r="AM13" s="12">
        <f t="shared" si="23"/>
        <v>55</v>
      </c>
      <c r="AO13" s="7">
        <f t="shared" si="24"/>
        <v>2553.7568000000001</v>
      </c>
      <c r="AP13" s="7">
        <f t="shared" si="25"/>
        <v>380.93876999999998</v>
      </c>
      <c r="AQ13" s="7">
        <f t="shared" si="25"/>
        <v>145.83156750000001</v>
      </c>
      <c r="AR13" s="7">
        <f t="shared" si="25"/>
        <v>49.630605555555562</v>
      </c>
      <c r="AS13" s="7"/>
      <c r="AT13" s="7">
        <f t="shared" si="26"/>
        <v>1523.7550799999999</v>
      </c>
      <c r="AU13" s="7">
        <f t="shared" si="0"/>
        <v>583.32627000000002</v>
      </c>
      <c r="AV13" s="7">
        <f t="shared" si="27"/>
        <v>446.67545000000007</v>
      </c>
      <c r="AW13" s="7"/>
      <c r="AX13" s="8">
        <f t="shared" si="28"/>
        <v>0.59667196187201532</v>
      </c>
      <c r="AY13" s="8">
        <f t="shared" si="29"/>
        <v>0.22841888076421374</v>
      </c>
      <c r="AZ13" s="8">
        <f t="shared" si="30"/>
        <v>0.17490915736377091</v>
      </c>
      <c r="BA13" s="8">
        <f t="shared" si="31"/>
        <v>1</v>
      </c>
      <c r="BC13" s="7">
        <f t="shared" si="32"/>
        <v>2553.7568000000001</v>
      </c>
      <c r="BD13" s="14">
        <f t="shared" si="33"/>
        <v>3206</v>
      </c>
    </row>
    <row r="14" spans="1:56">
      <c r="A14" s="13">
        <v>43182</v>
      </c>
      <c r="B14" s="14">
        <v>3244</v>
      </c>
      <c r="C14" s="14">
        <v>18477</v>
      </c>
      <c r="D14" s="12">
        <v>8</v>
      </c>
      <c r="E14" s="12">
        <v>34</v>
      </c>
      <c r="F14" s="12">
        <v>362</v>
      </c>
      <c r="G14" s="12">
        <v>525</v>
      </c>
      <c r="H14" s="12">
        <v>22</v>
      </c>
      <c r="I14" s="12">
        <v>4</v>
      </c>
      <c r="J14" s="14">
        <v>2205</v>
      </c>
      <c r="L14" s="12">
        <f t="shared" si="1"/>
        <v>2232.4495000000002</v>
      </c>
      <c r="N14" s="5">
        <f t="shared" si="2"/>
        <v>402.47159999999997</v>
      </c>
      <c r="O14" s="5">
        <f t="shared" si="3"/>
        <v>2634.9211</v>
      </c>
      <c r="Q14" s="6">
        <f t="shared" si="4"/>
        <v>33.629800000000003</v>
      </c>
      <c r="R14" s="6">
        <f t="shared" si="5"/>
        <v>25.222349999999999</v>
      </c>
      <c r="S14" s="6">
        <f t="shared" si="6"/>
        <v>11.209933333333332</v>
      </c>
      <c r="T14" s="6">
        <f t="shared" si="7"/>
        <v>336.298</v>
      </c>
      <c r="U14" s="12">
        <f t="shared" si="8"/>
        <v>362</v>
      </c>
      <c r="W14" s="6">
        <f t="shared" si="9"/>
        <v>285.40771875000002</v>
      </c>
      <c r="X14" s="6">
        <f t="shared" si="10"/>
        <v>129.73078125000001</v>
      </c>
      <c r="Y14" s="6">
        <f t="shared" si="11"/>
        <v>46.1265</v>
      </c>
      <c r="Z14" s="6">
        <f t="shared" si="12"/>
        <v>2075.6925000000001</v>
      </c>
      <c r="AA14" s="12">
        <f t="shared" si="13"/>
        <v>525</v>
      </c>
      <c r="AC14" s="6">
        <f t="shared" si="14"/>
        <v>21.558845000000002</v>
      </c>
      <c r="AD14" s="6">
        <f t="shared" si="15"/>
        <v>6.1596700000000011</v>
      </c>
      <c r="AE14" s="6">
        <f t="shared" si="16"/>
        <v>1.3688155555555559</v>
      </c>
      <c r="AF14" s="6">
        <f t="shared" si="17"/>
        <v>123.19340000000003</v>
      </c>
      <c r="AG14" s="12">
        <f t="shared" si="18"/>
        <v>22.000000000000004</v>
      </c>
      <c r="AI14" s="3">
        <f t="shared" si="19"/>
        <v>7.5518100000000006</v>
      </c>
      <c r="AJ14" s="3">
        <f t="shared" si="20"/>
        <v>0.83909000000000011</v>
      </c>
      <c r="AK14" s="3">
        <f t="shared" si="21"/>
        <v>0</v>
      </c>
      <c r="AL14" s="3">
        <f t="shared" si="22"/>
        <v>33.563600000000001</v>
      </c>
      <c r="AM14" s="12">
        <f t="shared" si="23"/>
        <v>4</v>
      </c>
      <c r="AO14" s="7">
        <f t="shared" si="24"/>
        <v>2568.7474999999999</v>
      </c>
      <c r="AP14" s="7">
        <f t="shared" si="25"/>
        <v>348.14817375000001</v>
      </c>
      <c r="AQ14" s="7">
        <f t="shared" si="25"/>
        <v>161.95189125000002</v>
      </c>
      <c r="AR14" s="7">
        <f t="shared" si="25"/>
        <v>58.705248888888889</v>
      </c>
      <c r="AS14" s="7"/>
      <c r="AT14" s="7">
        <f t="shared" si="26"/>
        <v>1392.592695</v>
      </c>
      <c r="AU14" s="7">
        <f t="shared" si="0"/>
        <v>647.80756500000007</v>
      </c>
      <c r="AV14" s="7">
        <f t="shared" si="27"/>
        <v>528.34724000000006</v>
      </c>
      <c r="AW14" s="7"/>
      <c r="AX14" s="8">
        <f t="shared" si="28"/>
        <v>0.54212907068522698</v>
      </c>
      <c r="AY14" s="8">
        <f t="shared" si="29"/>
        <v>0.25218810529255992</v>
      </c>
      <c r="AZ14" s="8">
        <f t="shared" si="30"/>
        <v>0.20568282402221319</v>
      </c>
      <c r="BA14" s="8">
        <f t="shared" si="31"/>
        <v>1.0000000000000002</v>
      </c>
      <c r="BC14" s="7">
        <f t="shared" si="32"/>
        <v>2568.7475000000004</v>
      </c>
      <c r="BD14" s="14">
        <f t="shared" si="33"/>
        <v>3244</v>
      </c>
    </row>
    <row r="15" spans="1:56">
      <c r="A15" s="13">
        <v>43183</v>
      </c>
      <c r="B15" s="14">
        <v>2646</v>
      </c>
      <c r="C15" s="14">
        <v>10212</v>
      </c>
      <c r="D15" s="12">
        <v>4.42</v>
      </c>
      <c r="E15" s="12">
        <v>13</v>
      </c>
      <c r="F15" s="12">
        <v>469</v>
      </c>
      <c r="G15" s="12">
        <v>402</v>
      </c>
      <c r="H15" s="12">
        <v>0</v>
      </c>
      <c r="I15" s="12">
        <v>0</v>
      </c>
      <c r="J15" s="14">
        <v>1432</v>
      </c>
      <c r="L15" s="12">
        <f t="shared" si="1"/>
        <v>1589.3874000000001</v>
      </c>
      <c r="N15" s="5">
        <f t="shared" si="2"/>
        <v>521.43419999999992</v>
      </c>
      <c r="O15" s="5">
        <f t="shared" si="3"/>
        <v>2110.8216000000002</v>
      </c>
      <c r="Q15" s="6">
        <f t="shared" si="4"/>
        <v>43.570100000000004</v>
      </c>
      <c r="R15" s="6">
        <f t="shared" si="5"/>
        <v>32.677574999999997</v>
      </c>
      <c r="S15" s="6">
        <f t="shared" si="6"/>
        <v>14.523366666666666</v>
      </c>
      <c r="T15" s="6">
        <f t="shared" si="7"/>
        <v>435.70100000000002</v>
      </c>
      <c r="U15" s="12">
        <f t="shared" si="8"/>
        <v>469</v>
      </c>
      <c r="W15" s="6">
        <f t="shared" si="9"/>
        <v>218.54076750000002</v>
      </c>
      <c r="X15" s="6">
        <f t="shared" si="10"/>
        <v>99.336712500000004</v>
      </c>
      <c r="Y15" s="6">
        <f t="shared" si="11"/>
        <v>35.319720000000004</v>
      </c>
      <c r="Z15" s="6">
        <f t="shared" si="12"/>
        <v>1589.3874000000001</v>
      </c>
      <c r="AA15" s="12">
        <f t="shared" si="13"/>
        <v>402</v>
      </c>
      <c r="AC15" s="6">
        <f t="shared" si="14"/>
        <v>0</v>
      </c>
      <c r="AD15" s="6">
        <f t="shared" si="15"/>
        <v>0</v>
      </c>
      <c r="AE15" s="6">
        <f t="shared" si="16"/>
        <v>0</v>
      </c>
      <c r="AF15" s="6">
        <f t="shared" si="17"/>
        <v>0</v>
      </c>
      <c r="AG15" s="12">
        <f t="shared" si="18"/>
        <v>0</v>
      </c>
      <c r="AI15" s="3">
        <f t="shared" si="19"/>
        <v>0</v>
      </c>
      <c r="AJ15" s="3">
        <f t="shared" si="20"/>
        <v>0</v>
      </c>
      <c r="AK15" s="3">
        <f t="shared" si="21"/>
        <v>0</v>
      </c>
      <c r="AL15" s="3">
        <f t="shared" si="22"/>
        <v>0</v>
      </c>
      <c r="AM15" s="12">
        <f t="shared" si="23"/>
        <v>0</v>
      </c>
      <c r="AO15" s="7">
        <f t="shared" si="24"/>
        <v>2025.0884000000001</v>
      </c>
      <c r="AP15" s="7">
        <f t="shared" si="25"/>
        <v>262.11086750000004</v>
      </c>
      <c r="AQ15" s="7">
        <f t="shared" si="25"/>
        <v>132.01428749999999</v>
      </c>
      <c r="AR15" s="7">
        <f t="shared" si="25"/>
        <v>49.843086666666672</v>
      </c>
      <c r="AS15" s="7"/>
      <c r="AT15" s="7">
        <f t="shared" si="26"/>
        <v>1048.4434700000002</v>
      </c>
      <c r="AU15" s="7">
        <f t="shared" si="0"/>
        <v>528.05714999999998</v>
      </c>
      <c r="AV15" s="7">
        <f t="shared" si="27"/>
        <v>448.58778000000007</v>
      </c>
      <c r="AW15" s="7"/>
      <c r="AX15" s="8">
        <f t="shared" si="28"/>
        <v>0.51772726069637265</v>
      </c>
      <c r="AY15" s="8">
        <f t="shared" si="29"/>
        <v>0.26075757976787578</v>
      </c>
      <c r="AZ15" s="8">
        <f t="shared" si="30"/>
        <v>0.22151515953575165</v>
      </c>
      <c r="BA15" s="8">
        <f t="shared" si="31"/>
        <v>1</v>
      </c>
      <c r="BC15" s="7">
        <f t="shared" si="32"/>
        <v>2025.0884000000003</v>
      </c>
      <c r="BD15" s="14">
        <f t="shared" si="33"/>
        <v>2646</v>
      </c>
    </row>
    <row r="16" spans="1:56">
      <c r="A16" s="13">
        <v>43184</v>
      </c>
      <c r="B16" s="14">
        <v>2594</v>
      </c>
      <c r="C16" s="14">
        <v>9758</v>
      </c>
      <c r="D16" s="12">
        <v>4.2300000000000004</v>
      </c>
      <c r="E16" s="12">
        <v>9</v>
      </c>
      <c r="F16" s="12">
        <v>628</v>
      </c>
      <c r="G16" s="12">
        <v>373</v>
      </c>
      <c r="H16" s="12">
        <v>0</v>
      </c>
      <c r="I16" s="12">
        <v>0</v>
      </c>
      <c r="J16" s="14">
        <v>1344</v>
      </c>
      <c r="L16" s="12">
        <f t="shared" si="1"/>
        <v>1474.7301</v>
      </c>
      <c r="N16" s="5">
        <f t="shared" si="2"/>
        <v>698.21039999999994</v>
      </c>
      <c r="O16" s="5">
        <f t="shared" si="3"/>
        <v>2172.9404999999997</v>
      </c>
      <c r="Q16" s="6">
        <f t="shared" si="4"/>
        <v>58.341200000000008</v>
      </c>
      <c r="R16" s="6">
        <f t="shared" si="5"/>
        <v>43.755900000000004</v>
      </c>
      <c r="S16" s="6">
        <f t="shared" si="6"/>
        <v>19.447066666666668</v>
      </c>
      <c r="T16" s="6">
        <f t="shared" si="7"/>
        <v>583.41200000000003</v>
      </c>
      <c r="U16" s="12">
        <f t="shared" si="8"/>
        <v>628</v>
      </c>
      <c r="W16" s="6">
        <f t="shared" si="9"/>
        <v>202.77538875000002</v>
      </c>
      <c r="X16" s="6">
        <f t="shared" si="10"/>
        <v>92.17063125</v>
      </c>
      <c r="Y16" s="6">
        <f t="shared" si="11"/>
        <v>32.771780000000007</v>
      </c>
      <c r="Z16" s="6">
        <f t="shared" si="12"/>
        <v>1474.7301000000002</v>
      </c>
      <c r="AA16" s="12">
        <f t="shared" si="13"/>
        <v>373.00000000000006</v>
      </c>
      <c r="AC16" s="6">
        <f t="shared" si="14"/>
        <v>0</v>
      </c>
      <c r="AD16" s="6">
        <f t="shared" si="15"/>
        <v>0</v>
      </c>
      <c r="AE16" s="6">
        <f t="shared" si="16"/>
        <v>0</v>
      </c>
      <c r="AF16" s="6">
        <f t="shared" si="17"/>
        <v>0</v>
      </c>
      <c r="AG16" s="12">
        <f t="shared" si="18"/>
        <v>0</v>
      </c>
      <c r="AI16" s="3">
        <f t="shared" si="19"/>
        <v>0</v>
      </c>
      <c r="AJ16" s="3">
        <f t="shared" si="20"/>
        <v>0</v>
      </c>
      <c r="AK16" s="3">
        <f t="shared" si="21"/>
        <v>0</v>
      </c>
      <c r="AL16" s="3">
        <f t="shared" si="22"/>
        <v>0</v>
      </c>
      <c r="AM16" s="12">
        <f t="shared" si="23"/>
        <v>0</v>
      </c>
      <c r="AO16" s="7">
        <f t="shared" si="24"/>
        <v>2058.1421</v>
      </c>
      <c r="AP16" s="7">
        <f t="shared" si="25"/>
        <v>261.11658875000001</v>
      </c>
      <c r="AQ16" s="7">
        <f t="shared" si="25"/>
        <v>135.92653125000001</v>
      </c>
      <c r="AR16" s="7">
        <f t="shared" si="25"/>
        <v>52.218846666666678</v>
      </c>
      <c r="AS16" s="7"/>
      <c r="AT16" s="7">
        <f t="shared" si="26"/>
        <v>1044.466355</v>
      </c>
      <c r="AU16" s="7">
        <f t="shared" si="0"/>
        <v>543.70612500000004</v>
      </c>
      <c r="AV16" s="7">
        <f t="shared" si="27"/>
        <v>469.96962000000008</v>
      </c>
      <c r="AW16" s="7"/>
      <c r="AX16" s="8">
        <f t="shared" si="28"/>
        <v>0.50748019536649103</v>
      </c>
      <c r="AY16" s="8">
        <f t="shared" si="29"/>
        <v>0.26417326821116971</v>
      </c>
      <c r="AZ16" s="8">
        <f t="shared" si="30"/>
        <v>0.22834653642233937</v>
      </c>
      <c r="BA16" s="8">
        <f t="shared" si="31"/>
        <v>1</v>
      </c>
      <c r="BC16" s="7">
        <f t="shared" si="32"/>
        <v>2058.1421</v>
      </c>
      <c r="BD16" s="14">
        <f t="shared" si="33"/>
        <v>2594</v>
      </c>
    </row>
    <row r="17" spans="1:56">
      <c r="A17" s="13">
        <v>43185</v>
      </c>
      <c r="B17" s="14">
        <v>3302</v>
      </c>
      <c r="C17" s="14">
        <v>22554</v>
      </c>
      <c r="D17" s="12">
        <v>9.81</v>
      </c>
      <c r="E17" s="12">
        <v>26</v>
      </c>
      <c r="F17" s="12">
        <v>571</v>
      </c>
      <c r="G17" s="12">
        <v>393</v>
      </c>
      <c r="H17" s="12">
        <v>26</v>
      </c>
      <c r="I17" s="12">
        <v>62</v>
      </c>
      <c r="J17" s="14">
        <v>2184</v>
      </c>
      <c r="L17" s="12">
        <f t="shared" si="1"/>
        <v>2219.6321000000003</v>
      </c>
      <c r="N17" s="5">
        <f t="shared" si="2"/>
        <v>634.8377999999999</v>
      </c>
      <c r="O17" s="5">
        <f t="shared" si="3"/>
        <v>2854.4699000000001</v>
      </c>
      <c r="Q17" s="6">
        <f t="shared" si="4"/>
        <v>53.04590000000001</v>
      </c>
      <c r="R17" s="6">
        <f t="shared" si="5"/>
        <v>39.784425000000006</v>
      </c>
      <c r="S17" s="6">
        <f t="shared" si="6"/>
        <v>17.681966666666668</v>
      </c>
      <c r="T17" s="6">
        <f t="shared" si="7"/>
        <v>530.45900000000006</v>
      </c>
      <c r="U17" s="12">
        <f t="shared" si="8"/>
        <v>571</v>
      </c>
      <c r="W17" s="6">
        <f t="shared" si="9"/>
        <v>213.64806375000003</v>
      </c>
      <c r="X17" s="6">
        <f t="shared" si="10"/>
        <v>97.112756250000004</v>
      </c>
      <c r="Y17" s="6">
        <f t="shared" si="11"/>
        <v>34.528980000000004</v>
      </c>
      <c r="Z17" s="6">
        <f t="shared" si="12"/>
        <v>1553.8041000000001</v>
      </c>
      <c r="AA17" s="12">
        <f t="shared" si="13"/>
        <v>393</v>
      </c>
      <c r="AC17" s="6">
        <f t="shared" si="14"/>
        <v>25.478635000000001</v>
      </c>
      <c r="AD17" s="6">
        <f t="shared" si="15"/>
        <v>7.2796100000000017</v>
      </c>
      <c r="AE17" s="6">
        <f t="shared" si="16"/>
        <v>1.6176911111111114</v>
      </c>
      <c r="AF17" s="6">
        <f t="shared" si="17"/>
        <v>145.59220000000002</v>
      </c>
      <c r="AG17" s="12">
        <f t="shared" si="18"/>
        <v>26.000000000000004</v>
      </c>
      <c r="AI17" s="3">
        <f t="shared" si="19"/>
        <v>117.05305500000001</v>
      </c>
      <c r="AJ17" s="3">
        <f t="shared" si="20"/>
        <v>13.005895000000002</v>
      </c>
      <c r="AK17" s="3">
        <f t="shared" si="21"/>
        <v>0</v>
      </c>
      <c r="AL17" s="3">
        <f t="shared" si="22"/>
        <v>520.23580000000004</v>
      </c>
      <c r="AM17" s="12">
        <f t="shared" si="23"/>
        <v>62</v>
      </c>
      <c r="AO17" s="7">
        <f t="shared" si="24"/>
        <v>2750.0911000000001</v>
      </c>
      <c r="AP17" s="7">
        <f t="shared" si="25"/>
        <v>409.22565375000005</v>
      </c>
      <c r="AQ17" s="7">
        <f t="shared" si="25"/>
        <v>157.18268625000002</v>
      </c>
      <c r="AR17" s="7">
        <f t="shared" si="25"/>
        <v>53.828637777777786</v>
      </c>
      <c r="AS17" s="7"/>
      <c r="AT17" s="7">
        <f t="shared" si="26"/>
        <v>1636.9026150000002</v>
      </c>
      <c r="AU17" s="7">
        <f t="shared" si="0"/>
        <v>628.73074500000007</v>
      </c>
      <c r="AV17" s="7">
        <f t="shared" si="27"/>
        <v>484.45774000000006</v>
      </c>
      <c r="AW17" s="7"/>
      <c r="AX17" s="8">
        <f t="shared" si="28"/>
        <v>0.59521759660979967</v>
      </c>
      <c r="AY17" s="8">
        <f t="shared" si="29"/>
        <v>0.22862178820185267</v>
      </c>
      <c r="AZ17" s="8">
        <f t="shared" si="30"/>
        <v>0.17616061518834777</v>
      </c>
      <c r="BA17" s="8">
        <f t="shared" si="31"/>
        <v>1</v>
      </c>
      <c r="BC17" s="7">
        <f t="shared" si="32"/>
        <v>2750.0911000000006</v>
      </c>
      <c r="BD17" s="14">
        <f t="shared" si="33"/>
        <v>3302</v>
      </c>
    </row>
    <row r="18" spans="1:56">
      <c r="A18" s="13">
        <v>43186</v>
      </c>
      <c r="B18" s="14">
        <v>3336</v>
      </c>
      <c r="C18" s="14">
        <v>22635</v>
      </c>
      <c r="D18" s="12">
        <v>9.8000000000000007</v>
      </c>
      <c r="E18" s="12">
        <v>25</v>
      </c>
      <c r="F18" s="12">
        <v>368</v>
      </c>
      <c r="G18" s="12">
        <v>359</v>
      </c>
      <c r="H18" s="12">
        <v>125</v>
      </c>
      <c r="I18" s="12">
        <v>21</v>
      </c>
      <c r="J18" s="14">
        <v>2259</v>
      </c>
      <c r="L18" s="12">
        <f t="shared" si="1"/>
        <v>2295.5497</v>
      </c>
      <c r="N18" s="5">
        <f t="shared" si="2"/>
        <v>409.14239999999995</v>
      </c>
      <c r="O18" s="5">
        <f t="shared" si="3"/>
        <v>2704.6921000000002</v>
      </c>
      <c r="Q18" s="6">
        <f t="shared" si="4"/>
        <v>34.187200000000004</v>
      </c>
      <c r="R18" s="6">
        <f t="shared" si="5"/>
        <v>25.6404</v>
      </c>
      <c r="S18" s="6">
        <f t="shared" si="6"/>
        <v>11.395733333333332</v>
      </c>
      <c r="T18" s="6">
        <f t="shared" si="7"/>
        <v>341.87200000000001</v>
      </c>
      <c r="U18" s="12">
        <f t="shared" si="8"/>
        <v>368</v>
      </c>
      <c r="W18" s="6">
        <f t="shared" si="9"/>
        <v>195.16451625000002</v>
      </c>
      <c r="X18" s="6">
        <f t="shared" si="10"/>
        <v>88.711143750000005</v>
      </c>
      <c r="Y18" s="6">
        <f t="shared" si="11"/>
        <v>31.541740000000004</v>
      </c>
      <c r="Z18" s="6">
        <f t="shared" si="12"/>
        <v>1419.3783000000003</v>
      </c>
      <c r="AA18" s="12">
        <f t="shared" si="13"/>
        <v>359.00000000000006</v>
      </c>
      <c r="AC18" s="6">
        <f t="shared" si="14"/>
        <v>122.49343750000001</v>
      </c>
      <c r="AD18" s="6">
        <f t="shared" si="15"/>
        <v>34.998125000000009</v>
      </c>
      <c r="AE18" s="6">
        <f t="shared" si="16"/>
        <v>7.7773611111111132</v>
      </c>
      <c r="AF18" s="6">
        <f t="shared" si="17"/>
        <v>699.96250000000009</v>
      </c>
      <c r="AG18" s="12">
        <f t="shared" si="18"/>
        <v>125.00000000000001</v>
      </c>
      <c r="AI18" s="3">
        <f t="shared" si="19"/>
        <v>39.647002499999999</v>
      </c>
      <c r="AJ18" s="3">
        <f t="shared" si="20"/>
        <v>4.4052224999999998</v>
      </c>
      <c r="AK18" s="3">
        <f t="shared" si="21"/>
        <v>0</v>
      </c>
      <c r="AL18" s="3">
        <f t="shared" si="22"/>
        <v>176.2089</v>
      </c>
      <c r="AM18" s="12">
        <f t="shared" si="23"/>
        <v>21</v>
      </c>
      <c r="AO18" s="7">
        <f t="shared" si="24"/>
        <v>2637.4217000000003</v>
      </c>
      <c r="AP18" s="7">
        <f t="shared" si="25"/>
        <v>391.49215625000005</v>
      </c>
      <c r="AQ18" s="7">
        <f t="shared" si="25"/>
        <v>153.75489125000001</v>
      </c>
      <c r="AR18" s="7">
        <f t="shared" si="25"/>
        <v>50.714834444444449</v>
      </c>
      <c r="AS18" s="7"/>
      <c r="AT18" s="7">
        <f t="shared" si="26"/>
        <v>1565.9686250000002</v>
      </c>
      <c r="AU18" s="7">
        <f t="shared" si="0"/>
        <v>615.01956500000006</v>
      </c>
      <c r="AV18" s="7">
        <f t="shared" si="27"/>
        <v>456.43351000000007</v>
      </c>
      <c r="AW18" s="7"/>
      <c r="AX18" s="8">
        <f t="shared" si="28"/>
        <v>0.5937498068663043</v>
      </c>
      <c r="AY18" s="8">
        <f t="shared" si="29"/>
        <v>0.23318969620974908</v>
      </c>
      <c r="AZ18" s="8">
        <f t="shared" si="30"/>
        <v>0.17306049692394659</v>
      </c>
      <c r="BA18" s="8">
        <f t="shared" si="31"/>
        <v>1</v>
      </c>
      <c r="BC18" s="7">
        <f t="shared" si="32"/>
        <v>2637.4216999999999</v>
      </c>
      <c r="BD18" s="14">
        <f t="shared" si="33"/>
        <v>3336</v>
      </c>
    </row>
    <row r="19" spans="1:56">
      <c r="A19" s="13">
        <v>43187</v>
      </c>
      <c r="B19" s="14">
        <v>3148</v>
      </c>
      <c r="C19" s="14">
        <v>16884</v>
      </c>
      <c r="D19" s="12">
        <v>7.31</v>
      </c>
      <c r="E19" s="12">
        <v>31</v>
      </c>
      <c r="F19" s="12">
        <v>391</v>
      </c>
      <c r="G19" s="12">
        <v>435</v>
      </c>
      <c r="H19" s="12">
        <v>33</v>
      </c>
      <c r="I19" s="12">
        <v>12</v>
      </c>
      <c r="J19" s="14">
        <v>2009</v>
      </c>
      <c r="L19" s="12">
        <f t="shared" si="1"/>
        <v>2005.3404</v>
      </c>
      <c r="N19" s="5">
        <f t="shared" si="2"/>
        <v>434.71379999999994</v>
      </c>
      <c r="O19" s="5">
        <f t="shared" si="3"/>
        <v>2440.0542</v>
      </c>
      <c r="Q19" s="6">
        <f t="shared" si="4"/>
        <v>36.323900000000002</v>
      </c>
      <c r="R19" s="6">
        <f t="shared" si="5"/>
        <v>27.242925000000003</v>
      </c>
      <c r="S19" s="6">
        <f t="shared" si="6"/>
        <v>12.107966666666668</v>
      </c>
      <c r="T19" s="6">
        <f t="shared" si="7"/>
        <v>363.23900000000003</v>
      </c>
      <c r="U19" s="12">
        <f t="shared" si="8"/>
        <v>391</v>
      </c>
      <c r="W19" s="6">
        <f t="shared" si="9"/>
        <v>236.48068125000003</v>
      </c>
      <c r="X19" s="6">
        <f t="shared" si="10"/>
        <v>107.49121875</v>
      </c>
      <c r="Y19" s="6">
        <f t="shared" si="11"/>
        <v>38.219099999999997</v>
      </c>
      <c r="Z19" s="6">
        <f t="shared" si="12"/>
        <v>1719.8595</v>
      </c>
      <c r="AA19" s="12">
        <f t="shared" si="13"/>
        <v>435</v>
      </c>
      <c r="AC19" s="6">
        <f t="shared" si="14"/>
        <v>32.338267500000001</v>
      </c>
      <c r="AD19" s="6">
        <f t="shared" si="15"/>
        <v>9.2395050000000012</v>
      </c>
      <c r="AE19" s="6">
        <f t="shared" si="16"/>
        <v>2.0532233333333334</v>
      </c>
      <c r="AF19" s="6">
        <f t="shared" si="17"/>
        <v>184.7901</v>
      </c>
      <c r="AG19" s="12">
        <f t="shared" si="18"/>
        <v>33</v>
      </c>
      <c r="AI19" s="3">
        <f t="shared" si="19"/>
        <v>22.655429999999999</v>
      </c>
      <c r="AJ19" s="3">
        <f t="shared" si="20"/>
        <v>2.5172699999999999</v>
      </c>
      <c r="AK19" s="3">
        <f t="shared" si="21"/>
        <v>0</v>
      </c>
      <c r="AL19" s="3">
        <f t="shared" si="22"/>
        <v>100.6908</v>
      </c>
      <c r="AM19" s="12">
        <f t="shared" si="23"/>
        <v>12</v>
      </c>
      <c r="AO19" s="7">
        <f t="shared" si="24"/>
        <v>2368.5794000000001</v>
      </c>
      <c r="AP19" s="7">
        <f t="shared" si="25"/>
        <v>327.79827875000001</v>
      </c>
      <c r="AQ19" s="7">
        <f t="shared" si="25"/>
        <v>146.49091875000002</v>
      </c>
      <c r="AR19" s="7">
        <f t="shared" si="25"/>
        <v>52.380290000000002</v>
      </c>
      <c r="AS19" s="7"/>
      <c r="AT19" s="7">
        <f t="shared" si="26"/>
        <v>1311.193115</v>
      </c>
      <c r="AU19" s="7">
        <f t="shared" si="0"/>
        <v>585.96367500000008</v>
      </c>
      <c r="AV19" s="7">
        <f t="shared" si="27"/>
        <v>471.42261000000002</v>
      </c>
      <c r="AW19" s="7"/>
      <c r="AX19" s="8">
        <f t="shared" si="28"/>
        <v>0.55357785979224505</v>
      </c>
      <c r="AY19" s="8">
        <f t="shared" si="29"/>
        <v>0.24739034503128757</v>
      </c>
      <c r="AZ19" s="8">
        <f t="shared" si="30"/>
        <v>0.19903179517646738</v>
      </c>
      <c r="BA19" s="8">
        <f t="shared" si="31"/>
        <v>1</v>
      </c>
      <c r="BC19" s="7">
        <f t="shared" si="32"/>
        <v>2368.5794000000001</v>
      </c>
      <c r="BD19" s="14">
        <f t="shared" si="33"/>
        <v>3148</v>
      </c>
    </row>
    <row r="20" spans="1:56">
      <c r="A20" s="13">
        <v>43188</v>
      </c>
      <c r="B20" s="14">
        <v>2817</v>
      </c>
      <c r="C20" s="14">
        <v>13919</v>
      </c>
      <c r="D20" s="12">
        <v>6.04</v>
      </c>
      <c r="E20" s="12">
        <v>21</v>
      </c>
      <c r="F20" s="12">
        <v>576</v>
      </c>
      <c r="G20" s="12">
        <v>347</v>
      </c>
      <c r="H20" s="12">
        <v>16</v>
      </c>
      <c r="I20" s="12">
        <v>25</v>
      </c>
      <c r="J20" s="14">
        <v>1599</v>
      </c>
      <c r="L20" s="12">
        <f t="shared" si="1"/>
        <v>1671.3016</v>
      </c>
      <c r="N20" s="5">
        <f t="shared" si="2"/>
        <v>640.39679999999998</v>
      </c>
      <c r="O20" s="5">
        <f t="shared" si="3"/>
        <v>2311.6984000000002</v>
      </c>
      <c r="Q20" s="6">
        <f t="shared" si="4"/>
        <v>53.510400000000004</v>
      </c>
      <c r="R20" s="6">
        <f t="shared" si="5"/>
        <v>40.132800000000003</v>
      </c>
      <c r="S20" s="6">
        <f t="shared" si="6"/>
        <v>17.8368</v>
      </c>
      <c r="T20" s="6">
        <f t="shared" si="7"/>
        <v>535.10400000000004</v>
      </c>
      <c r="U20" s="12">
        <f t="shared" si="8"/>
        <v>576</v>
      </c>
      <c r="W20" s="6">
        <f t="shared" si="9"/>
        <v>188.64091125000002</v>
      </c>
      <c r="X20" s="6">
        <f t="shared" si="10"/>
        <v>85.74586875</v>
      </c>
      <c r="Y20" s="6">
        <f t="shared" si="11"/>
        <v>30.48742</v>
      </c>
      <c r="Z20" s="6">
        <f t="shared" si="12"/>
        <v>1371.9339000000002</v>
      </c>
      <c r="AA20" s="12">
        <f t="shared" si="13"/>
        <v>347.00000000000006</v>
      </c>
      <c r="AC20" s="6">
        <f t="shared" si="14"/>
        <v>15.67916</v>
      </c>
      <c r="AD20" s="6">
        <f t="shared" si="15"/>
        <v>4.4797600000000006</v>
      </c>
      <c r="AE20" s="6">
        <f t="shared" si="16"/>
        <v>0.9955022222222224</v>
      </c>
      <c r="AF20" s="6">
        <f t="shared" si="17"/>
        <v>89.595200000000006</v>
      </c>
      <c r="AG20" s="12">
        <f t="shared" si="18"/>
        <v>16</v>
      </c>
      <c r="AI20" s="3">
        <f t="shared" si="19"/>
        <v>47.198812500000003</v>
      </c>
      <c r="AJ20" s="3">
        <f t="shared" si="20"/>
        <v>5.2443125000000004</v>
      </c>
      <c r="AK20" s="3">
        <f t="shared" si="21"/>
        <v>0</v>
      </c>
      <c r="AL20" s="3">
        <f t="shared" si="22"/>
        <v>209.77250000000001</v>
      </c>
      <c r="AM20" s="12">
        <f t="shared" si="23"/>
        <v>25</v>
      </c>
      <c r="AO20" s="7">
        <f t="shared" si="24"/>
        <v>2206.4056</v>
      </c>
      <c r="AP20" s="7">
        <f t="shared" si="25"/>
        <v>305.02928374999999</v>
      </c>
      <c r="AQ20" s="7">
        <f t="shared" si="25"/>
        <v>135.60274125000001</v>
      </c>
      <c r="AR20" s="7">
        <f t="shared" si="25"/>
        <v>49.319722222222218</v>
      </c>
      <c r="AS20" s="7"/>
      <c r="AT20" s="7">
        <f t="shared" si="26"/>
        <v>1220.117135</v>
      </c>
      <c r="AU20" s="7">
        <f t="shared" si="0"/>
        <v>542.41096500000003</v>
      </c>
      <c r="AV20" s="7">
        <f t="shared" si="27"/>
        <v>443.87749999999994</v>
      </c>
      <c r="AW20" s="7"/>
      <c r="AX20" s="8">
        <f t="shared" si="28"/>
        <v>0.55298859602241757</v>
      </c>
      <c r="AY20" s="8">
        <f t="shared" si="29"/>
        <v>0.24583465750812092</v>
      </c>
      <c r="AZ20" s="8">
        <f t="shared" si="30"/>
        <v>0.20117674646946143</v>
      </c>
      <c r="BA20" s="8">
        <f t="shared" si="31"/>
        <v>1</v>
      </c>
      <c r="BC20" s="7">
        <f t="shared" si="32"/>
        <v>2206.4056</v>
      </c>
      <c r="BD20" s="14">
        <f t="shared" si="33"/>
        <v>2817</v>
      </c>
    </row>
    <row r="21" spans="1:56">
      <c r="A21" s="13">
        <v>43189</v>
      </c>
      <c r="B21" s="14">
        <v>2845</v>
      </c>
      <c r="C21" s="14">
        <v>14415</v>
      </c>
      <c r="D21" s="12">
        <v>6.24</v>
      </c>
      <c r="E21" s="12">
        <v>30</v>
      </c>
      <c r="F21" s="12">
        <v>431</v>
      </c>
      <c r="G21" s="12">
        <v>331</v>
      </c>
      <c r="H21" s="12">
        <v>33</v>
      </c>
      <c r="I21" s="12">
        <v>21</v>
      </c>
      <c r="J21" s="14">
        <v>1608</v>
      </c>
      <c r="L21" s="12">
        <f t="shared" si="1"/>
        <v>1669.6737000000001</v>
      </c>
      <c r="N21" s="5">
        <f t="shared" si="2"/>
        <v>479.18579999999997</v>
      </c>
      <c r="O21" s="5">
        <f t="shared" si="3"/>
        <v>2148.8595</v>
      </c>
      <c r="Q21" s="6">
        <f t="shared" si="4"/>
        <v>40.039900000000003</v>
      </c>
      <c r="R21" s="6">
        <f t="shared" si="5"/>
        <v>30.029924999999999</v>
      </c>
      <c r="S21" s="6">
        <f t="shared" si="6"/>
        <v>13.346633333333333</v>
      </c>
      <c r="T21" s="6">
        <f t="shared" si="7"/>
        <v>400.399</v>
      </c>
      <c r="U21" s="12">
        <f t="shared" si="8"/>
        <v>431</v>
      </c>
      <c r="W21" s="6">
        <f t="shared" si="9"/>
        <v>179.94277125000002</v>
      </c>
      <c r="X21" s="6">
        <f t="shared" si="10"/>
        <v>81.792168750000002</v>
      </c>
      <c r="Y21" s="6">
        <f t="shared" si="11"/>
        <v>29.081659999999999</v>
      </c>
      <c r="Z21" s="6">
        <f t="shared" si="12"/>
        <v>1308.6747000000003</v>
      </c>
      <c r="AA21" s="12">
        <f t="shared" si="13"/>
        <v>331.00000000000006</v>
      </c>
      <c r="AC21" s="6">
        <f t="shared" si="14"/>
        <v>32.338267500000001</v>
      </c>
      <c r="AD21" s="6">
        <f t="shared" si="15"/>
        <v>9.2395050000000012</v>
      </c>
      <c r="AE21" s="6">
        <f t="shared" si="16"/>
        <v>2.0532233333333334</v>
      </c>
      <c r="AF21" s="6">
        <f t="shared" si="17"/>
        <v>184.7901</v>
      </c>
      <c r="AG21" s="12">
        <f t="shared" si="18"/>
        <v>33</v>
      </c>
      <c r="AI21" s="3">
        <f t="shared" si="19"/>
        <v>39.647002499999999</v>
      </c>
      <c r="AJ21" s="3">
        <f t="shared" si="20"/>
        <v>4.4052224999999998</v>
      </c>
      <c r="AK21" s="3">
        <f t="shared" si="21"/>
        <v>0</v>
      </c>
      <c r="AL21" s="3">
        <f t="shared" si="22"/>
        <v>176.2089</v>
      </c>
      <c r="AM21" s="12">
        <f t="shared" si="23"/>
        <v>21</v>
      </c>
      <c r="AO21" s="7">
        <f t="shared" si="24"/>
        <v>2070.0727000000002</v>
      </c>
      <c r="AP21" s="7">
        <f t="shared" si="25"/>
        <v>291.96794125000002</v>
      </c>
      <c r="AQ21" s="7">
        <f t="shared" si="25"/>
        <v>125.46682125</v>
      </c>
      <c r="AR21" s="7">
        <f t="shared" si="25"/>
        <v>44.481516666666664</v>
      </c>
      <c r="AS21" s="7"/>
      <c r="AT21" s="7">
        <f t="shared" si="26"/>
        <v>1167.8717650000001</v>
      </c>
      <c r="AU21" s="7">
        <f t="shared" si="0"/>
        <v>501.86728499999998</v>
      </c>
      <c r="AV21" s="7">
        <f t="shared" si="27"/>
        <v>400.33364999999998</v>
      </c>
      <c r="AW21" s="7"/>
      <c r="AX21" s="8">
        <f t="shared" si="28"/>
        <v>0.56416944438714645</v>
      </c>
      <c r="AY21" s="8">
        <f t="shared" si="29"/>
        <v>0.24243944910727044</v>
      </c>
      <c r="AZ21" s="8">
        <f t="shared" si="30"/>
        <v>0.19339110650558308</v>
      </c>
      <c r="BA21" s="8">
        <f t="shared" si="31"/>
        <v>1</v>
      </c>
      <c r="BC21" s="7">
        <f t="shared" si="32"/>
        <v>2070.0727000000002</v>
      </c>
      <c r="BD21" s="14">
        <f t="shared" si="33"/>
        <v>2845</v>
      </c>
    </row>
    <row r="22" spans="1:56">
      <c r="A22" s="13">
        <v>43190</v>
      </c>
      <c r="B22" s="14">
        <v>3141</v>
      </c>
      <c r="C22" s="14">
        <v>15279</v>
      </c>
      <c r="D22" s="12">
        <v>6.62</v>
      </c>
      <c r="E22" s="12">
        <v>21</v>
      </c>
      <c r="F22" s="12">
        <v>464</v>
      </c>
      <c r="G22" s="12">
        <v>399</v>
      </c>
      <c r="H22" s="12">
        <v>59</v>
      </c>
      <c r="I22" s="12">
        <v>14</v>
      </c>
      <c r="J22" s="14">
        <v>1973</v>
      </c>
      <c r="L22" s="12">
        <f t="shared" si="1"/>
        <v>2025.3812</v>
      </c>
      <c r="N22" s="5">
        <f t="shared" si="2"/>
        <v>515.87519999999995</v>
      </c>
      <c r="O22" s="5">
        <f t="shared" si="3"/>
        <v>2541.2564000000002</v>
      </c>
      <c r="Q22" s="6">
        <f t="shared" si="4"/>
        <v>43.10560000000001</v>
      </c>
      <c r="R22" s="6">
        <f t="shared" si="5"/>
        <v>32.3292</v>
      </c>
      <c r="S22" s="6">
        <f t="shared" si="6"/>
        <v>14.368533333333334</v>
      </c>
      <c r="T22" s="6">
        <f t="shared" si="7"/>
        <v>431.05600000000004</v>
      </c>
      <c r="U22" s="12">
        <f t="shared" si="8"/>
        <v>464</v>
      </c>
      <c r="W22" s="6">
        <f t="shared" si="9"/>
        <v>216.90986625000002</v>
      </c>
      <c r="X22" s="6">
        <f t="shared" si="10"/>
        <v>98.595393749999999</v>
      </c>
      <c r="Y22" s="6">
        <f t="shared" si="11"/>
        <v>35.056139999999999</v>
      </c>
      <c r="Z22" s="6">
        <f t="shared" si="12"/>
        <v>1577.5263</v>
      </c>
      <c r="AA22" s="12">
        <f t="shared" si="13"/>
        <v>399</v>
      </c>
      <c r="AC22" s="6">
        <f t="shared" si="14"/>
        <v>57.816902500000005</v>
      </c>
      <c r="AD22" s="6">
        <f t="shared" si="15"/>
        <v>16.519115000000003</v>
      </c>
      <c r="AE22" s="6">
        <f t="shared" si="16"/>
        <v>3.670914444444445</v>
      </c>
      <c r="AF22" s="6">
        <f t="shared" si="17"/>
        <v>330.38230000000004</v>
      </c>
      <c r="AG22" s="12">
        <f t="shared" si="18"/>
        <v>59.000000000000007</v>
      </c>
      <c r="AI22" s="3">
        <f t="shared" si="19"/>
        <v>26.431335000000001</v>
      </c>
      <c r="AJ22" s="3">
        <f t="shared" si="20"/>
        <v>2.9368150000000002</v>
      </c>
      <c r="AK22" s="3">
        <f t="shared" si="21"/>
        <v>0</v>
      </c>
      <c r="AL22" s="3">
        <f t="shared" si="22"/>
        <v>117.4726</v>
      </c>
      <c r="AM22" s="12">
        <f t="shared" si="23"/>
        <v>14</v>
      </c>
      <c r="AO22" s="7">
        <f t="shared" si="24"/>
        <v>2456.4372000000003</v>
      </c>
      <c r="AP22" s="7">
        <f t="shared" si="25"/>
        <v>344.26370375000005</v>
      </c>
      <c r="AQ22" s="7">
        <f t="shared" si="25"/>
        <v>150.38052374999998</v>
      </c>
      <c r="AR22" s="7">
        <f t="shared" si="25"/>
        <v>53.095587777777773</v>
      </c>
      <c r="AS22" s="7"/>
      <c r="AT22" s="7">
        <f t="shared" si="26"/>
        <v>1377.0548150000002</v>
      </c>
      <c r="AU22" s="7">
        <f t="shared" si="0"/>
        <v>601.52209499999992</v>
      </c>
      <c r="AV22" s="7">
        <f t="shared" si="27"/>
        <v>477.86028999999996</v>
      </c>
      <c r="AW22" s="7"/>
      <c r="AX22" s="8">
        <f t="shared" si="28"/>
        <v>0.56059027888032309</v>
      </c>
      <c r="AY22" s="8">
        <f t="shared" si="29"/>
        <v>0.24487582870020039</v>
      </c>
      <c r="AZ22" s="8">
        <f t="shared" si="30"/>
        <v>0.19453389241947644</v>
      </c>
      <c r="BA22" s="8">
        <f t="shared" si="31"/>
        <v>1</v>
      </c>
      <c r="BC22" s="7">
        <f t="shared" si="32"/>
        <v>2456.4372000000003</v>
      </c>
      <c r="BD22" s="14">
        <f t="shared" si="33"/>
        <v>3141</v>
      </c>
    </row>
    <row r="23" spans="1:56">
      <c r="A23" s="13">
        <v>43191</v>
      </c>
      <c r="B23" s="14">
        <v>2756</v>
      </c>
      <c r="C23" s="14">
        <v>10153</v>
      </c>
      <c r="D23" s="12">
        <v>4.4000000000000004</v>
      </c>
      <c r="E23" s="12">
        <v>14</v>
      </c>
      <c r="F23" s="12">
        <v>747</v>
      </c>
      <c r="G23" s="12">
        <v>371</v>
      </c>
      <c r="H23" s="12">
        <v>7</v>
      </c>
      <c r="I23" s="12">
        <v>3</v>
      </c>
      <c r="J23" s="14">
        <v>1457</v>
      </c>
      <c r="L23" s="12">
        <f t="shared" si="1"/>
        <v>1531.1932999999999</v>
      </c>
      <c r="N23" s="5">
        <f t="shared" si="2"/>
        <v>830.51459999999997</v>
      </c>
      <c r="O23" s="5">
        <f t="shared" si="3"/>
        <v>2361.7078999999999</v>
      </c>
      <c r="Q23" s="6">
        <f t="shared" si="4"/>
        <v>69.396300000000011</v>
      </c>
      <c r="R23" s="6">
        <f t="shared" si="5"/>
        <v>52.047225000000005</v>
      </c>
      <c r="S23" s="6">
        <f t="shared" si="6"/>
        <v>23.132100000000001</v>
      </c>
      <c r="T23" s="6">
        <f t="shared" si="7"/>
        <v>693.96300000000008</v>
      </c>
      <c r="U23" s="12">
        <f t="shared" si="8"/>
        <v>747</v>
      </c>
      <c r="W23" s="6">
        <f t="shared" si="9"/>
        <v>201.68812124999999</v>
      </c>
      <c r="X23" s="6">
        <f t="shared" si="10"/>
        <v>91.676418749999996</v>
      </c>
      <c r="Y23" s="6">
        <f t="shared" si="11"/>
        <v>32.596059999999994</v>
      </c>
      <c r="Z23" s="6">
        <f t="shared" si="12"/>
        <v>1466.8226999999997</v>
      </c>
      <c r="AA23" s="12">
        <f t="shared" si="13"/>
        <v>370.99999999999994</v>
      </c>
      <c r="AC23" s="6">
        <f t="shared" si="14"/>
        <v>6.8596325</v>
      </c>
      <c r="AD23" s="6">
        <f t="shared" si="15"/>
        <v>1.9598950000000004</v>
      </c>
      <c r="AE23" s="6">
        <f t="shared" si="16"/>
        <v>0.43553222222222232</v>
      </c>
      <c r="AF23" s="6">
        <f t="shared" si="17"/>
        <v>39.197899999999997</v>
      </c>
      <c r="AG23" s="12">
        <f t="shared" si="18"/>
        <v>6.9999999999999991</v>
      </c>
      <c r="AI23" s="3">
        <f t="shared" si="19"/>
        <v>5.6638574999999998</v>
      </c>
      <c r="AJ23" s="3">
        <f t="shared" si="20"/>
        <v>0.62931749999999997</v>
      </c>
      <c r="AK23" s="3">
        <f t="shared" si="21"/>
        <v>0</v>
      </c>
      <c r="AL23" s="3">
        <f t="shared" si="22"/>
        <v>25.172699999999999</v>
      </c>
      <c r="AM23" s="12">
        <f t="shared" si="23"/>
        <v>3</v>
      </c>
      <c r="AO23" s="7">
        <f t="shared" si="24"/>
        <v>2225.1563000000001</v>
      </c>
      <c r="AP23" s="7">
        <f t="shared" si="25"/>
        <v>283.60791124999997</v>
      </c>
      <c r="AQ23" s="7">
        <f t="shared" si="25"/>
        <v>146.31285625000001</v>
      </c>
      <c r="AR23" s="7">
        <f t="shared" si="25"/>
        <v>56.163692222222217</v>
      </c>
      <c r="AS23" s="7"/>
      <c r="AT23" s="7">
        <f t="shared" si="26"/>
        <v>1134.4316449999999</v>
      </c>
      <c r="AU23" s="7">
        <f t="shared" si="0"/>
        <v>585.25142500000004</v>
      </c>
      <c r="AV23" s="7">
        <f t="shared" si="27"/>
        <v>505.47322999999994</v>
      </c>
      <c r="AW23" s="7"/>
      <c r="AX23" s="8">
        <f t="shared" si="28"/>
        <v>0.50982110560053684</v>
      </c>
      <c r="AY23" s="8">
        <f t="shared" si="29"/>
        <v>0.26301587218839412</v>
      </c>
      <c r="AZ23" s="8">
        <f t="shared" si="30"/>
        <v>0.2271630222110689</v>
      </c>
      <c r="BA23" s="8">
        <f t="shared" si="31"/>
        <v>0.99999999999999989</v>
      </c>
      <c r="BC23" s="7">
        <f t="shared" si="32"/>
        <v>2225.1563000000001</v>
      </c>
      <c r="BD23" s="14">
        <f t="shared" si="33"/>
        <v>2756</v>
      </c>
    </row>
    <row r="24" spans="1:56">
      <c r="A24" s="13">
        <v>43192</v>
      </c>
      <c r="B24" s="14">
        <v>2713</v>
      </c>
      <c r="C24" s="14">
        <v>12766</v>
      </c>
      <c r="D24" s="12">
        <v>5.53</v>
      </c>
      <c r="E24" s="12">
        <v>21</v>
      </c>
      <c r="F24" s="12">
        <v>586</v>
      </c>
      <c r="G24" s="12">
        <v>326</v>
      </c>
      <c r="H24" s="12">
        <v>32</v>
      </c>
      <c r="I24" s="12">
        <v>4</v>
      </c>
      <c r="J24" s="14">
        <v>1450</v>
      </c>
      <c r="L24" s="12">
        <f t="shared" si="1"/>
        <v>1501.6601999999998</v>
      </c>
      <c r="N24" s="5">
        <f t="shared" si="2"/>
        <v>651.51479999999992</v>
      </c>
      <c r="O24" s="5">
        <f t="shared" si="3"/>
        <v>2153.1749999999997</v>
      </c>
      <c r="Q24" s="6">
        <f t="shared" si="4"/>
        <v>54.439400000000006</v>
      </c>
      <c r="R24" s="6">
        <f t="shared" si="5"/>
        <v>40.829549999999998</v>
      </c>
      <c r="S24" s="6">
        <f t="shared" si="6"/>
        <v>18.146466666666665</v>
      </c>
      <c r="T24" s="6">
        <f t="shared" si="7"/>
        <v>544.39400000000001</v>
      </c>
      <c r="U24" s="12">
        <f t="shared" si="8"/>
        <v>586</v>
      </c>
      <c r="W24" s="6">
        <f t="shared" si="9"/>
        <v>177.2246025</v>
      </c>
      <c r="X24" s="6">
        <f t="shared" si="10"/>
        <v>80.556637499999994</v>
      </c>
      <c r="Y24" s="6">
        <f t="shared" si="11"/>
        <v>28.642359999999996</v>
      </c>
      <c r="Z24" s="6">
        <f t="shared" si="12"/>
        <v>1288.9062000000001</v>
      </c>
      <c r="AA24" s="12">
        <f t="shared" si="13"/>
        <v>326.00000000000006</v>
      </c>
      <c r="AC24" s="6">
        <f t="shared" si="14"/>
        <v>31.358319999999999</v>
      </c>
      <c r="AD24" s="6">
        <f t="shared" si="15"/>
        <v>8.9595200000000013</v>
      </c>
      <c r="AE24" s="6">
        <f t="shared" si="16"/>
        <v>1.9910044444444448</v>
      </c>
      <c r="AF24" s="6">
        <f t="shared" si="17"/>
        <v>179.19040000000001</v>
      </c>
      <c r="AG24" s="12">
        <f t="shared" si="18"/>
        <v>32</v>
      </c>
      <c r="AI24" s="3">
        <f t="shared" si="19"/>
        <v>7.5518100000000006</v>
      </c>
      <c r="AJ24" s="3">
        <f t="shared" si="20"/>
        <v>0.83909000000000011</v>
      </c>
      <c r="AK24" s="3">
        <f t="shared" si="21"/>
        <v>0</v>
      </c>
      <c r="AL24" s="3">
        <f t="shared" si="22"/>
        <v>33.563600000000001</v>
      </c>
      <c r="AM24" s="12">
        <f t="shared" si="23"/>
        <v>4</v>
      </c>
      <c r="AO24" s="7">
        <f t="shared" si="24"/>
        <v>2046.0542</v>
      </c>
      <c r="AP24" s="7">
        <f t="shared" si="25"/>
        <v>270.57413250000002</v>
      </c>
      <c r="AQ24" s="7">
        <f t="shared" si="25"/>
        <v>131.1847975</v>
      </c>
      <c r="AR24" s="7">
        <f t="shared" si="25"/>
        <v>48.779831111111108</v>
      </c>
      <c r="AS24" s="7"/>
      <c r="AT24" s="7">
        <f t="shared" si="26"/>
        <v>1082.2965300000001</v>
      </c>
      <c r="AU24" s="7">
        <f t="shared" si="0"/>
        <v>524.73919000000001</v>
      </c>
      <c r="AV24" s="7">
        <f t="shared" si="27"/>
        <v>439.01847999999995</v>
      </c>
      <c r="AW24" s="7"/>
      <c r="AX24" s="8">
        <f t="shared" si="28"/>
        <v>0.52896767348587348</v>
      </c>
      <c r="AY24" s="8">
        <f t="shared" si="29"/>
        <v>0.25646397343726279</v>
      </c>
      <c r="AZ24" s="8">
        <f t="shared" si="30"/>
        <v>0.21456835307686373</v>
      </c>
      <c r="BA24" s="8">
        <f t="shared" si="31"/>
        <v>1</v>
      </c>
      <c r="BC24" s="7">
        <f t="shared" si="32"/>
        <v>2046.0542</v>
      </c>
      <c r="BD24" s="14">
        <f t="shared" si="33"/>
        <v>2713</v>
      </c>
    </row>
    <row r="25" spans="1:56">
      <c r="A25" s="13">
        <v>43193</v>
      </c>
      <c r="B25" s="14">
        <v>2861</v>
      </c>
      <c r="C25" s="14">
        <v>14885</v>
      </c>
      <c r="D25" s="12">
        <v>6.45</v>
      </c>
      <c r="E25" s="12">
        <v>29</v>
      </c>
      <c r="F25" s="12">
        <v>518</v>
      </c>
      <c r="G25" s="12">
        <v>381</v>
      </c>
      <c r="H25" s="12">
        <v>15</v>
      </c>
      <c r="I25" s="12">
        <v>12</v>
      </c>
      <c r="J25" s="14">
        <v>1657</v>
      </c>
      <c r="L25" s="12">
        <f t="shared" si="1"/>
        <v>1691.046</v>
      </c>
      <c r="N25" s="5">
        <f t="shared" si="2"/>
        <v>575.91239999999993</v>
      </c>
      <c r="O25" s="5">
        <f t="shared" si="3"/>
        <v>2266.9584</v>
      </c>
      <c r="Q25" s="6">
        <f t="shared" si="4"/>
        <v>48.122200000000007</v>
      </c>
      <c r="R25" s="6">
        <f t="shared" si="5"/>
        <v>36.091650000000001</v>
      </c>
      <c r="S25" s="6">
        <f t="shared" si="6"/>
        <v>16.040733333333336</v>
      </c>
      <c r="T25" s="6">
        <f t="shared" si="7"/>
        <v>481.22200000000004</v>
      </c>
      <c r="U25" s="12">
        <f t="shared" si="8"/>
        <v>518</v>
      </c>
      <c r="W25" s="6">
        <f t="shared" si="9"/>
        <v>207.12445875</v>
      </c>
      <c r="X25" s="6">
        <f t="shared" si="10"/>
        <v>94.147481249999998</v>
      </c>
      <c r="Y25" s="6">
        <f t="shared" si="11"/>
        <v>33.47466</v>
      </c>
      <c r="Z25" s="6">
        <f t="shared" si="12"/>
        <v>1506.3597</v>
      </c>
      <c r="AA25" s="12">
        <f t="shared" si="13"/>
        <v>381</v>
      </c>
      <c r="AC25" s="6">
        <f t="shared" si="14"/>
        <v>14.6992125</v>
      </c>
      <c r="AD25" s="6">
        <f t="shared" si="15"/>
        <v>4.1997750000000007</v>
      </c>
      <c r="AE25" s="6">
        <f t="shared" si="16"/>
        <v>0.93328333333333346</v>
      </c>
      <c r="AF25" s="6">
        <f t="shared" si="17"/>
        <v>83.995500000000007</v>
      </c>
      <c r="AG25" s="12">
        <f t="shared" si="18"/>
        <v>15</v>
      </c>
      <c r="AI25" s="3">
        <f t="shared" si="19"/>
        <v>22.655429999999999</v>
      </c>
      <c r="AJ25" s="3">
        <f t="shared" si="20"/>
        <v>2.5172699999999999</v>
      </c>
      <c r="AK25" s="3">
        <f t="shared" si="21"/>
        <v>0</v>
      </c>
      <c r="AL25" s="3">
        <f t="shared" si="22"/>
        <v>100.6908</v>
      </c>
      <c r="AM25" s="12">
        <f t="shared" si="23"/>
        <v>12</v>
      </c>
      <c r="AO25" s="7">
        <f t="shared" si="24"/>
        <v>2172.268</v>
      </c>
      <c r="AP25" s="7">
        <f t="shared" si="25"/>
        <v>292.60130125000001</v>
      </c>
      <c r="AQ25" s="7">
        <f t="shared" si="25"/>
        <v>136.95617625</v>
      </c>
      <c r="AR25" s="7">
        <f t="shared" si="25"/>
        <v>50.448676666666671</v>
      </c>
      <c r="AS25" s="7"/>
      <c r="AT25" s="7">
        <f t="shared" si="26"/>
        <v>1170.405205</v>
      </c>
      <c r="AU25" s="7">
        <f t="shared" si="0"/>
        <v>547.82470499999999</v>
      </c>
      <c r="AV25" s="7">
        <f t="shared" si="27"/>
        <v>454.03809000000001</v>
      </c>
      <c r="AW25" s="7"/>
      <c r="AX25" s="8">
        <f t="shared" si="28"/>
        <v>0.53879411057935767</v>
      </c>
      <c r="AY25" s="8">
        <f t="shared" si="29"/>
        <v>0.25219020166940725</v>
      </c>
      <c r="AZ25" s="8">
        <f t="shared" si="30"/>
        <v>0.20901568775123511</v>
      </c>
      <c r="BA25" s="8">
        <f t="shared" si="31"/>
        <v>1</v>
      </c>
      <c r="BC25" s="7">
        <f t="shared" si="32"/>
        <v>2172.268</v>
      </c>
      <c r="BD25" s="14">
        <f t="shared" si="33"/>
        <v>2861</v>
      </c>
    </row>
    <row r="26" spans="1:56">
      <c r="A26" s="13">
        <v>43194</v>
      </c>
      <c r="B26" s="14">
        <v>3092</v>
      </c>
      <c r="C26" s="14">
        <v>19179</v>
      </c>
      <c r="D26" s="12">
        <v>8.31</v>
      </c>
      <c r="E26" s="12">
        <v>36</v>
      </c>
      <c r="F26" s="12">
        <v>485</v>
      </c>
      <c r="G26" s="12">
        <v>376</v>
      </c>
      <c r="H26" s="12">
        <v>68</v>
      </c>
      <c r="I26" s="12">
        <v>16</v>
      </c>
      <c r="J26" s="14">
        <v>1951</v>
      </c>
      <c r="L26" s="12">
        <f t="shared" si="1"/>
        <v>2001.6252000000002</v>
      </c>
      <c r="N26" s="5">
        <f t="shared" si="2"/>
        <v>539.22299999999996</v>
      </c>
      <c r="O26" s="5">
        <f t="shared" si="3"/>
        <v>2540.8482000000004</v>
      </c>
      <c r="Q26" s="6">
        <f t="shared" si="4"/>
        <v>45.0565</v>
      </c>
      <c r="R26" s="6">
        <f t="shared" si="5"/>
        <v>33.792375</v>
      </c>
      <c r="S26" s="6">
        <f t="shared" si="6"/>
        <v>15.018833333333333</v>
      </c>
      <c r="T26" s="6">
        <f t="shared" si="7"/>
        <v>450.56499999999994</v>
      </c>
      <c r="U26" s="12">
        <f t="shared" si="8"/>
        <v>484.99999999999989</v>
      </c>
      <c r="W26" s="6">
        <f t="shared" si="9"/>
        <v>204.40629000000001</v>
      </c>
      <c r="X26" s="6">
        <f t="shared" si="10"/>
        <v>92.911950000000004</v>
      </c>
      <c r="Y26" s="6">
        <f t="shared" si="11"/>
        <v>33.035359999999997</v>
      </c>
      <c r="Z26" s="6">
        <f t="shared" si="12"/>
        <v>1486.5911999999998</v>
      </c>
      <c r="AA26" s="12">
        <f t="shared" si="13"/>
        <v>375.99999999999994</v>
      </c>
      <c r="AC26" s="6">
        <f t="shared" si="14"/>
        <v>66.636430000000004</v>
      </c>
      <c r="AD26" s="6">
        <f t="shared" si="15"/>
        <v>19.038980000000002</v>
      </c>
      <c r="AE26" s="6">
        <f t="shared" si="16"/>
        <v>4.2308844444444453</v>
      </c>
      <c r="AF26" s="6">
        <f t="shared" si="17"/>
        <v>380.77960000000002</v>
      </c>
      <c r="AG26" s="12">
        <f t="shared" si="18"/>
        <v>68</v>
      </c>
      <c r="AI26" s="3">
        <f t="shared" si="19"/>
        <v>30.207240000000002</v>
      </c>
      <c r="AJ26" s="3">
        <f t="shared" si="20"/>
        <v>3.3563600000000005</v>
      </c>
      <c r="AK26" s="3">
        <f t="shared" si="21"/>
        <v>0</v>
      </c>
      <c r="AL26" s="3">
        <f t="shared" si="22"/>
        <v>134.2544</v>
      </c>
      <c r="AM26" s="12">
        <f t="shared" si="23"/>
        <v>16</v>
      </c>
      <c r="AO26" s="7">
        <f t="shared" si="24"/>
        <v>2452.1901999999995</v>
      </c>
      <c r="AP26" s="7">
        <f t="shared" si="25"/>
        <v>346.30646000000002</v>
      </c>
      <c r="AQ26" s="7">
        <f t="shared" si="25"/>
        <v>149.09966500000002</v>
      </c>
      <c r="AR26" s="7">
        <f t="shared" si="25"/>
        <v>52.285077777777772</v>
      </c>
      <c r="AS26" s="7"/>
      <c r="AT26" s="7">
        <f t="shared" si="26"/>
        <v>1385.2258400000001</v>
      </c>
      <c r="AU26" s="7">
        <f t="shared" si="0"/>
        <v>596.39866000000006</v>
      </c>
      <c r="AV26" s="7">
        <f t="shared" si="27"/>
        <v>470.56569999999994</v>
      </c>
      <c r="AW26" s="7"/>
      <c r="AX26" s="8">
        <f t="shared" si="28"/>
        <v>0.56489331047811886</v>
      </c>
      <c r="AY26" s="8">
        <f t="shared" si="29"/>
        <v>0.24321060413666123</v>
      </c>
      <c r="AZ26" s="8">
        <f t="shared" si="30"/>
        <v>0.19189608538522013</v>
      </c>
      <c r="BA26" s="8">
        <f t="shared" si="31"/>
        <v>1.0000000000000002</v>
      </c>
      <c r="BC26" s="7">
        <f t="shared" si="32"/>
        <v>2452.1902</v>
      </c>
      <c r="BD26" s="14">
        <f t="shared" si="33"/>
        <v>3092</v>
      </c>
    </row>
    <row r="27" spans="1:56">
      <c r="A27" s="13">
        <v>43195</v>
      </c>
      <c r="B27" s="14">
        <v>2867</v>
      </c>
      <c r="C27" s="14">
        <v>13417</v>
      </c>
      <c r="D27" s="12">
        <v>5.81</v>
      </c>
      <c r="E27" s="12">
        <v>18</v>
      </c>
      <c r="F27" s="12">
        <v>476</v>
      </c>
      <c r="G27" s="12">
        <v>442</v>
      </c>
      <c r="H27" s="12">
        <v>18</v>
      </c>
      <c r="I27" s="12">
        <v>6</v>
      </c>
      <c r="J27" s="14">
        <v>1747</v>
      </c>
      <c r="L27" s="12">
        <f t="shared" si="1"/>
        <v>1898.6753999999999</v>
      </c>
      <c r="N27" s="5">
        <f t="shared" si="2"/>
        <v>529.21679999999992</v>
      </c>
      <c r="O27" s="5">
        <f t="shared" si="3"/>
        <v>2427.8921999999998</v>
      </c>
      <c r="Q27" s="6">
        <f t="shared" si="4"/>
        <v>44.220400000000005</v>
      </c>
      <c r="R27" s="6">
        <f t="shared" si="5"/>
        <v>33.165300000000002</v>
      </c>
      <c r="S27" s="6">
        <f t="shared" si="6"/>
        <v>14.740133333333334</v>
      </c>
      <c r="T27" s="6">
        <f t="shared" si="7"/>
        <v>442.20400000000006</v>
      </c>
      <c r="U27" s="12">
        <f t="shared" si="8"/>
        <v>476.00000000000006</v>
      </c>
      <c r="W27" s="6">
        <f t="shared" si="9"/>
        <v>240.28611750000002</v>
      </c>
      <c r="X27" s="6">
        <f t="shared" si="10"/>
        <v>109.2209625</v>
      </c>
      <c r="Y27" s="6">
        <f t="shared" si="11"/>
        <v>38.834120000000006</v>
      </c>
      <c r="Z27" s="6">
        <f t="shared" si="12"/>
        <v>1747.5354000000002</v>
      </c>
      <c r="AA27" s="12">
        <f t="shared" si="13"/>
        <v>442.00000000000006</v>
      </c>
      <c r="AC27" s="6">
        <f t="shared" si="14"/>
        <v>17.639054999999999</v>
      </c>
      <c r="AD27" s="6">
        <f t="shared" si="15"/>
        <v>5.0397300000000005</v>
      </c>
      <c r="AE27" s="6">
        <f t="shared" si="16"/>
        <v>1.1199400000000002</v>
      </c>
      <c r="AF27" s="6">
        <f t="shared" si="17"/>
        <v>100.79459999999999</v>
      </c>
      <c r="AG27" s="12">
        <f t="shared" si="18"/>
        <v>17.999999999999996</v>
      </c>
      <c r="AI27" s="3">
        <f t="shared" si="19"/>
        <v>11.327715</v>
      </c>
      <c r="AJ27" s="3">
        <f t="shared" si="20"/>
        <v>1.2586349999999999</v>
      </c>
      <c r="AK27" s="3">
        <f t="shared" si="21"/>
        <v>0</v>
      </c>
      <c r="AL27" s="3">
        <f t="shared" si="22"/>
        <v>50.345399999999998</v>
      </c>
      <c r="AM27" s="12">
        <f t="shared" si="23"/>
        <v>6</v>
      </c>
      <c r="AO27" s="7">
        <f t="shared" si="24"/>
        <v>2340.8794000000007</v>
      </c>
      <c r="AP27" s="7">
        <f t="shared" si="25"/>
        <v>313.47328750000003</v>
      </c>
      <c r="AQ27" s="7">
        <f t="shared" si="25"/>
        <v>148.68462749999998</v>
      </c>
      <c r="AR27" s="7">
        <f t="shared" si="25"/>
        <v>54.694193333333338</v>
      </c>
      <c r="AS27" s="7"/>
      <c r="AT27" s="7">
        <f t="shared" si="26"/>
        <v>1253.8931500000001</v>
      </c>
      <c r="AU27" s="7">
        <f t="shared" si="0"/>
        <v>594.73850999999991</v>
      </c>
      <c r="AV27" s="7">
        <f t="shared" si="27"/>
        <v>492.24774000000002</v>
      </c>
      <c r="AW27" s="7"/>
      <c r="AX27" s="8">
        <f t="shared" si="28"/>
        <v>0.53565046964828678</v>
      </c>
      <c r="AY27" s="8">
        <f t="shared" si="29"/>
        <v>0.25406627526390285</v>
      </c>
      <c r="AZ27" s="8">
        <f t="shared" si="30"/>
        <v>0.21028325508781009</v>
      </c>
      <c r="BA27" s="8">
        <f t="shared" si="31"/>
        <v>0.99999999999999967</v>
      </c>
      <c r="BC27" s="7">
        <f t="shared" si="32"/>
        <v>2340.8793999999998</v>
      </c>
      <c r="BD27" s="14">
        <f t="shared" si="33"/>
        <v>2867</v>
      </c>
    </row>
    <row r="28" spans="1:56">
      <c r="A28" s="13">
        <v>43196</v>
      </c>
      <c r="B28" s="14">
        <v>2518</v>
      </c>
      <c r="C28" s="14">
        <v>11114</v>
      </c>
      <c r="D28" s="12">
        <v>4.8099999999999996</v>
      </c>
      <c r="E28" s="12">
        <v>10</v>
      </c>
      <c r="F28" s="12">
        <v>518</v>
      </c>
      <c r="G28" s="12">
        <v>253</v>
      </c>
      <c r="H28" s="12">
        <v>32</v>
      </c>
      <c r="I28" s="12">
        <v>5</v>
      </c>
      <c r="J28" s="14">
        <v>1209</v>
      </c>
      <c r="L28" s="12">
        <f t="shared" si="1"/>
        <v>1221.431</v>
      </c>
      <c r="N28" s="5">
        <f t="shared" si="2"/>
        <v>575.91239999999993</v>
      </c>
      <c r="O28" s="5">
        <f t="shared" si="3"/>
        <v>1797.3434</v>
      </c>
      <c r="Q28" s="6">
        <f t="shared" si="4"/>
        <v>48.122200000000007</v>
      </c>
      <c r="R28" s="6">
        <f t="shared" si="5"/>
        <v>36.091650000000001</v>
      </c>
      <c r="S28" s="6">
        <f t="shared" si="6"/>
        <v>16.040733333333336</v>
      </c>
      <c r="T28" s="6">
        <f t="shared" si="7"/>
        <v>481.22200000000004</v>
      </c>
      <c r="U28" s="12">
        <f t="shared" si="8"/>
        <v>518</v>
      </c>
      <c r="W28" s="6">
        <f t="shared" si="9"/>
        <v>137.53933875000001</v>
      </c>
      <c r="X28" s="6">
        <f t="shared" si="10"/>
        <v>62.517881250000002</v>
      </c>
      <c r="Y28" s="6">
        <f t="shared" si="11"/>
        <v>22.228580000000004</v>
      </c>
      <c r="Z28" s="6">
        <f t="shared" si="12"/>
        <v>1000.2861000000001</v>
      </c>
      <c r="AA28" s="12">
        <f t="shared" si="13"/>
        <v>253.00000000000003</v>
      </c>
      <c r="AC28" s="6">
        <f t="shared" si="14"/>
        <v>31.358319999999999</v>
      </c>
      <c r="AD28" s="6">
        <f t="shared" si="15"/>
        <v>8.9595200000000013</v>
      </c>
      <c r="AE28" s="6">
        <f t="shared" si="16"/>
        <v>1.9910044444444448</v>
      </c>
      <c r="AF28" s="6">
        <f t="shared" si="17"/>
        <v>179.19040000000001</v>
      </c>
      <c r="AG28" s="12">
        <f t="shared" si="18"/>
        <v>32</v>
      </c>
      <c r="AI28" s="3">
        <f t="shared" si="19"/>
        <v>9.4397625000000005</v>
      </c>
      <c r="AJ28" s="3">
        <f t="shared" si="20"/>
        <v>1.0488625</v>
      </c>
      <c r="AK28" s="3">
        <f t="shared" si="21"/>
        <v>0</v>
      </c>
      <c r="AL28" s="3">
        <f t="shared" si="22"/>
        <v>41.954500000000003</v>
      </c>
      <c r="AM28" s="12">
        <f t="shared" si="23"/>
        <v>5</v>
      </c>
      <c r="AO28" s="7">
        <f t="shared" si="24"/>
        <v>1702.6530000000002</v>
      </c>
      <c r="AP28" s="7">
        <f t="shared" si="25"/>
        <v>226.45962125000003</v>
      </c>
      <c r="AQ28" s="7">
        <f t="shared" si="25"/>
        <v>108.61791375</v>
      </c>
      <c r="AR28" s="7">
        <f t="shared" si="25"/>
        <v>40.260317777777786</v>
      </c>
      <c r="AS28" s="7"/>
      <c r="AT28" s="7">
        <f t="shared" si="26"/>
        <v>905.83848500000011</v>
      </c>
      <c r="AU28" s="7">
        <f t="shared" si="0"/>
        <v>434.471655</v>
      </c>
      <c r="AV28" s="7">
        <f t="shared" si="27"/>
        <v>362.34286000000009</v>
      </c>
      <c r="AW28" s="7"/>
      <c r="AX28" s="8">
        <f t="shared" si="28"/>
        <v>0.53201590987711533</v>
      </c>
      <c r="AY28" s="8">
        <f t="shared" si="29"/>
        <v>0.25517334125038982</v>
      </c>
      <c r="AZ28" s="8">
        <f t="shared" si="30"/>
        <v>0.21281074887249488</v>
      </c>
      <c r="BA28" s="8">
        <f t="shared" si="31"/>
        <v>1</v>
      </c>
      <c r="BC28" s="7">
        <f t="shared" si="32"/>
        <v>1702.6530000000002</v>
      </c>
      <c r="BD28" s="14">
        <f t="shared" si="33"/>
        <v>2518</v>
      </c>
    </row>
    <row r="29" spans="1:56">
      <c r="A29" s="13">
        <v>43197</v>
      </c>
      <c r="B29" s="14">
        <v>3021</v>
      </c>
      <c r="C29" s="14">
        <v>16128</v>
      </c>
      <c r="D29" s="12">
        <v>7.01</v>
      </c>
      <c r="E29" s="12">
        <v>20</v>
      </c>
      <c r="F29" s="12">
        <v>516</v>
      </c>
      <c r="G29" s="12">
        <v>406</v>
      </c>
      <c r="H29" s="12">
        <v>43</v>
      </c>
      <c r="I29" s="12">
        <v>19</v>
      </c>
      <c r="J29" s="14">
        <v>1884</v>
      </c>
      <c r="L29" s="12">
        <f t="shared" si="1"/>
        <v>2005.4164000000001</v>
      </c>
      <c r="N29" s="5">
        <f t="shared" si="2"/>
        <v>573.6887999999999</v>
      </c>
      <c r="O29" s="5">
        <f t="shared" si="3"/>
        <v>2579.1052</v>
      </c>
      <c r="Q29" s="6">
        <f t="shared" si="4"/>
        <v>47.936400000000006</v>
      </c>
      <c r="R29" s="6">
        <f t="shared" si="5"/>
        <v>35.952300000000001</v>
      </c>
      <c r="S29" s="6">
        <f t="shared" si="6"/>
        <v>15.9788</v>
      </c>
      <c r="T29" s="6">
        <f t="shared" si="7"/>
        <v>479.36400000000003</v>
      </c>
      <c r="U29" s="12">
        <f t="shared" si="8"/>
        <v>516</v>
      </c>
      <c r="W29" s="6">
        <f t="shared" si="9"/>
        <v>220.71530250000001</v>
      </c>
      <c r="X29" s="6">
        <f t="shared" si="10"/>
        <v>100.3251375</v>
      </c>
      <c r="Y29" s="6">
        <f t="shared" si="11"/>
        <v>35.67116</v>
      </c>
      <c r="Z29" s="6">
        <f t="shared" si="12"/>
        <v>1605.2021999999999</v>
      </c>
      <c r="AA29" s="12">
        <f t="shared" si="13"/>
        <v>406</v>
      </c>
      <c r="AC29" s="6">
        <f t="shared" si="14"/>
        <v>42.137742500000002</v>
      </c>
      <c r="AD29" s="6">
        <f t="shared" si="15"/>
        <v>12.039355</v>
      </c>
      <c r="AE29" s="6">
        <f t="shared" si="16"/>
        <v>2.6754122222222225</v>
      </c>
      <c r="AF29" s="6">
        <f t="shared" si="17"/>
        <v>240.78710000000001</v>
      </c>
      <c r="AG29" s="12">
        <f t="shared" si="18"/>
        <v>43</v>
      </c>
      <c r="AI29" s="3">
        <f t="shared" si="19"/>
        <v>35.871097499999998</v>
      </c>
      <c r="AJ29" s="3">
        <f t="shared" si="20"/>
        <v>3.9856775</v>
      </c>
      <c r="AK29" s="3">
        <f t="shared" si="21"/>
        <v>0</v>
      </c>
      <c r="AL29" s="3">
        <f t="shared" si="22"/>
        <v>159.4271</v>
      </c>
      <c r="AM29" s="12">
        <f t="shared" si="23"/>
        <v>19</v>
      </c>
      <c r="AO29" s="7">
        <f t="shared" si="24"/>
        <v>2484.7804000000001</v>
      </c>
      <c r="AP29" s="7">
        <f t="shared" si="25"/>
        <v>346.66054250000002</v>
      </c>
      <c r="AQ29" s="7">
        <f t="shared" si="25"/>
        <v>152.30247</v>
      </c>
      <c r="AR29" s="7">
        <f t="shared" si="25"/>
        <v>54.325372222222221</v>
      </c>
      <c r="AS29" s="7"/>
      <c r="AT29" s="7">
        <f t="shared" si="26"/>
        <v>1386.6421700000001</v>
      </c>
      <c r="AU29" s="7">
        <f t="shared" si="0"/>
        <v>609.20988</v>
      </c>
      <c r="AV29" s="7">
        <f t="shared" si="27"/>
        <v>488.92834999999997</v>
      </c>
      <c r="AW29" s="7"/>
      <c r="AX29" s="8">
        <f t="shared" si="28"/>
        <v>0.55805421275860034</v>
      </c>
      <c r="AY29" s="8">
        <f t="shared" si="29"/>
        <v>0.2451765475935016</v>
      </c>
      <c r="AZ29" s="8">
        <f t="shared" si="30"/>
        <v>0.19676923964789803</v>
      </c>
      <c r="BA29" s="8">
        <f t="shared" si="31"/>
        <v>1</v>
      </c>
      <c r="BC29" s="7">
        <f t="shared" si="32"/>
        <v>2484.7804000000001</v>
      </c>
      <c r="BD29" s="14">
        <f t="shared" si="33"/>
        <v>3021</v>
      </c>
    </row>
    <row r="30" spans="1:56">
      <c r="A30" s="13">
        <v>43198</v>
      </c>
      <c r="B30" s="14">
        <v>3094</v>
      </c>
      <c r="C30" s="14">
        <v>16675</v>
      </c>
      <c r="D30" s="12">
        <v>7.22</v>
      </c>
      <c r="E30" s="12">
        <v>31</v>
      </c>
      <c r="F30" s="12">
        <v>560</v>
      </c>
      <c r="G30" s="12">
        <v>357</v>
      </c>
      <c r="H30" s="12">
        <v>38</v>
      </c>
      <c r="I30" s="12">
        <v>42</v>
      </c>
      <c r="J30" s="14">
        <v>1916</v>
      </c>
      <c r="L30" s="12">
        <f t="shared" si="1"/>
        <v>1976.6773000000001</v>
      </c>
      <c r="N30" s="5">
        <f t="shared" si="2"/>
        <v>622.60799999999995</v>
      </c>
      <c r="O30" s="5">
        <f t="shared" si="3"/>
        <v>2599.2853</v>
      </c>
      <c r="Q30" s="6">
        <f t="shared" si="4"/>
        <v>52.024000000000001</v>
      </c>
      <c r="R30" s="6">
        <f t="shared" si="5"/>
        <v>39.018000000000001</v>
      </c>
      <c r="S30" s="6">
        <f t="shared" si="6"/>
        <v>17.341333333333335</v>
      </c>
      <c r="T30" s="6">
        <f t="shared" si="7"/>
        <v>520.24</v>
      </c>
      <c r="U30" s="12">
        <f t="shared" si="8"/>
        <v>560</v>
      </c>
      <c r="W30" s="6">
        <f t="shared" si="9"/>
        <v>194.07724875000002</v>
      </c>
      <c r="X30" s="6">
        <f t="shared" si="10"/>
        <v>88.216931250000002</v>
      </c>
      <c r="Y30" s="6">
        <f t="shared" si="11"/>
        <v>31.366020000000006</v>
      </c>
      <c r="Z30" s="6">
        <f t="shared" si="12"/>
        <v>1411.4709000000003</v>
      </c>
      <c r="AA30" s="12">
        <f t="shared" si="13"/>
        <v>357.00000000000006</v>
      </c>
      <c r="AC30" s="6">
        <f t="shared" si="14"/>
        <v>37.238005000000001</v>
      </c>
      <c r="AD30" s="6">
        <f t="shared" si="15"/>
        <v>10.639430000000001</v>
      </c>
      <c r="AE30" s="6">
        <f t="shared" si="16"/>
        <v>2.364317777777778</v>
      </c>
      <c r="AF30" s="6">
        <f t="shared" si="17"/>
        <v>212.78860000000003</v>
      </c>
      <c r="AG30" s="12">
        <f t="shared" si="18"/>
        <v>38</v>
      </c>
      <c r="AI30" s="3">
        <f t="shared" si="19"/>
        <v>79.294004999999999</v>
      </c>
      <c r="AJ30" s="3">
        <f t="shared" si="20"/>
        <v>8.8104449999999996</v>
      </c>
      <c r="AK30" s="3">
        <f t="shared" si="21"/>
        <v>0</v>
      </c>
      <c r="AL30" s="3">
        <f t="shared" si="22"/>
        <v>352.4178</v>
      </c>
      <c r="AM30" s="12">
        <f t="shared" si="23"/>
        <v>42</v>
      </c>
      <c r="AO30" s="7">
        <f t="shared" si="24"/>
        <v>2496.9173000000005</v>
      </c>
      <c r="AP30" s="7">
        <f t="shared" si="25"/>
        <v>362.63325874999998</v>
      </c>
      <c r="AQ30" s="7">
        <f t="shared" si="25"/>
        <v>146.68480624999998</v>
      </c>
      <c r="AR30" s="7">
        <f t="shared" si="25"/>
        <v>51.071671111111122</v>
      </c>
      <c r="AS30" s="7"/>
      <c r="AT30" s="7">
        <f t="shared" si="26"/>
        <v>1450.5330349999999</v>
      </c>
      <c r="AU30" s="7">
        <f t="shared" si="0"/>
        <v>586.73922499999992</v>
      </c>
      <c r="AV30" s="7">
        <f t="shared" si="27"/>
        <v>459.64504000000011</v>
      </c>
      <c r="AW30" s="7"/>
      <c r="AX30" s="8">
        <f t="shared" si="28"/>
        <v>0.58092954660532792</v>
      </c>
      <c r="AY30" s="8">
        <f t="shared" si="29"/>
        <v>0.23498544585357303</v>
      </c>
      <c r="AZ30" s="8">
        <f t="shared" si="30"/>
        <v>0.18408500754109877</v>
      </c>
      <c r="BA30" s="8">
        <f t="shared" si="31"/>
        <v>0.99999999999999978</v>
      </c>
      <c r="BC30" s="7">
        <f t="shared" si="32"/>
        <v>2496.9173000000001</v>
      </c>
      <c r="BD30" s="14">
        <f t="shared" si="33"/>
        <v>3094</v>
      </c>
    </row>
    <row r="31" spans="1:56">
      <c r="A31" s="13">
        <v>43199</v>
      </c>
      <c r="B31" s="14">
        <v>2438</v>
      </c>
      <c r="C31" s="14">
        <v>9806</v>
      </c>
      <c r="D31" s="12">
        <v>4.25</v>
      </c>
      <c r="E31" s="12">
        <v>16</v>
      </c>
      <c r="F31" s="12">
        <v>654</v>
      </c>
      <c r="G31" s="12">
        <v>265</v>
      </c>
      <c r="H31" s="12">
        <v>20</v>
      </c>
      <c r="I31" s="12">
        <v>3</v>
      </c>
      <c r="J31" s="14">
        <v>1120</v>
      </c>
      <c r="L31" s="12">
        <f t="shared" si="1"/>
        <v>1184.8971999999999</v>
      </c>
      <c r="N31" s="5">
        <f t="shared" si="2"/>
        <v>727.11719999999991</v>
      </c>
      <c r="O31" s="5">
        <f t="shared" si="3"/>
        <v>1912.0143999999998</v>
      </c>
      <c r="Q31" s="6">
        <f t="shared" si="4"/>
        <v>60.756600000000006</v>
      </c>
      <c r="R31" s="6">
        <f t="shared" si="5"/>
        <v>45.567450000000001</v>
      </c>
      <c r="S31" s="6">
        <f t="shared" si="6"/>
        <v>20.252200000000002</v>
      </c>
      <c r="T31" s="6">
        <f t="shared" si="7"/>
        <v>607.56600000000003</v>
      </c>
      <c r="U31" s="12">
        <f t="shared" si="8"/>
        <v>654</v>
      </c>
      <c r="W31" s="6">
        <f t="shared" si="9"/>
        <v>144.06294374999999</v>
      </c>
      <c r="X31" s="6">
        <f t="shared" si="10"/>
        <v>65.483156249999993</v>
      </c>
      <c r="Y31" s="6">
        <f t="shared" si="11"/>
        <v>23.282899999999998</v>
      </c>
      <c r="Z31" s="6">
        <f t="shared" si="12"/>
        <v>1047.7304999999999</v>
      </c>
      <c r="AA31" s="12">
        <f t="shared" si="13"/>
        <v>265</v>
      </c>
      <c r="AC31" s="6">
        <f t="shared" si="14"/>
        <v>19.598949999999999</v>
      </c>
      <c r="AD31" s="6">
        <f t="shared" si="15"/>
        <v>5.5997000000000003</v>
      </c>
      <c r="AE31" s="6">
        <f t="shared" si="16"/>
        <v>1.2443777777777778</v>
      </c>
      <c r="AF31" s="6">
        <f t="shared" si="17"/>
        <v>111.994</v>
      </c>
      <c r="AG31" s="12">
        <f t="shared" si="18"/>
        <v>20</v>
      </c>
      <c r="AI31" s="3">
        <f t="shared" si="19"/>
        <v>5.6638574999999998</v>
      </c>
      <c r="AJ31" s="3">
        <f t="shared" si="20"/>
        <v>0.62931749999999997</v>
      </c>
      <c r="AK31" s="3">
        <f t="shared" si="21"/>
        <v>0</v>
      </c>
      <c r="AL31" s="3">
        <f t="shared" si="22"/>
        <v>25.172699999999999</v>
      </c>
      <c r="AM31" s="12">
        <f t="shared" si="23"/>
        <v>3</v>
      </c>
      <c r="AO31" s="7">
        <f t="shared" si="24"/>
        <v>1792.4631999999999</v>
      </c>
      <c r="AP31" s="7">
        <f t="shared" si="25"/>
        <v>230.08235124999999</v>
      </c>
      <c r="AQ31" s="7">
        <f t="shared" si="25"/>
        <v>117.27962374999998</v>
      </c>
      <c r="AR31" s="7">
        <f t="shared" si="25"/>
        <v>44.779477777777778</v>
      </c>
      <c r="AS31" s="7"/>
      <c r="AT31" s="7">
        <f t="shared" si="26"/>
        <v>920.32940499999995</v>
      </c>
      <c r="AU31" s="7">
        <f t="shared" si="0"/>
        <v>469.11849499999994</v>
      </c>
      <c r="AV31" s="7">
        <f t="shared" si="27"/>
        <v>403.01530000000002</v>
      </c>
      <c r="AW31" s="7"/>
      <c r="AX31" s="8">
        <f t="shared" si="28"/>
        <v>0.5134439608020962</v>
      </c>
      <c r="AY31" s="8">
        <f t="shared" si="29"/>
        <v>0.26171722521276863</v>
      </c>
      <c r="AZ31" s="8">
        <f t="shared" si="30"/>
        <v>0.22483881398513511</v>
      </c>
      <c r="BA31" s="8">
        <f t="shared" si="31"/>
        <v>1</v>
      </c>
      <c r="BC31" s="7">
        <f t="shared" si="32"/>
        <v>1792.4631999999999</v>
      </c>
      <c r="BD31" s="14">
        <f t="shared" si="33"/>
        <v>2438</v>
      </c>
    </row>
    <row r="32" spans="1:56">
      <c r="A32" s="13">
        <v>43200</v>
      </c>
      <c r="B32" s="14">
        <v>2961</v>
      </c>
      <c r="C32" s="14">
        <v>15567</v>
      </c>
      <c r="D32" s="12">
        <v>6.74</v>
      </c>
      <c r="E32" s="12">
        <v>19</v>
      </c>
      <c r="F32" s="12">
        <v>518</v>
      </c>
      <c r="G32" s="12">
        <v>435</v>
      </c>
      <c r="H32" s="12">
        <v>32</v>
      </c>
      <c r="I32" s="12">
        <v>5</v>
      </c>
      <c r="J32" s="14">
        <v>1831</v>
      </c>
      <c r="L32" s="12">
        <f t="shared" si="1"/>
        <v>1941.0044</v>
      </c>
      <c r="N32" s="5">
        <f t="shared" si="2"/>
        <v>575.91239999999993</v>
      </c>
      <c r="O32" s="5">
        <f t="shared" si="3"/>
        <v>2516.9168</v>
      </c>
      <c r="Q32" s="6">
        <f t="shared" si="4"/>
        <v>48.122200000000007</v>
      </c>
      <c r="R32" s="6">
        <f t="shared" si="5"/>
        <v>36.091650000000001</v>
      </c>
      <c r="S32" s="6">
        <f t="shared" si="6"/>
        <v>16.040733333333336</v>
      </c>
      <c r="T32" s="6">
        <f t="shared" si="7"/>
        <v>481.22200000000004</v>
      </c>
      <c r="U32" s="12">
        <f t="shared" si="8"/>
        <v>518</v>
      </c>
      <c r="W32" s="6">
        <f t="shared" si="9"/>
        <v>236.48068125000003</v>
      </c>
      <c r="X32" s="6">
        <f t="shared" si="10"/>
        <v>107.49121875</v>
      </c>
      <c r="Y32" s="6">
        <f t="shared" si="11"/>
        <v>38.219099999999997</v>
      </c>
      <c r="Z32" s="6">
        <f t="shared" si="12"/>
        <v>1719.8595</v>
      </c>
      <c r="AA32" s="12">
        <f t="shared" si="13"/>
        <v>435</v>
      </c>
      <c r="AC32" s="6">
        <f t="shared" si="14"/>
        <v>31.358319999999999</v>
      </c>
      <c r="AD32" s="6">
        <f t="shared" si="15"/>
        <v>8.9595200000000013</v>
      </c>
      <c r="AE32" s="6">
        <f t="shared" si="16"/>
        <v>1.9910044444444448</v>
      </c>
      <c r="AF32" s="6">
        <f t="shared" si="17"/>
        <v>179.19040000000001</v>
      </c>
      <c r="AG32" s="12">
        <f t="shared" si="18"/>
        <v>32</v>
      </c>
      <c r="AI32" s="3">
        <f t="shared" si="19"/>
        <v>9.4397625000000005</v>
      </c>
      <c r="AJ32" s="3">
        <f t="shared" si="20"/>
        <v>1.0488625</v>
      </c>
      <c r="AK32" s="3">
        <f t="shared" si="21"/>
        <v>0</v>
      </c>
      <c r="AL32" s="3">
        <f t="shared" si="22"/>
        <v>41.954500000000003</v>
      </c>
      <c r="AM32" s="12">
        <f t="shared" si="23"/>
        <v>5</v>
      </c>
      <c r="AO32" s="7">
        <f t="shared" si="24"/>
        <v>2422.2264</v>
      </c>
      <c r="AP32" s="7">
        <f t="shared" si="25"/>
        <v>325.40096375000007</v>
      </c>
      <c r="AQ32" s="7">
        <f t="shared" si="25"/>
        <v>153.59125125</v>
      </c>
      <c r="AR32" s="7">
        <f t="shared" si="25"/>
        <v>56.250837777777775</v>
      </c>
      <c r="AS32" s="7"/>
      <c r="AT32" s="7">
        <f t="shared" si="26"/>
        <v>1301.6038550000003</v>
      </c>
      <c r="AU32" s="7">
        <f t="shared" si="0"/>
        <v>614.365005</v>
      </c>
      <c r="AV32" s="7">
        <f t="shared" si="27"/>
        <v>506.25753999999995</v>
      </c>
      <c r="AW32" s="7"/>
      <c r="AX32" s="8">
        <f t="shared" si="28"/>
        <v>0.53735846285879807</v>
      </c>
      <c r="AY32" s="8">
        <f t="shared" si="29"/>
        <v>0.25363649120495096</v>
      </c>
      <c r="AZ32" s="8">
        <f t="shared" si="30"/>
        <v>0.20900504593625102</v>
      </c>
      <c r="BA32" s="8">
        <f t="shared" si="31"/>
        <v>1</v>
      </c>
      <c r="BC32" s="7">
        <f t="shared" si="32"/>
        <v>2422.2264000000005</v>
      </c>
      <c r="BD32" s="14">
        <f t="shared" si="33"/>
        <v>2961</v>
      </c>
    </row>
    <row r="33" spans="1:56">
      <c r="A33" s="13">
        <v>43201</v>
      </c>
      <c r="B33" s="14">
        <v>3169</v>
      </c>
      <c r="C33" s="14">
        <v>19684</v>
      </c>
      <c r="D33" s="12">
        <v>8.5299999999999994</v>
      </c>
      <c r="E33" s="12">
        <v>29</v>
      </c>
      <c r="F33" s="12">
        <v>482</v>
      </c>
      <c r="G33" s="12">
        <v>446</v>
      </c>
      <c r="H33" s="12">
        <v>42</v>
      </c>
      <c r="I33" s="12">
        <v>20</v>
      </c>
      <c r="J33" s="14">
        <v>2075</v>
      </c>
      <c r="L33" s="12">
        <f t="shared" si="1"/>
        <v>2166.3556000000003</v>
      </c>
      <c r="N33" s="5">
        <f t="shared" si="2"/>
        <v>535.88759999999991</v>
      </c>
      <c r="O33" s="5">
        <f t="shared" si="3"/>
        <v>2702.2432000000003</v>
      </c>
      <c r="Q33" s="6">
        <f t="shared" si="4"/>
        <v>44.777800000000006</v>
      </c>
      <c r="R33" s="6">
        <f t="shared" si="5"/>
        <v>33.583350000000003</v>
      </c>
      <c r="S33" s="6">
        <f t="shared" si="6"/>
        <v>14.925933333333335</v>
      </c>
      <c r="T33" s="6">
        <f t="shared" si="7"/>
        <v>447.77800000000002</v>
      </c>
      <c r="U33" s="12">
        <f t="shared" si="8"/>
        <v>482</v>
      </c>
      <c r="W33" s="6">
        <f t="shared" si="9"/>
        <v>242.46065250000004</v>
      </c>
      <c r="X33" s="6">
        <f t="shared" si="10"/>
        <v>110.20938750000001</v>
      </c>
      <c r="Y33" s="6">
        <f t="shared" si="11"/>
        <v>39.185560000000002</v>
      </c>
      <c r="Z33" s="6">
        <f t="shared" si="12"/>
        <v>1763.3502000000001</v>
      </c>
      <c r="AA33" s="12">
        <f t="shared" si="13"/>
        <v>446</v>
      </c>
      <c r="AC33" s="6">
        <f t="shared" si="14"/>
        <v>41.157795</v>
      </c>
      <c r="AD33" s="6">
        <f t="shared" si="15"/>
        <v>11.759370000000002</v>
      </c>
      <c r="AE33" s="6">
        <f t="shared" si="16"/>
        <v>2.6131933333333337</v>
      </c>
      <c r="AF33" s="6">
        <f t="shared" si="17"/>
        <v>235.18740000000003</v>
      </c>
      <c r="AG33" s="12">
        <f t="shared" si="18"/>
        <v>42</v>
      </c>
      <c r="AI33" s="3">
        <f t="shared" si="19"/>
        <v>37.759050000000002</v>
      </c>
      <c r="AJ33" s="3">
        <f t="shared" si="20"/>
        <v>4.1954500000000001</v>
      </c>
      <c r="AK33" s="3">
        <f t="shared" si="21"/>
        <v>0</v>
      </c>
      <c r="AL33" s="3">
        <f t="shared" si="22"/>
        <v>167.81800000000001</v>
      </c>
      <c r="AM33" s="12">
        <f t="shared" si="23"/>
        <v>20</v>
      </c>
      <c r="AO33" s="7">
        <f t="shared" si="24"/>
        <v>2614.1336000000001</v>
      </c>
      <c r="AP33" s="7">
        <f t="shared" si="25"/>
        <v>366.15529750000007</v>
      </c>
      <c r="AQ33" s="7">
        <f t="shared" si="25"/>
        <v>159.7475575</v>
      </c>
      <c r="AR33" s="7">
        <f t="shared" si="25"/>
        <v>56.72468666666667</v>
      </c>
      <c r="AS33" s="7"/>
      <c r="AT33" s="7">
        <f t="shared" si="26"/>
        <v>1464.6211900000003</v>
      </c>
      <c r="AU33" s="7">
        <f t="shared" si="0"/>
        <v>638.99023</v>
      </c>
      <c r="AV33" s="7">
        <f t="shared" si="27"/>
        <v>510.52218000000005</v>
      </c>
      <c r="AW33" s="7"/>
      <c r="AX33" s="8">
        <f t="shared" si="28"/>
        <v>0.5602702134275005</v>
      </c>
      <c r="AY33" s="8">
        <f t="shared" si="29"/>
        <v>0.24443671509367385</v>
      </c>
      <c r="AZ33" s="8">
        <f t="shared" si="30"/>
        <v>0.19529307147882574</v>
      </c>
      <c r="BA33" s="8">
        <f t="shared" si="31"/>
        <v>1</v>
      </c>
      <c r="BC33" s="7">
        <f t="shared" si="32"/>
        <v>2614.1336000000001</v>
      </c>
      <c r="BD33" s="14">
        <f t="shared" si="33"/>
        <v>3169</v>
      </c>
    </row>
    <row r="34" spans="1:56">
      <c r="A34" s="13">
        <v>43202</v>
      </c>
      <c r="B34" s="14">
        <v>2623</v>
      </c>
      <c r="C34" s="14">
        <v>11907</v>
      </c>
      <c r="D34" s="12">
        <v>5.16</v>
      </c>
      <c r="E34" s="12">
        <v>19</v>
      </c>
      <c r="F34" s="12">
        <v>528</v>
      </c>
      <c r="G34" s="12">
        <v>340</v>
      </c>
      <c r="H34" s="12">
        <v>8</v>
      </c>
      <c r="I34" s="12">
        <v>6</v>
      </c>
      <c r="J34" s="14">
        <v>1381</v>
      </c>
      <c r="L34" s="12">
        <f t="shared" si="1"/>
        <v>1439.4010000000001</v>
      </c>
      <c r="N34" s="5">
        <f t="shared" si="2"/>
        <v>587.03039999999999</v>
      </c>
      <c r="O34" s="5">
        <f t="shared" si="3"/>
        <v>2026.4313999999999</v>
      </c>
      <c r="Q34" s="6">
        <f t="shared" si="4"/>
        <v>49.051200000000001</v>
      </c>
      <c r="R34" s="6">
        <f t="shared" si="5"/>
        <v>36.788399999999996</v>
      </c>
      <c r="S34" s="6">
        <f t="shared" si="6"/>
        <v>16.350399999999997</v>
      </c>
      <c r="T34" s="6">
        <f t="shared" si="7"/>
        <v>490.51199999999994</v>
      </c>
      <c r="U34" s="12">
        <f t="shared" si="8"/>
        <v>527.99999999999989</v>
      </c>
      <c r="W34" s="6">
        <f t="shared" si="9"/>
        <v>184.83547500000003</v>
      </c>
      <c r="X34" s="6">
        <f t="shared" si="10"/>
        <v>84.016125000000002</v>
      </c>
      <c r="Y34" s="6">
        <f t="shared" si="11"/>
        <v>29.872400000000003</v>
      </c>
      <c r="Z34" s="6">
        <f t="shared" si="12"/>
        <v>1344.258</v>
      </c>
      <c r="AA34" s="12">
        <f t="shared" si="13"/>
        <v>340</v>
      </c>
      <c r="AC34" s="6">
        <f t="shared" si="14"/>
        <v>7.8395799999999998</v>
      </c>
      <c r="AD34" s="6">
        <f t="shared" si="15"/>
        <v>2.2398800000000003</v>
      </c>
      <c r="AE34" s="6">
        <f t="shared" si="16"/>
        <v>0.4977511111111112</v>
      </c>
      <c r="AF34" s="6">
        <f t="shared" si="17"/>
        <v>44.797600000000003</v>
      </c>
      <c r="AG34" s="12">
        <f t="shared" si="18"/>
        <v>8</v>
      </c>
      <c r="AI34" s="3">
        <f t="shared" si="19"/>
        <v>11.327715</v>
      </c>
      <c r="AJ34" s="3">
        <f t="shared" si="20"/>
        <v>1.2586349999999999</v>
      </c>
      <c r="AK34" s="3">
        <f t="shared" si="21"/>
        <v>0</v>
      </c>
      <c r="AL34" s="3">
        <f t="shared" si="22"/>
        <v>50.345399999999998</v>
      </c>
      <c r="AM34" s="12">
        <f t="shared" si="23"/>
        <v>6</v>
      </c>
      <c r="AO34" s="7">
        <f t="shared" si="24"/>
        <v>1929.913</v>
      </c>
      <c r="AP34" s="7">
        <f t="shared" si="25"/>
        <v>253.05397000000005</v>
      </c>
      <c r="AQ34" s="7">
        <f t="shared" si="25"/>
        <v>124.30304</v>
      </c>
      <c r="AR34" s="7">
        <f t="shared" si="25"/>
        <v>46.720551111111114</v>
      </c>
      <c r="AS34" s="7"/>
      <c r="AT34" s="7">
        <f t="shared" si="26"/>
        <v>1012.2158800000002</v>
      </c>
      <c r="AU34" s="7">
        <f t="shared" si="0"/>
        <v>497.21215999999998</v>
      </c>
      <c r="AV34" s="7">
        <f t="shared" si="27"/>
        <v>420.48496</v>
      </c>
      <c r="AW34" s="7"/>
      <c r="AX34" s="8">
        <f t="shared" si="28"/>
        <v>0.5244878292441163</v>
      </c>
      <c r="AY34" s="8">
        <f t="shared" si="29"/>
        <v>0.25763449440467007</v>
      </c>
      <c r="AZ34" s="8">
        <f t="shared" si="30"/>
        <v>0.21787767635121374</v>
      </c>
      <c r="BA34" s="8">
        <f t="shared" si="31"/>
        <v>1.0000000000000002</v>
      </c>
      <c r="BC34" s="7">
        <f t="shared" si="32"/>
        <v>1929.9130000000002</v>
      </c>
      <c r="BD34" s="14">
        <f t="shared" si="33"/>
        <v>2623</v>
      </c>
    </row>
    <row r="35" spans="1:56">
      <c r="A35" s="13">
        <v>43203</v>
      </c>
      <c r="B35" s="14">
        <v>2981</v>
      </c>
      <c r="C35" s="14">
        <v>16022</v>
      </c>
      <c r="D35" s="12">
        <v>6.94</v>
      </c>
      <c r="E35" s="12">
        <v>16</v>
      </c>
      <c r="F35" s="12">
        <v>594</v>
      </c>
      <c r="G35" s="12">
        <v>415</v>
      </c>
      <c r="H35" s="12">
        <v>24</v>
      </c>
      <c r="I35" s="12">
        <v>13</v>
      </c>
      <c r="J35" s="14">
        <v>1805</v>
      </c>
      <c r="L35" s="12">
        <f t="shared" si="1"/>
        <v>1884.26</v>
      </c>
      <c r="N35" s="5">
        <f t="shared" si="2"/>
        <v>660.40919999999994</v>
      </c>
      <c r="O35" s="5">
        <f t="shared" si="3"/>
        <v>2544.6691999999998</v>
      </c>
      <c r="Q35" s="6">
        <f t="shared" si="4"/>
        <v>55.182600000000008</v>
      </c>
      <c r="R35" s="6">
        <f t="shared" si="5"/>
        <v>41.386949999999999</v>
      </c>
      <c r="S35" s="6">
        <f t="shared" si="6"/>
        <v>18.394199999999998</v>
      </c>
      <c r="T35" s="6">
        <f t="shared" si="7"/>
        <v>551.82600000000002</v>
      </c>
      <c r="U35" s="12">
        <f t="shared" si="8"/>
        <v>594</v>
      </c>
      <c r="W35" s="6">
        <f t="shared" si="9"/>
        <v>225.60800625000002</v>
      </c>
      <c r="X35" s="6">
        <f t="shared" si="10"/>
        <v>102.54909375</v>
      </c>
      <c r="Y35" s="6">
        <f t="shared" si="11"/>
        <v>36.4619</v>
      </c>
      <c r="Z35" s="6">
        <f t="shared" si="12"/>
        <v>1640.7855</v>
      </c>
      <c r="AA35" s="12">
        <f t="shared" si="13"/>
        <v>415</v>
      </c>
      <c r="AC35" s="6">
        <f t="shared" si="14"/>
        <v>23.518740000000001</v>
      </c>
      <c r="AD35" s="6">
        <f t="shared" si="15"/>
        <v>6.7196400000000018</v>
      </c>
      <c r="AE35" s="6">
        <f t="shared" si="16"/>
        <v>1.4932533333333338</v>
      </c>
      <c r="AF35" s="6">
        <f t="shared" si="17"/>
        <v>134.39280000000002</v>
      </c>
      <c r="AG35" s="12">
        <f t="shared" si="18"/>
        <v>24.000000000000004</v>
      </c>
      <c r="AI35" s="3">
        <f t="shared" si="19"/>
        <v>24.5433825</v>
      </c>
      <c r="AJ35" s="3">
        <f t="shared" si="20"/>
        <v>2.7270425</v>
      </c>
      <c r="AK35" s="3">
        <f t="shared" si="21"/>
        <v>0</v>
      </c>
      <c r="AL35" s="3">
        <f t="shared" si="22"/>
        <v>109.0817</v>
      </c>
      <c r="AM35" s="12">
        <f t="shared" si="23"/>
        <v>13</v>
      </c>
      <c r="AO35" s="7">
        <f t="shared" si="24"/>
        <v>2436.0860000000002</v>
      </c>
      <c r="AP35" s="7">
        <f t="shared" si="25"/>
        <v>328.85272874999998</v>
      </c>
      <c r="AQ35" s="7">
        <f t="shared" si="25"/>
        <v>153.38272625000002</v>
      </c>
      <c r="AR35" s="7">
        <f t="shared" si="25"/>
        <v>56.349353333333333</v>
      </c>
      <c r="AS35" s="7"/>
      <c r="AT35" s="7">
        <f t="shared" si="26"/>
        <v>1315.4109149999999</v>
      </c>
      <c r="AU35" s="7">
        <f t="shared" si="0"/>
        <v>613.53090500000008</v>
      </c>
      <c r="AV35" s="7">
        <f t="shared" si="27"/>
        <v>507.14418000000001</v>
      </c>
      <c r="AW35" s="7"/>
      <c r="AX35" s="8">
        <f t="shared" si="28"/>
        <v>0.53996899739992754</v>
      </c>
      <c r="AY35" s="8">
        <f t="shared" si="29"/>
        <v>0.25185108612750123</v>
      </c>
      <c r="AZ35" s="8">
        <f t="shared" si="30"/>
        <v>0.20817991647257114</v>
      </c>
      <c r="BA35" s="8">
        <f t="shared" si="31"/>
        <v>0.99999999999999989</v>
      </c>
      <c r="BC35" s="7">
        <f t="shared" si="32"/>
        <v>2436.0860000000002</v>
      </c>
      <c r="BD35" s="14">
        <f t="shared" si="33"/>
        <v>2981</v>
      </c>
    </row>
    <row r="36" spans="1:56">
      <c r="A36" s="13">
        <v>43204</v>
      </c>
      <c r="B36" s="14">
        <v>3291</v>
      </c>
      <c r="C36" s="14">
        <v>20446</v>
      </c>
      <c r="D36" s="12">
        <v>8.8699999999999992</v>
      </c>
      <c r="E36" s="12">
        <v>23</v>
      </c>
      <c r="F36" s="12">
        <v>362</v>
      </c>
      <c r="G36" s="12">
        <v>415</v>
      </c>
      <c r="H36" s="12">
        <v>50</v>
      </c>
      <c r="I36" s="12">
        <v>42</v>
      </c>
      <c r="J36" s="14">
        <v>2203</v>
      </c>
      <c r="L36" s="12">
        <f t="shared" si="1"/>
        <v>2273.1883000000003</v>
      </c>
      <c r="N36" s="5">
        <f t="shared" si="2"/>
        <v>402.47159999999997</v>
      </c>
      <c r="O36" s="5">
        <f t="shared" si="3"/>
        <v>2675.6599000000001</v>
      </c>
      <c r="Q36" s="6">
        <f t="shared" si="4"/>
        <v>33.629800000000003</v>
      </c>
      <c r="R36" s="6">
        <f t="shared" si="5"/>
        <v>25.222349999999999</v>
      </c>
      <c r="S36" s="6">
        <f t="shared" si="6"/>
        <v>11.209933333333332</v>
      </c>
      <c r="T36" s="6">
        <f t="shared" si="7"/>
        <v>336.298</v>
      </c>
      <c r="U36" s="12">
        <f t="shared" si="8"/>
        <v>362</v>
      </c>
      <c r="W36" s="6">
        <f t="shared" si="9"/>
        <v>225.60800625000002</v>
      </c>
      <c r="X36" s="6">
        <f t="shared" si="10"/>
        <v>102.54909375</v>
      </c>
      <c r="Y36" s="6">
        <f t="shared" si="11"/>
        <v>36.4619</v>
      </c>
      <c r="Z36" s="6">
        <f t="shared" si="12"/>
        <v>1640.7855</v>
      </c>
      <c r="AA36" s="12">
        <f t="shared" si="13"/>
        <v>415</v>
      </c>
      <c r="AC36" s="6">
        <f t="shared" si="14"/>
        <v>48.997374999999998</v>
      </c>
      <c r="AD36" s="6">
        <f t="shared" si="15"/>
        <v>13.999250000000002</v>
      </c>
      <c r="AE36" s="6">
        <f t="shared" si="16"/>
        <v>3.1109444444444447</v>
      </c>
      <c r="AF36" s="6">
        <f t="shared" si="17"/>
        <v>279.98500000000001</v>
      </c>
      <c r="AG36" s="12">
        <f t="shared" si="18"/>
        <v>50</v>
      </c>
      <c r="AI36" s="3">
        <f t="shared" si="19"/>
        <v>79.294004999999999</v>
      </c>
      <c r="AJ36" s="3">
        <f t="shared" si="20"/>
        <v>8.8104449999999996</v>
      </c>
      <c r="AK36" s="3">
        <f t="shared" si="21"/>
        <v>0</v>
      </c>
      <c r="AL36" s="3">
        <f t="shared" si="22"/>
        <v>352.4178</v>
      </c>
      <c r="AM36" s="12">
        <f t="shared" si="23"/>
        <v>42</v>
      </c>
      <c r="AO36" s="7">
        <f t="shared" si="24"/>
        <v>2609.4863</v>
      </c>
      <c r="AP36" s="7">
        <f t="shared" si="25"/>
        <v>387.52918624999995</v>
      </c>
      <c r="AQ36" s="7">
        <f t="shared" si="25"/>
        <v>150.58113874999998</v>
      </c>
      <c r="AR36" s="7">
        <f t="shared" si="25"/>
        <v>50.782777777777774</v>
      </c>
      <c r="AS36" s="7"/>
      <c r="AT36" s="7">
        <f t="shared" si="26"/>
        <v>1550.1167449999998</v>
      </c>
      <c r="AU36" s="7">
        <f t="shared" si="0"/>
        <v>602.32455499999992</v>
      </c>
      <c r="AV36" s="7">
        <f t="shared" si="27"/>
        <v>457.04499999999996</v>
      </c>
      <c r="AW36" s="7"/>
      <c r="AX36" s="8">
        <f t="shared" si="28"/>
        <v>0.59403137889629842</v>
      </c>
      <c r="AY36" s="8">
        <f t="shared" si="29"/>
        <v>0.23082112176637981</v>
      </c>
      <c r="AZ36" s="8">
        <f t="shared" si="30"/>
        <v>0.17514749933732165</v>
      </c>
      <c r="BA36" s="8">
        <f t="shared" si="31"/>
        <v>0.99999999999999989</v>
      </c>
      <c r="BC36" s="7">
        <f t="shared" si="32"/>
        <v>2609.4862999999996</v>
      </c>
      <c r="BD36" s="14">
        <f t="shared" si="33"/>
        <v>3291</v>
      </c>
    </row>
    <row r="37" spans="1:56">
      <c r="A37" s="13">
        <v>43205</v>
      </c>
      <c r="B37" s="14">
        <v>2674</v>
      </c>
      <c r="C37" s="14">
        <v>11503</v>
      </c>
      <c r="D37" s="12">
        <v>5</v>
      </c>
      <c r="E37" s="12">
        <v>20</v>
      </c>
      <c r="F37" s="12">
        <v>726</v>
      </c>
      <c r="G37" s="12">
        <v>315</v>
      </c>
      <c r="H37" s="12">
        <v>33</v>
      </c>
      <c r="I37" s="12">
        <v>6</v>
      </c>
      <c r="J37" s="14">
        <v>1429</v>
      </c>
      <c r="L37" s="12">
        <f t="shared" si="1"/>
        <v>1480.5509999999999</v>
      </c>
      <c r="N37" s="5">
        <f t="shared" si="2"/>
        <v>807.16679999999997</v>
      </c>
      <c r="O37" s="5">
        <f t="shared" si="3"/>
        <v>2287.7177999999999</v>
      </c>
      <c r="Q37" s="6">
        <f t="shared" si="4"/>
        <v>67.445400000000006</v>
      </c>
      <c r="R37" s="6">
        <f t="shared" si="5"/>
        <v>50.584050000000005</v>
      </c>
      <c r="S37" s="6">
        <f t="shared" si="6"/>
        <v>22.481800000000003</v>
      </c>
      <c r="T37" s="6">
        <f t="shared" si="7"/>
        <v>674.45400000000006</v>
      </c>
      <c r="U37" s="12">
        <f t="shared" si="8"/>
        <v>726</v>
      </c>
      <c r="W37" s="6">
        <f t="shared" si="9"/>
        <v>171.24463125000003</v>
      </c>
      <c r="X37" s="6">
        <f t="shared" si="10"/>
        <v>77.838468750000004</v>
      </c>
      <c r="Y37" s="6">
        <f t="shared" si="11"/>
        <v>27.675900000000002</v>
      </c>
      <c r="Z37" s="6">
        <f t="shared" si="12"/>
        <v>1245.4155000000001</v>
      </c>
      <c r="AA37" s="12">
        <f t="shared" si="13"/>
        <v>315</v>
      </c>
      <c r="AC37" s="6">
        <f t="shared" si="14"/>
        <v>32.338267500000001</v>
      </c>
      <c r="AD37" s="6">
        <f t="shared" si="15"/>
        <v>9.2395050000000012</v>
      </c>
      <c r="AE37" s="6">
        <f t="shared" si="16"/>
        <v>2.0532233333333334</v>
      </c>
      <c r="AF37" s="6">
        <f t="shared" si="17"/>
        <v>184.7901</v>
      </c>
      <c r="AG37" s="12">
        <f t="shared" si="18"/>
        <v>33</v>
      </c>
      <c r="AI37" s="3">
        <f t="shared" si="19"/>
        <v>11.327715</v>
      </c>
      <c r="AJ37" s="3">
        <f t="shared" si="20"/>
        <v>1.2586349999999999</v>
      </c>
      <c r="AK37" s="3">
        <f t="shared" si="21"/>
        <v>0</v>
      </c>
      <c r="AL37" s="3">
        <f t="shared" si="22"/>
        <v>50.345399999999998</v>
      </c>
      <c r="AM37" s="12">
        <f t="shared" si="23"/>
        <v>6</v>
      </c>
      <c r="AO37" s="7">
        <f t="shared" si="24"/>
        <v>2155.0050000000006</v>
      </c>
      <c r="AP37" s="7">
        <f t="shared" si="25"/>
        <v>282.35601375000005</v>
      </c>
      <c r="AQ37" s="7">
        <f t="shared" si="25"/>
        <v>138.92065875</v>
      </c>
      <c r="AR37" s="7">
        <f t="shared" si="25"/>
        <v>52.210923333333341</v>
      </c>
      <c r="AS37" s="7"/>
      <c r="AT37" s="7">
        <f t="shared" si="26"/>
        <v>1129.4240550000002</v>
      </c>
      <c r="AU37" s="7">
        <f t="shared" si="0"/>
        <v>555.682635</v>
      </c>
      <c r="AV37" s="7">
        <f t="shared" si="27"/>
        <v>469.89831000000004</v>
      </c>
      <c r="AW37" s="7"/>
      <c r="AX37" s="8">
        <f t="shared" si="28"/>
        <v>0.52409347310099041</v>
      </c>
      <c r="AY37" s="8">
        <f t="shared" si="29"/>
        <v>0.25785677295412301</v>
      </c>
      <c r="AZ37" s="8">
        <f t="shared" si="30"/>
        <v>0.2180497539448864</v>
      </c>
      <c r="BA37" s="8">
        <f t="shared" si="31"/>
        <v>0.99999999999999978</v>
      </c>
      <c r="BC37" s="7">
        <f t="shared" si="32"/>
        <v>2155.0050000000001</v>
      </c>
      <c r="BD37" s="14">
        <f t="shared" si="33"/>
        <v>2674</v>
      </c>
    </row>
    <row r="38" spans="1:56">
      <c r="A38" s="13">
        <v>43206</v>
      </c>
      <c r="B38" s="14">
        <v>2689</v>
      </c>
      <c r="C38" s="14">
        <v>12029</v>
      </c>
      <c r="D38" s="12">
        <v>5.14</v>
      </c>
      <c r="E38" s="12">
        <v>14</v>
      </c>
      <c r="F38" s="12">
        <v>685</v>
      </c>
      <c r="G38" s="12">
        <v>292</v>
      </c>
      <c r="H38" s="12">
        <v>27</v>
      </c>
      <c r="I38" s="12">
        <v>15</v>
      </c>
      <c r="J38" s="14">
        <v>1412</v>
      </c>
      <c r="L38" s="12">
        <f t="shared" si="1"/>
        <v>1431.5357999999999</v>
      </c>
      <c r="N38" s="5">
        <f t="shared" si="2"/>
        <v>761.58299999999997</v>
      </c>
      <c r="O38" s="5">
        <f t="shared" si="3"/>
        <v>2193.1187999999997</v>
      </c>
      <c r="Q38" s="6">
        <f t="shared" si="4"/>
        <v>63.636500000000005</v>
      </c>
      <c r="R38" s="6">
        <f t="shared" si="5"/>
        <v>47.727375000000002</v>
      </c>
      <c r="S38" s="6">
        <f t="shared" si="6"/>
        <v>21.212166666666668</v>
      </c>
      <c r="T38" s="6">
        <f t="shared" si="7"/>
        <v>636.36500000000001</v>
      </c>
      <c r="U38" s="12">
        <f t="shared" si="8"/>
        <v>685</v>
      </c>
      <c r="W38" s="6">
        <f t="shared" si="9"/>
        <v>158.74105499999999</v>
      </c>
      <c r="X38" s="6">
        <f t="shared" si="10"/>
        <v>72.155024999999995</v>
      </c>
      <c r="Y38" s="6">
        <f t="shared" si="11"/>
        <v>25.655119999999997</v>
      </c>
      <c r="Z38" s="6">
        <f t="shared" si="12"/>
        <v>1154.4803999999999</v>
      </c>
      <c r="AA38" s="12">
        <f t="shared" si="13"/>
        <v>292</v>
      </c>
      <c r="AC38" s="6">
        <f t="shared" si="14"/>
        <v>26.458582499999999</v>
      </c>
      <c r="AD38" s="6">
        <f t="shared" si="15"/>
        <v>7.5595950000000007</v>
      </c>
      <c r="AE38" s="6">
        <f t="shared" si="16"/>
        <v>1.6799100000000002</v>
      </c>
      <c r="AF38" s="6">
        <f t="shared" si="17"/>
        <v>151.1919</v>
      </c>
      <c r="AG38" s="12">
        <f t="shared" si="18"/>
        <v>27</v>
      </c>
      <c r="AI38" s="3">
        <f t="shared" si="19"/>
        <v>28.319287500000002</v>
      </c>
      <c r="AJ38" s="3">
        <f t="shared" si="20"/>
        <v>3.1465875000000003</v>
      </c>
      <c r="AK38" s="3">
        <f t="shared" si="21"/>
        <v>0</v>
      </c>
      <c r="AL38" s="3">
        <f t="shared" si="22"/>
        <v>125.8635</v>
      </c>
      <c r="AM38" s="12">
        <f t="shared" si="23"/>
        <v>15</v>
      </c>
      <c r="AO38" s="7">
        <f t="shared" si="24"/>
        <v>2067.9007999999999</v>
      </c>
      <c r="AP38" s="7">
        <f t="shared" si="25"/>
        <v>277.15542500000004</v>
      </c>
      <c r="AQ38" s="7">
        <f t="shared" si="25"/>
        <v>130.5885825</v>
      </c>
      <c r="AR38" s="7">
        <f t="shared" si="25"/>
        <v>48.547196666666665</v>
      </c>
      <c r="AS38" s="7"/>
      <c r="AT38" s="7">
        <f t="shared" si="26"/>
        <v>1108.6217000000001</v>
      </c>
      <c r="AU38" s="7">
        <f t="shared" si="0"/>
        <v>522.35433</v>
      </c>
      <c r="AV38" s="7">
        <f t="shared" si="27"/>
        <v>436.92476999999997</v>
      </c>
      <c r="AW38" s="7"/>
      <c r="AX38" s="8">
        <f t="shared" si="28"/>
        <v>0.53610971087201098</v>
      </c>
      <c r="AY38" s="8">
        <f t="shared" si="29"/>
        <v>0.25260125147202422</v>
      </c>
      <c r="AZ38" s="8">
        <f t="shared" si="30"/>
        <v>0.21128903765596493</v>
      </c>
      <c r="BA38" s="8">
        <f t="shared" si="31"/>
        <v>1</v>
      </c>
      <c r="BC38" s="7">
        <f t="shared" si="32"/>
        <v>2067.9008000000003</v>
      </c>
      <c r="BD38" s="14">
        <f t="shared" si="33"/>
        <v>2689</v>
      </c>
    </row>
    <row r="39" spans="1:56">
      <c r="A39" s="13">
        <v>43207</v>
      </c>
      <c r="B39" s="14">
        <v>3361</v>
      </c>
      <c r="C39" s="14">
        <v>23616</v>
      </c>
      <c r="D39" s="12">
        <v>10.18</v>
      </c>
      <c r="E39" s="12">
        <v>28</v>
      </c>
      <c r="F39" s="12">
        <v>595</v>
      </c>
      <c r="G39" s="12">
        <v>307</v>
      </c>
      <c r="H39" s="12">
        <v>115</v>
      </c>
      <c r="I39" s="12">
        <v>54</v>
      </c>
      <c r="J39" s="14">
        <v>2242</v>
      </c>
      <c r="L39" s="12">
        <f t="shared" si="1"/>
        <v>2310.86</v>
      </c>
      <c r="N39" s="5">
        <f t="shared" si="2"/>
        <v>661.52099999999996</v>
      </c>
      <c r="O39" s="5">
        <f t="shared" si="3"/>
        <v>2972.3810000000003</v>
      </c>
      <c r="Q39" s="6">
        <f t="shared" si="4"/>
        <v>55.275500000000001</v>
      </c>
      <c r="R39" s="6">
        <f t="shared" si="5"/>
        <v>41.456624999999995</v>
      </c>
      <c r="S39" s="6">
        <f t="shared" si="6"/>
        <v>18.425166666666666</v>
      </c>
      <c r="T39" s="6">
        <f t="shared" si="7"/>
        <v>552.755</v>
      </c>
      <c r="U39" s="12">
        <f t="shared" si="8"/>
        <v>595</v>
      </c>
      <c r="W39" s="6">
        <f t="shared" si="9"/>
        <v>166.89556125000001</v>
      </c>
      <c r="X39" s="6">
        <f t="shared" si="10"/>
        <v>75.861618750000005</v>
      </c>
      <c r="Y39" s="6">
        <f t="shared" si="11"/>
        <v>26.973020000000005</v>
      </c>
      <c r="Z39" s="6">
        <f t="shared" si="12"/>
        <v>1213.7859000000001</v>
      </c>
      <c r="AA39" s="12">
        <f t="shared" si="13"/>
        <v>307</v>
      </c>
      <c r="AC39" s="6">
        <f t="shared" si="14"/>
        <v>112.6939625</v>
      </c>
      <c r="AD39" s="6">
        <f t="shared" si="15"/>
        <v>32.198275000000002</v>
      </c>
      <c r="AE39" s="6">
        <f t="shared" si="16"/>
        <v>7.1551722222222232</v>
      </c>
      <c r="AF39" s="6">
        <f t="shared" si="17"/>
        <v>643.96550000000002</v>
      </c>
      <c r="AG39" s="12">
        <f t="shared" si="18"/>
        <v>115</v>
      </c>
      <c r="AI39" s="3">
        <f t="shared" si="19"/>
        <v>101.94943500000001</v>
      </c>
      <c r="AJ39" s="3">
        <f t="shared" si="20"/>
        <v>11.327715000000001</v>
      </c>
      <c r="AK39" s="3">
        <f t="shared" si="21"/>
        <v>0</v>
      </c>
      <c r="AL39" s="3">
        <f t="shared" si="22"/>
        <v>453.10860000000002</v>
      </c>
      <c r="AM39" s="12">
        <f t="shared" si="23"/>
        <v>54</v>
      </c>
      <c r="AO39" s="7">
        <f t="shared" si="24"/>
        <v>2863.6150000000002</v>
      </c>
      <c r="AP39" s="7">
        <f t="shared" si="25"/>
        <v>436.81445874999997</v>
      </c>
      <c r="AQ39" s="7">
        <f t="shared" si="25"/>
        <v>160.84423375</v>
      </c>
      <c r="AR39" s="7">
        <f t="shared" si="25"/>
        <v>52.553358888888894</v>
      </c>
      <c r="AS39" s="7"/>
      <c r="AT39" s="7">
        <f t="shared" si="26"/>
        <v>1747.2578349999999</v>
      </c>
      <c r="AU39" s="7">
        <f t="shared" si="0"/>
        <v>643.376935</v>
      </c>
      <c r="AV39" s="7">
        <f t="shared" si="27"/>
        <v>472.98023000000006</v>
      </c>
      <c r="AW39" s="7"/>
      <c r="AX39" s="8">
        <f t="shared" si="28"/>
        <v>0.61015808165552976</v>
      </c>
      <c r="AY39" s="8">
        <f t="shared" si="29"/>
        <v>0.22467298676672665</v>
      </c>
      <c r="AZ39" s="8">
        <f t="shared" si="30"/>
        <v>0.16516893157774354</v>
      </c>
      <c r="BA39" s="8">
        <f t="shared" si="31"/>
        <v>1</v>
      </c>
      <c r="BC39" s="7">
        <f t="shared" si="32"/>
        <v>2863.6149999999998</v>
      </c>
      <c r="BD39" s="14">
        <f t="shared" si="33"/>
        <v>3361</v>
      </c>
    </row>
    <row r="40" spans="1:56">
      <c r="A40" s="13"/>
      <c r="B40" s="14"/>
      <c r="C40" s="14"/>
      <c r="N40" s="5"/>
      <c r="O40" s="5"/>
      <c r="Q40" s="6"/>
      <c r="R40" s="6"/>
      <c r="S40" s="6"/>
      <c r="T40" s="6"/>
      <c r="W40" s="6"/>
      <c r="X40" s="6"/>
      <c r="Y40" s="6"/>
      <c r="Z40" s="6"/>
      <c r="AC40" s="6"/>
      <c r="AD40" s="6"/>
      <c r="AE40" s="6"/>
      <c r="AF40" s="6"/>
      <c r="AI40" s="3"/>
      <c r="AJ40" s="3"/>
      <c r="AK40" s="3"/>
      <c r="AL40" s="3"/>
      <c r="AO40" s="7"/>
      <c r="AP40" s="7"/>
      <c r="AQ40" s="7"/>
      <c r="AR40" s="7"/>
      <c r="AS40" s="7"/>
      <c r="AT40" s="7"/>
      <c r="AU40" s="7"/>
      <c r="AV40" s="7"/>
      <c r="AW40" s="7"/>
      <c r="AX40" s="8"/>
      <c r="AY40" s="8"/>
      <c r="AZ40" s="8"/>
      <c r="BA40" s="8"/>
      <c r="BC40" s="7"/>
      <c r="BD40" s="14"/>
    </row>
    <row r="41" spans="1:56">
      <c r="A41" s="13"/>
      <c r="B41" s="14"/>
      <c r="C41" s="14"/>
      <c r="N41" s="5"/>
      <c r="O41" s="5"/>
      <c r="Q41" s="6"/>
      <c r="R41" s="6"/>
      <c r="S41" s="6"/>
      <c r="T41" s="6"/>
      <c r="W41" s="6"/>
      <c r="X41" s="6"/>
      <c r="Y41" s="6"/>
      <c r="Z41" s="6"/>
      <c r="AC41" s="6"/>
      <c r="AD41" s="6"/>
      <c r="AE41" s="6"/>
      <c r="AF41" s="6"/>
      <c r="AI41" s="3"/>
      <c r="AJ41" s="3"/>
      <c r="AK41" s="3"/>
      <c r="AL41" s="3"/>
      <c r="AO41" s="7"/>
      <c r="AP41" s="7"/>
      <c r="AQ41" s="7"/>
      <c r="AR41" s="7"/>
      <c r="AS41" s="7"/>
      <c r="AT41" s="7"/>
      <c r="AU41" s="7"/>
      <c r="AV41" s="7"/>
      <c r="AW41" s="7"/>
      <c r="AX41" s="8"/>
      <c r="AY41" s="8"/>
      <c r="AZ41" s="8"/>
      <c r="BA41" s="8"/>
      <c r="BC41" s="7"/>
      <c r="BD41" s="14"/>
    </row>
    <row r="42" spans="1:56">
      <c r="A42" s="13"/>
      <c r="B42" s="14"/>
      <c r="C42" s="14"/>
      <c r="N42" s="5"/>
      <c r="O42" s="5"/>
      <c r="Q42" s="6"/>
      <c r="R42" s="6"/>
      <c r="S42" s="6"/>
      <c r="T42" s="6"/>
      <c r="W42" s="6"/>
      <c r="X42" s="6"/>
      <c r="Y42" s="6"/>
      <c r="Z42" s="6"/>
      <c r="AC42" s="6"/>
      <c r="AD42" s="6"/>
      <c r="AE42" s="6"/>
      <c r="AF42" s="6"/>
      <c r="AI42" s="3"/>
      <c r="AJ42" s="3"/>
      <c r="AK42" s="3"/>
      <c r="AL42" s="3"/>
      <c r="AO42" s="7"/>
      <c r="AP42" s="7"/>
      <c r="AQ42" s="7"/>
      <c r="AR42" s="7"/>
      <c r="AS42" s="7"/>
      <c r="AT42" s="7"/>
      <c r="AU42" s="7"/>
      <c r="AV42" s="7"/>
      <c r="AW42" s="7"/>
      <c r="AX42" s="8"/>
      <c r="AY42" s="8"/>
      <c r="AZ42" s="8"/>
      <c r="BA42" s="8"/>
      <c r="BC42" s="7"/>
      <c r="BD42" s="14"/>
    </row>
    <row r="43" spans="1:56">
      <c r="A43" s="13"/>
      <c r="B43" s="14"/>
      <c r="C43" s="14"/>
      <c r="N43" s="5"/>
      <c r="O43" s="5"/>
      <c r="Q43" s="6"/>
      <c r="R43" s="6"/>
      <c r="S43" s="6"/>
      <c r="T43" s="6"/>
      <c r="W43" s="6"/>
      <c r="X43" s="6"/>
      <c r="Y43" s="6"/>
      <c r="Z43" s="6"/>
      <c r="AC43" s="6"/>
      <c r="AD43" s="6"/>
      <c r="AE43" s="6"/>
      <c r="AF43" s="6"/>
      <c r="AI43" s="3"/>
      <c r="AJ43" s="3"/>
      <c r="AK43" s="3"/>
      <c r="AL43" s="3"/>
      <c r="AO43" s="7"/>
      <c r="AP43" s="7"/>
      <c r="AQ43" s="7"/>
      <c r="AR43" s="7"/>
      <c r="AS43" s="7"/>
      <c r="AT43" s="7"/>
      <c r="AU43" s="7"/>
      <c r="AV43" s="7"/>
      <c r="AW43" s="7"/>
      <c r="AX43" s="8"/>
      <c r="AY43" s="8"/>
      <c r="AZ43" s="8"/>
      <c r="BA43" s="8"/>
      <c r="BC43" s="7"/>
      <c r="BD43" s="14"/>
    </row>
    <row r="44" spans="1:56">
      <c r="A44" s="13"/>
      <c r="B44" s="14"/>
      <c r="C44" s="14"/>
      <c r="N44" s="5"/>
      <c r="O44" s="5"/>
      <c r="Q44" s="6"/>
      <c r="R44" s="6"/>
      <c r="S44" s="6"/>
      <c r="T44" s="6"/>
      <c r="W44" s="6"/>
      <c r="X44" s="6"/>
      <c r="Y44" s="6"/>
      <c r="Z44" s="6"/>
      <c r="AC44" s="6"/>
      <c r="AD44" s="6"/>
      <c r="AE44" s="6"/>
      <c r="AF44" s="6"/>
      <c r="AI44" s="3"/>
      <c r="AJ44" s="3"/>
      <c r="AK44" s="3"/>
      <c r="AL44" s="3"/>
      <c r="AO44" s="7"/>
      <c r="AP44" s="7"/>
      <c r="AQ44" s="7"/>
      <c r="AR44" s="7"/>
      <c r="AS44" s="7"/>
      <c r="AT44" s="7"/>
      <c r="AU44" s="7"/>
      <c r="AV44" s="7"/>
      <c r="AW44" s="7"/>
      <c r="AX44" s="8"/>
      <c r="AY44" s="8"/>
      <c r="AZ44" s="8"/>
      <c r="BA44" s="8"/>
      <c r="BC44" s="7"/>
      <c r="BD44" s="14"/>
    </row>
    <row r="45" spans="1:56">
      <c r="A45" s="13"/>
      <c r="B45" s="14"/>
      <c r="C45" s="14"/>
      <c r="N45" s="5"/>
      <c r="O45" s="5"/>
      <c r="Q45" s="6"/>
      <c r="R45" s="6"/>
      <c r="S45" s="6"/>
      <c r="T45" s="6"/>
      <c r="W45" s="6"/>
      <c r="X45" s="6"/>
      <c r="Y45" s="6"/>
      <c r="Z45" s="6"/>
      <c r="AC45" s="6"/>
      <c r="AD45" s="6"/>
      <c r="AE45" s="6"/>
      <c r="AF45" s="6"/>
      <c r="AI45" s="3"/>
      <c r="AJ45" s="3"/>
      <c r="AK45" s="3"/>
      <c r="AL45" s="3"/>
      <c r="AO45" s="7"/>
      <c r="AP45" s="7"/>
      <c r="AQ45" s="7"/>
      <c r="AR45" s="7"/>
      <c r="AS45" s="7"/>
      <c r="AT45" s="7"/>
      <c r="AU45" s="7"/>
      <c r="AV45" s="7"/>
      <c r="AW45" s="7"/>
      <c r="AX45" s="8"/>
      <c r="AY45" s="8"/>
      <c r="AZ45" s="8"/>
      <c r="BA45" s="8"/>
      <c r="BC45" s="7"/>
      <c r="BD45" s="14"/>
    </row>
    <row r="46" spans="1:56">
      <c r="A46" s="13"/>
      <c r="B46" s="14"/>
      <c r="C46" s="14"/>
      <c r="N46" s="5"/>
      <c r="O46" s="5"/>
      <c r="Q46" s="6"/>
      <c r="R46" s="6"/>
      <c r="S46" s="6"/>
      <c r="T46" s="6"/>
      <c r="W46" s="6"/>
      <c r="X46" s="6"/>
      <c r="Y46" s="6"/>
      <c r="Z46" s="6"/>
      <c r="AC46" s="6"/>
      <c r="AD46" s="6"/>
      <c r="AE46" s="6"/>
      <c r="AF46" s="6"/>
      <c r="AI46" s="3"/>
      <c r="AJ46" s="3"/>
      <c r="AK46" s="3"/>
      <c r="AL46" s="3"/>
      <c r="AO46" s="7"/>
      <c r="AP46" s="7"/>
      <c r="AQ46" s="7"/>
      <c r="AR46" s="7"/>
      <c r="AS46" s="7"/>
      <c r="AT46" s="7"/>
      <c r="AU46" s="7"/>
      <c r="AV46" s="7"/>
      <c r="AW46" s="7"/>
      <c r="AX46" s="8"/>
      <c r="AY46" s="8"/>
      <c r="AZ46" s="8"/>
      <c r="BA46" s="8"/>
      <c r="BC46" s="7"/>
      <c r="BD46" s="14"/>
    </row>
    <row r="47" spans="1:56">
      <c r="A47" s="13"/>
      <c r="B47" s="14"/>
      <c r="C47" s="14"/>
      <c r="F47" s="14"/>
      <c r="N47" s="5"/>
      <c r="O47" s="5"/>
      <c r="Q47" s="6"/>
      <c r="R47" s="6"/>
      <c r="S47" s="6"/>
      <c r="T47" s="6"/>
      <c r="W47" s="6"/>
      <c r="X47" s="6"/>
      <c r="Y47" s="6"/>
      <c r="Z47" s="6"/>
      <c r="AC47" s="6"/>
      <c r="AD47" s="6"/>
      <c r="AE47" s="6"/>
      <c r="AF47" s="6"/>
      <c r="AI47" s="3"/>
      <c r="AJ47" s="3"/>
      <c r="AK47" s="3"/>
      <c r="AL47" s="3"/>
      <c r="AO47" s="7"/>
      <c r="AP47" s="7"/>
      <c r="AQ47" s="7"/>
      <c r="AR47" s="7"/>
      <c r="AS47" s="7"/>
      <c r="AT47" s="7"/>
      <c r="AU47" s="7"/>
      <c r="AV47" s="7"/>
      <c r="AW47" s="7"/>
      <c r="AX47" s="8"/>
      <c r="AY47" s="8"/>
      <c r="AZ47" s="8"/>
      <c r="BA47" s="8"/>
      <c r="BC47" s="7"/>
      <c r="BD47" s="14"/>
    </row>
    <row r="48" spans="1:56">
      <c r="A48" s="13"/>
      <c r="B48" s="14"/>
      <c r="C48" s="14"/>
      <c r="N48" s="5"/>
      <c r="O48" s="5"/>
      <c r="Q48" s="6"/>
      <c r="R48" s="6"/>
      <c r="S48" s="6"/>
      <c r="T48" s="6"/>
      <c r="W48" s="6"/>
      <c r="X48" s="6"/>
      <c r="Y48" s="6"/>
      <c r="Z48" s="6"/>
      <c r="AC48" s="6"/>
      <c r="AD48" s="6"/>
      <c r="AE48" s="6"/>
      <c r="AF48" s="6"/>
      <c r="AI48" s="3"/>
      <c r="AJ48" s="3"/>
      <c r="AK48" s="3"/>
      <c r="AL48" s="3"/>
      <c r="AO48" s="7"/>
      <c r="AP48" s="7"/>
      <c r="AQ48" s="7"/>
      <c r="AR48" s="7"/>
      <c r="AS48" s="7"/>
      <c r="AT48" s="7"/>
      <c r="AU48" s="7"/>
      <c r="AV48" s="7"/>
      <c r="AW48" s="7"/>
      <c r="AX48" s="8"/>
      <c r="AY48" s="8"/>
      <c r="AZ48" s="8"/>
      <c r="BA48" s="8"/>
      <c r="BC48" s="7"/>
      <c r="BD48" s="14"/>
    </row>
    <row r="49" spans="1:56">
      <c r="A49" s="13"/>
      <c r="B49" s="14"/>
      <c r="C49" s="14"/>
      <c r="F49" s="14"/>
      <c r="N49" s="5"/>
      <c r="O49" s="5"/>
      <c r="Q49" s="6"/>
      <c r="R49" s="6"/>
      <c r="S49" s="6"/>
      <c r="T49" s="6"/>
      <c r="W49" s="6"/>
      <c r="X49" s="6"/>
      <c r="Y49" s="6"/>
      <c r="Z49" s="6"/>
      <c r="AC49" s="6"/>
      <c r="AD49" s="6"/>
      <c r="AE49" s="6"/>
      <c r="AF49" s="6"/>
      <c r="AI49" s="3"/>
      <c r="AJ49" s="3"/>
      <c r="AK49" s="3"/>
      <c r="AL49" s="3"/>
      <c r="AO49" s="7"/>
      <c r="AP49" s="7"/>
      <c r="AQ49" s="7"/>
      <c r="AR49" s="7"/>
      <c r="AS49" s="7"/>
      <c r="AT49" s="7"/>
      <c r="AU49" s="7"/>
      <c r="AV49" s="7"/>
      <c r="AW49" s="7"/>
      <c r="AX49" s="8"/>
      <c r="AY49" s="8"/>
      <c r="AZ49" s="8"/>
      <c r="BA49" s="8"/>
      <c r="BC49" s="7"/>
      <c r="BD49" s="14"/>
    </row>
    <row r="50" spans="1:56">
      <c r="A50" s="13"/>
      <c r="B50" s="14"/>
      <c r="C50" s="14"/>
      <c r="N50" s="5"/>
      <c r="O50" s="5"/>
      <c r="Q50" s="6"/>
      <c r="R50" s="6"/>
      <c r="S50" s="6"/>
      <c r="T50" s="6"/>
      <c r="W50" s="6"/>
      <c r="X50" s="6"/>
      <c r="Y50" s="6"/>
      <c r="Z50" s="6"/>
      <c r="AC50" s="6"/>
      <c r="AD50" s="6"/>
      <c r="AE50" s="6"/>
      <c r="AF50" s="6"/>
      <c r="AI50" s="3"/>
      <c r="AJ50" s="3"/>
      <c r="AK50" s="3"/>
      <c r="AL50" s="3"/>
      <c r="AO50" s="7"/>
      <c r="AP50" s="7"/>
      <c r="AQ50" s="7"/>
      <c r="AR50" s="7"/>
      <c r="AS50" s="7"/>
      <c r="AT50" s="7"/>
      <c r="AU50" s="7"/>
      <c r="AV50" s="7"/>
      <c r="AW50" s="7"/>
      <c r="AX50" s="8"/>
      <c r="AY50" s="8"/>
      <c r="AZ50" s="8"/>
      <c r="BA50" s="8"/>
      <c r="BC50" s="7"/>
      <c r="BD50" s="14"/>
    </row>
    <row r="51" spans="1:56">
      <c r="A51" s="13"/>
      <c r="B51" s="14"/>
      <c r="C51" s="14"/>
      <c r="N51" s="5"/>
      <c r="O51" s="5"/>
      <c r="Q51" s="6"/>
      <c r="R51" s="6"/>
      <c r="S51" s="6"/>
      <c r="T51" s="6"/>
      <c r="W51" s="6"/>
      <c r="X51" s="6"/>
      <c r="Y51" s="6"/>
      <c r="Z51" s="6"/>
      <c r="AC51" s="6"/>
      <c r="AD51" s="6"/>
      <c r="AE51" s="6"/>
      <c r="AF51" s="6"/>
      <c r="AI51" s="3"/>
      <c r="AJ51" s="3"/>
      <c r="AK51" s="3"/>
      <c r="AL51" s="3"/>
      <c r="AO51" s="7"/>
      <c r="AP51" s="7"/>
      <c r="AQ51" s="7"/>
      <c r="AR51" s="7"/>
      <c r="AS51" s="7"/>
      <c r="AT51" s="7"/>
      <c r="AU51" s="7"/>
      <c r="AV51" s="7"/>
      <c r="AW51" s="7"/>
      <c r="AX51" s="8"/>
      <c r="AY51" s="8"/>
      <c r="AZ51" s="8"/>
      <c r="BA51" s="8"/>
      <c r="BC51" s="7"/>
      <c r="BD51" s="14"/>
    </row>
    <row r="52" spans="1:56">
      <c r="A52" s="13"/>
      <c r="B52" s="14"/>
      <c r="C52" s="14"/>
      <c r="N52" s="5"/>
      <c r="O52" s="5"/>
      <c r="Q52" s="6"/>
      <c r="R52" s="6"/>
      <c r="S52" s="6"/>
      <c r="T52" s="6"/>
      <c r="W52" s="6"/>
      <c r="X52" s="6"/>
      <c r="Y52" s="6"/>
      <c r="Z52" s="6"/>
      <c r="AC52" s="6"/>
      <c r="AD52" s="6"/>
      <c r="AE52" s="6"/>
      <c r="AF52" s="6"/>
      <c r="AI52" s="3"/>
      <c r="AJ52" s="3"/>
      <c r="AK52" s="3"/>
      <c r="AL52" s="3"/>
      <c r="AO52" s="7"/>
      <c r="AP52" s="7"/>
      <c r="AQ52" s="7"/>
      <c r="AR52" s="7"/>
      <c r="AS52" s="7"/>
      <c r="AT52" s="7"/>
      <c r="AU52" s="7"/>
      <c r="AV52" s="7"/>
      <c r="AW52" s="7"/>
      <c r="AX52" s="8"/>
      <c r="AY52" s="8"/>
      <c r="AZ52" s="8"/>
      <c r="BA52" s="8"/>
      <c r="BC52" s="7"/>
      <c r="BD52" s="14"/>
    </row>
    <row r="53" spans="1:56">
      <c r="A53" s="13"/>
      <c r="B53" s="14"/>
      <c r="C53" s="14"/>
      <c r="N53" s="5"/>
      <c r="O53" s="5"/>
      <c r="Q53" s="6"/>
      <c r="R53" s="6"/>
      <c r="S53" s="6"/>
      <c r="T53" s="6"/>
      <c r="W53" s="6"/>
      <c r="X53" s="6"/>
      <c r="Y53" s="6"/>
      <c r="Z53" s="6"/>
      <c r="AC53" s="6"/>
      <c r="AD53" s="6"/>
      <c r="AE53" s="6"/>
      <c r="AF53" s="6"/>
      <c r="AI53" s="3"/>
      <c r="AJ53" s="3"/>
      <c r="AK53" s="3"/>
      <c r="AL53" s="3"/>
      <c r="AO53" s="7"/>
      <c r="AP53" s="7"/>
      <c r="AQ53" s="7"/>
      <c r="AR53" s="7"/>
      <c r="AS53" s="7"/>
      <c r="AT53" s="7"/>
      <c r="AU53" s="7"/>
      <c r="AV53" s="7"/>
      <c r="AW53" s="7"/>
      <c r="AX53" s="8"/>
      <c r="AY53" s="8"/>
      <c r="AZ53" s="8"/>
      <c r="BA53" s="8"/>
      <c r="BC53" s="7"/>
      <c r="BD53" s="14"/>
    </row>
    <row r="54" spans="1:56">
      <c r="A54" s="13"/>
      <c r="B54" s="14"/>
      <c r="C54" s="14"/>
      <c r="N54" s="5"/>
      <c r="O54" s="5"/>
      <c r="Q54" s="6"/>
      <c r="R54" s="6"/>
      <c r="S54" s="6"/>
      <c r="T54" s="6"/>
      <c r="W54" s="6"/>
      <c r="X54" s="6"/>
      <c r="Y54" s="6"/>
      <c r="Z54" s="6"/>
      <c r="AC54" s="6"/>
      <c r="AD54" s="6"/>
      <c r="AE54" s="6"/>
      <c r="AF54" s="6"/>
      <c r="AI54" s="3"/>
      <c r="AJ54" s="3"/>
      <c r="AK54" s="3"/>
      <c r="AL54" s="3"/>
      <c r="AO54" s="7"/>
      <c r="AP54" s="7"/>
      <c r="AQ54" s="7"/>
      <c r="AR54" s="7"/>
      <c r="AS54" s="7"/>
      <c r="AT54" s="7"/>
      <c r="AU54" s="7"/>
      <c r="AV54" s="7"/>
      <c r="AW54" s="7"/>
      <c r="AX54" s="8"/>
      <c r="AY54" s="8"/>
      <c r="AZ54" s="8"/>
      <c r="BA54" s="8"/>
      <c r="BC54" s="7"/>
      <c r="BD54" s="14"/>
    </row>
    <row r="55" spans="1:56">
      <c r="A55" s="13"/>
      <c r="B55" s="14"/>
      <c r="C55" s="14"/>
      <c r="N55" s="5"/>
      <c r="O55" s="5"/>
      <c r="Q55" s="6"/>
      <c r="R55" s="6"/>
      <c r="S55" s="6"/>
      <c r="T55" s="6"/>
      <c r="W55" s="6"/>
      <c r="X55" s="6"/>
      <c r="Y55" s="6"/>
      <c r="Z55" s="6"/>
      <c r="AC55" s="6"/>
      <c r="AD55" s="6"/>
      <c r="AE55" s="6"/>
      <c r="AF55" s="6"/>
      <c r="AI55" s="3"/>
      <c r="AJ55" s="3"/>
      <c r="AK55" s="3"/>
      <c r="AL55" s="3"/>
      <c r="AO55" s="7"/>
      <c r="AP55" s="7"/>
      <c r="AQ55" s="7"/>
      <c r="AR55" s="7"/>
      <c r="AS55" s="7"/>
      <c r="AT55" s="7"/>
      <c r="AU55" s="7"/>
      <c r="AV55" s="7"/>
      <c r="AW55" s="7"/>
      <c r="AX55" s="8"/>
      <c r="AY55" s="8"/>
      <c r="AZ55" s="8"/>
      <c r="BA55" s="8"/>
      <c r="BC55" s="7"/>
      <c r="BD55" s="14"/>
    </row>
    <row r="56" spans="1:56">
      <c r="A56" s="13"/>
      <c r="B56" s="14"/>
      <c r="C56" s="14"/>
      <c r="N56" s="5"/>
      <c r="O56" s="5"/>
      <c r="Q56" s="6"/>
      <c r="R56" s="6"/>
      <c r="S56" s="6"/>
      <c r="T56" s="6"/>
      <c r="W56" s="6"/>
      <c r="X56" s="6"/>
      <c r="Y56" s="6"/>
      <c r="Z56" s="6"/>
      <c r="AC56" s="6"/>
      <c r="AD56" s="6"/>
      <c r="AE56" s="6"/>
      <c r="AF56" s="6"/>
      <c r="AI56" s="3"/>
      <c r="AJ56" s="3"/>
      <c r="AK56" s="3"/>
      <c r="AL56" s="3"/>
      <c r="AO56" s="7"/>
      <c r="AP56" s="7"/>
      <c r="AQ56" s="7"/>
      <c r="AR56" s="7"/>
      <c r="AS56" s="7"/>
      <c r="AT56" s="7"/>
      <c r="AU56" s="7"/>
      <c r="AV56" s="7"/>
      <c r="AW56" s="7"/>
      <c r="AX56" s="8"/>
      <c r="AY56" s="8"/>
      <c r="AZ56" s="8"/>
      <c r="BA56" s="8"/>
      <c r="BC56" s="7"/>
      <c r="BD56" s="14"/>
    </row>
    <row r="57" spans="1:56">
      <c r="A57" s="13"/>
      <c r="B57" s="14"/>
      <c r="C57" s="14"/>
      <c r="N57" s="5"/>
      <c r="O57" s="5"/>
      <c r="Q57" s="6"/>
      <c r="R57" s="6"/>
      <c r="S57" s="6"/>
      <c r="T57" s="6"/>
      <c r="W57" s="6"/>
      <c r="X57" s="6"/>
      <c r="Y57" s="6"/>
      <c r="Z57" s="6"/>
      <c r="AC57" s="6"/>
      <c r="AD57" s="6"/>
      <c r="AE57" s="6"/>
      <c r="AF57" s="6"/>
      <c r="AI57" s="3"/>
      <c r="AJ57" s="3"/>
      <c r="AK57" s="3"/>
      <c r="AL57" s="3"/>
      <c r="AO57" s="7"/>
      <c r="AP57" s="7"/>
      <c r="AQ57" s="7"/>
      <c r="AR57" s="7"/>
      <c r="AS57" s="7"/>
      <c r="AT57" s="7"/>
      <c r="AU57" s="7"/>
      <c r="AV57" s="7"/>
      <c r="AW57" s="7"/>
      <c r="AX57" s="8"/>
      <c r="AY57" s="8"/>
      <c r="AZ57" s="8"/>
      <c r="BA57" s="8"/>
      <c r="BC57" s="7"/>
      <c r="BD57" s="14"/>
    </row>
    <row r="58" spans="1:56">
      <c r="A58" s="13"/>
      <c r="B58" s="14"/>
      <c r="C58" s="14"/>
      <c r="N58" s="5"/>
      <c r="O58" s="5"/>
      <c r="Q58" s="6"/>
      <c r="R58" s="6"/>
      <c r="S58" s="6"/>
      <c r="T58" s="6"/>
      <c r="W58" s="6"/>
      <c r="X58" s="6"/>
      <c r="Y58" s="6"/>
      <c r="Z58" s="6"/>
      <c r="AC58" s="6"/>
      <c r="AD58" s="6"/>
      <c r="AE58" s="6"/>
      <c r="AF58" s="6"/>
      <c r="AI58" s="3"/>
      <c r="AJ58" s="3"/>
      <c r="AK58" s="3"/>
      <c r="AL58" s="3"/>
      <c r="AO58" s="7"/>
      <c r="AP58" s="7"/>
      <c r="AQ58" s="7"/>
      <c r="AR58" s="7"/>
      <c r="AS58" s="7"/>
      <c r="AT58" s="7"/>
      <c r="AU58" s="7"/>
      <c r="AV58" s="7"/>
      <c r="AW58" s="7"/>
      <c r="AX58" s="8"/>
      <c r="AY58" s="8"/>
      <c r="AZ58" s="8"/>
      <c r="BA58" s="8"/>
      <c r="BC58" s="7"/>
      <c r="BD58" s="14"/>
    </row>
    <row r="59" spans="1:56">
      <c r="A59" s="13"/>
      <c r="B59" s="14"/>
      <c r="C59" s="14"/>
      <c r="J59" s="14"/>
      <c r="N59" s="5"/>
      <c r="O59" s="5"/>
      <c r="Q59" s="6"/>
      <c r="R59" s="6"/>
      <c r="S59" s="6"/>
      <c r="T59" s="6"/>
      <c r="W59" s="6"/>
      <c r="X59" s="6"/>
      <c r="Y59" s="6"/>
      <c r="Z59" s="6"/>
      <c r="AC59" s="6"/>
      <c r="AD59" s="6"/>
      <c r="AE59" s="6"/>
      <c r="AF59" s="6"/>
      <c r="AI59" s="3"/>
      <c r="AJ59" s="3"/>
      <c r="AK59" s="3"/>
      <c r="AL59" s="3"/>
      <c r="AO59" s="7"/>
      <c r="AP59" s="7"/>
      <c r="AQ59" s="7"/>
      <c r="AR59" s="7"/>
      <c r="AS59" s="7"/>
      <c r="AT59" s="7"/>
      <c r="AU59" s="7"/>
      <c r="AV59" s="7"/>
      <c r="AW59" s="7"/>
      <c r="AX59" s="8"/>
      <c r="AY59" s="8"/>
      <c r="AZ59" s="8"/>
      <c r="BA59" s="8"/>
      <c r="BC59" s="7"/>
      <c r="BD59" s="14"/>
    </row>
    <row r="60" spans="1:56">
      <c r="A60" s="13"/>
      <c r="B60" s="14"/>
      <c r="C60" s="14"/>
      <c r="N60" s="5"/>
      <c r="O60" s="5"/>
      <c r="Q60" s="6"/>
      <c r="R60" s="6"/>
      <c r="S60" s="6"/>
      <c r="T60" s="6"/>
      <c r="W60" s="6"/>
      <c r="X60" s="6"/>
      <c r="Y60" s="6"/>
      <c r="Z60" s="6"/>
      <c r="AC60" s="6"/>
      <c r="AD60" s="6"/>
      <c r="AE60" s="6"/>
      <c r="AF60" s="6"/>
      <c r="AI60" s="3"/>
      <c r="AJ60" s="3"/>
      <c r="AK60" s="3"/>
      <c r="AL60" s="3"/>
      <c r="AO60" s="7"/>
      <c r="AP60" s="7"/>
      <c r="AQ60" s="7"/>
      <c r="AR60" s="7"/>
      <c r="AS60" s="7"/>
      <c r="AT60" s="7"/>
      <c r="AU60" s="7"/>
      <c r="AV60" s="7"/>
      <c r="AW60" s="7"/>
      <c r="AX60" s="8"/>
      <c r="AY60" s="8"/>
      <c r="AZ60" s="8"/>
      <c r="BA60" s="8"/>
      <c r="BC60" s="7"/>
      <c r="BD60" s="14"/>
    </row>
    <row r="61" spans="1:56">
      <c r="A61" s="13"/>
      <c r="B61" s="14"/>
      <c r="C61" s="14"/>
      <c r="N61" s="5"/>
      <c r="O61" s="5"/>
      <c r="Q61" s="6"/>
      <c r="R61" s="6"/>
      <c r="S61" s="6"/>
      <c r="T61" s="6"/>
      <c r="W61" s="6"/>
      <c r="X61" s="6"/>
      <c r="Y61" s="6"/>
      <c r="Z61" s="6"/>
      <c r="AC61" s="6"/>
      <c r="AD61" s="6"/>
      <c r="AE61" s="6"/>
      <c r="AF61" s="6"/>
      <c r="AI61" s="3"/>
      <c r="AJ61" s="3"/>
      <c r="AK61" s="3"/>
      <c r="AL61" s="3"/>
      <c r="AO61" s="7"/>
      <c r="AP61" s="7"/>
      <c r="AQ61" s="7"/>
      <c r="AR61" s="7"/>
      <c r="AS61" s="7"/>
      <c r="AT61" s="7"/>
      <c r="AU61" s="7"/>
      <c r="AV61" s="7"/>
      <c r="AW61" s="7"/>
      <c r="AX61" s="8"/>
      <c r="AY61" s="8"/>
      <c r="AZ61" s="8"/>
      <c r="BA61" s="8"/>
      <c r="BC61" s="7"/>
      <c r="BD61" s="14"/>
    </row>
    <row r="62" spans="1:56">
      <c r="A62" s="13"/>
      <c r="B62" s="14"/>
      <c r="C62" s="14"/>
      <c r="N62" s="5"/>
      <c r="O62" s="5"/>
      <c r="Q62" s="6"/>
      <c r="R62" s="6"/>
      <c r="S62" s="6"/>
      <c r="T62" s="6"/>
      <c r="W62" s="6"/>
      <c r="X62" s="6"/>
      <c r="Y62" s="6"/>
      <c r="Z62" s="6"/>
      <c r="AC62" s="6"/>
      <c r="AD62" s="6"/>
      <c r="AE62" s="6"/>
      <c r="AF62" s="6"/>
      <c r="AI62" s="3"/>
      <c r="AJ62" s="3"/>
      <c r="AK62" s="3"/>
      <c r="AL62" s="3"/>
      <c r="AO62" s="7"/>
      <c r="AP62" s="7"/>
      <c r="AQ62" s="7"/>
      <c r="AR62" s="7"/>
      <c r="AS62" s="7"/>
      <c r="AT62" s="7"/>
      <c r="AU62" s="7"/>
      <c r="AV62" s="7"/>
      <c r="AW62" s="7"/>
      <c r="AX62" s="8"/>
      <c r="AY62" s="8"/>
      <c r="AZ62" s="8"/>
      <c r="BA62" s="8"/>
      <c r="BC62" s="7"/>
      <c r="BD62" s="14"/>
    </row>
    <row r="63" spans="1:56">
      <c r="A63" s="13"/>
      <c r="B63" s="14"/>
      <c r="C63" s="14"/>
      <c r="N63" s="5"/>
      <c r="O63" s="5"/>
      <c r="Q63" s="6"/>
      <c r="R63" s="6"/>
      <c r="S63" s="6"/>
      <c r="T63" s="6"/>
      <c r="W63" s="6"/>
      <c r="X63" s="6"/>
      <c r="Y63" s="6"/>
      <c r="Z63" s="6"/>
      <c r="AC63" s="6"/>
      <c r="AD63" s="6"/>
      <c r="AE63" s="6"/>
      <c r="AF63" s="6"/>
      <c r="AI63" s="3"/>
      <c r="AJ63" s="3"/>
      <c r="AK63" s="3"/>
      <c r="AL63" s="3"/>
      <c r="AO63" s="7"/>
      <c r="AP63" s="7"/>
      <c r="AQ63" s="7"/>
      <c r="AR63" s="7"/>
      <c r="AS63" s="7"/>
      <c r="AT63" s="7"/>
      <c r="AU63" s="7"/>
      <c r="AV63" s="7"/>
      <c r="AW63" s="7"/>
      <c r="AX63" s="8"/>
      <c r="AY63" s="8"/>
      <c r="AZ63" s="8"/>
      <c r="BA63" s="8"/>
      <c r="BC63" s="7"/>
      <c r="BD63" s="14"/>
    </row>
    <row r="64" spans="1:56">
      <c r="A64" s="13"/>
      <c r="B64" s="14"/>
      <c r="C64" s="14"/>
      <c r="N64" s="5"/>
      <c r="O64" s="5"/>
      <c r="Q64" s="6"/>
      <c r="R64" s="6"/>
      <c r="S64" s="6"/>
      <c r="T64" s="6"/>
      <c r="W64" s="6"/>
      <c r="X64" s="6"/>
      <c r="Y64" s="6"/>
      <c r="Z64" s="6"/>
      <c r="AC64" s="6"/>
      <c r="AD64" s="6"/>
      <c r="AE64" s="6"/>
      <c r="AF64" s="6"/>
      <c r="AI64" s="3"/>
      <c r="AJ64" s="3"/>
      <c r="AK64" s="3"/>
      <c r="AL64" s="3"/>
      <c r="AO64" s="7"/>
      <c r="AP64" s="7"/>
      <c r="AQ64" s="7"/>
      <c r="AR64" s="7"/>
      <c r="AS64" s="7"/>
      <c r="AT64" s="7"/>
      <c r="AU64" s="7"/>
      <c r="AV64" s="7"/>
      <c r="AW64" s="7"/>
      <c r="AX64" s="8"/>
      <c r="AY64" s="8"/>
      <c r="AZ64" s="8"/>
      <c r="BA64" s="8"/>
      <c r="BC64" s="7"/>
      <c r="BD64" s="14"/>
    </row>
    <row r="65" spans="1:56">
      <c r="A65" s="13"/>
      <c r="B65" s="14"/>
      <c r="C65" s="14"/>
      <c r="F65" s="14"/>
      <c r="J65" s="14"/>
      <c r="N65" s="5"/>
      <c r="O65" s="5"/>
      <c r="Q65" s="6"/>
      <c r="R65" s="6"/>
      <c r="S65" s="6"/>
      <c r="T65" s="6"/>
      <c r="W65" s="6"/>
      <c r="X65" s="6"/>
      <c r="Y65" s="6"/>
      <c r="Z65" s="6"/>
      <c r="AC65" s="6"/>
      <c r="AD65" s="6"/>
      <c r="AE65" s="6"/>
      <c r="AF65" s="6"/>
      <c r="AI65" s="3"/>
      <c r="AJ65" s="3"/>
      <c r="AK65" s="3"/>
      <c r="AL65" s="3"/>
      <c r="AO65" s="7"/>
      <c r="AP65" s="7"/>
      <c r="AQ65" s="7"/>
      <c r="AR65" s="7"/>
      <c r="AS65" s="7"/>
      <c r="AT65" s="7"/>
      <c r="AU65" s="7"/>
      <c r="AV65" s="7"/>
      <c r="AW65" s="7"/>
      <c r="AX65" s="8"/>
      <c r="AY65" s="8"/>
      <c r="AZ65" s="8"/>
      <c r="BA65" s="8"/>
      <c r="BC65" s="7"/>
      <c r="BD65" s="14"/>
    </row>
    <row r="66" spans="1:56">
      <c r="A66" s="13"/>
      <c r="B66" s="14"/>
      <c r="C66" s="14"/>
      <c r="N66" s="5"/>
      <c r="O66" s="5"/>
      <c r="Q66" s="6"/>
      <c r="R66" s="6"/>
      <c r="S66" s="6"/>
      <c r="T66" s="6"/>
      <c r="W66" s="6"/>
      <c r="X66" s="6"/>
      <c r="Y66" s="6"/>
      <c r="Z66" s="6"/>
      <c r="AC66" s="6"/>
      <c r="AD66" s="6"/>
      <c r="AE66" s="6"/>
      <c r="AF66" s="6"/>
      <c r="AI66" s="3"/>
      <c r="AJ66" s="3"/>
      <c r="AK66" s="3"/>
      <c r="AL66" s="3"/>
      <c r="AO66" s="7"/>
      <c r="AP66" s="7"/>
      <c r="AQ66" s="7"/>
      <c r="AR66" s="7"/>
      <c r="AS66" s="7"/>
      <c r="AT66" s="7"/>
      <c r="AU66" s="7"/>
      <c r="AV66" s="7"/>
      <c r="AW66" s="7"/>
      <c r="AX66" s="8"/>
      <c r="AY66" s="8"/>
      <c r="AZ66" s="8"/>
      <c r="BA66" s="8"/>
      <c r="BC66" s="7"/>
      <c r="BD66" s="14"/>
    </row>
    <row r="67" spans="1:56">
      <c r="A67" s="13"/>
      <c r="B67" s="14"/>
      <c r="C67" s="14"/>
      <c r="N67" s="5"/>
      <c r="O67" s="5"/>
      <c r="Q67" s="6"/>
      <c r="R67" s="6"/>
      <c r="S67" s="6"/>
      <c r="T67" s="6"/>
      <c r="W67" s="6"/>
      <c r="X67" s="6"/>
      <c r="Y67" s="6"/>
      <c r="Z67" s="6"/>
      <c r="AC67" s="6"/>
      <c r="AD67" s="6"/>
      <c r="AE67" s="6"/>
      <c r="AF67" s="6"/>
      <c r="AI67" s="3"/>
      <c r="AJ67" s="3"/>
      <c r="AK67" s="3"/>
      <c r="AL67" s="3"/>
      <c r="AO67" s="7"/>
      <c r="AP67" s="7"/>
      <c r="AQ67" s="7"/>
      <c r="AR67" s="7"/>
      <c r="AS67" s="7"/>
      <c r="AT67" s="7"/>
      <c r="AU67" s="7"/>
      <c r="AV67" s="7"/>
      <c r="AW67" s="7"/>
      <c r="AX67" s="8"/>
      <c r="AY67" s="8"/>
      <c r="AZ67" s="8"/>
      <c r="BA67" s="8"/>
      <c r="BC67" s="7"/>
      <c r="BD67" s="14"/>
    </row>
    <row r="68" spans="1:56">
      <c r="A68" s="13"/>
      <c r="B68" s="14"/>
      <c r="C68" s="14"/>
      <c r="F68" s="14"/>
      <c r="N68" s="5"/>
      <c r="O68" s="5"/>
      <c r="Q68" s="6"/>
      <c r="R68" s="6"/>
      <c r="S68" s="6"/>
      <c r="T68" s="6"/>
      <c r="W68" s="6"/>
      <c r="X68" s="6"/>
      <c r="Y68" s="6"/>
      <c r="Z68" s="6"/>
      <c r="AC68" s="6"/>
      <c r="AD68" s="6"/>
      <c r="AE68" s="6"/>
      <c r="AF68" s="6"/>
      <c r="AI68" s="3"/>
      <c r="AJ68" s="3"/>
      <c r="AK68" s="3"/>
      <c r="AL68" s="3"/>
      <c r="AO68" s="7"/>
      <c r="AP68" s="7"/>
      <c r="AQ68" s="7"/>
      <c r="AR68" s="7"/>
      <c r="AS68" s="7"/>
      <c r="AT68" s="7"/>
      <c r="AU68" s="7"/>
      <c r="AV68" s="7"/>
      <c r="AW68" s="7"/>
      <c r="AX68" s="8"/>
      <c r="AY68" s="8"/>
      <c r="AZ68" s="8"/>
      <c r="BA68" s="8"/>
      <c r="BC68" s="7"/>
      <c r="BD68" s="14"/>
    </row>
    <row r="69" spans="1:56">
      <c r="A69" s="13"/>
      <c r="B69" s="14"/>
      <c r="C69" s="14"/>
      <c r="N69" s="5"/>
      <c r="O69" s="5"/>
      <c r="Q69" s="6"/>
      <c r="R69" s="6"/>
      <c r="S69" s="6"/>
      <c r="T69" s="6"/>
      <c r="W69" s="6"/>
      <c r="X69" s="6"/>
      <c r="Y69" s="6"/>
      <c r="Z69" s="6"/>
      <c r="AC69" s="6"/>
      <c r="AD69" s="6"/>
      <c r="AE69" s="6"/>
      <c r="AF69" s="6"/>
      <c r="AI69" s="3"/>
      <c r="AJ69" s="3"/>
      <c r="AK69" s="3"/>
      <c r="AL69" s="3"/>
      <c r="AO69" s="7"/>
      <c r="AP69" s="7"/>
      <c r="AQ69" s="7"/>
      <c r="AR69" s="7"/>
      <c r="AS69" s="7"/>
      <c r="AT69" s="7"/>
      <c r="AU69" s="7"/>
      <c r="AV69" s="7"/>
      <c r="AW69" s="7"/>
      <c r="AX69" s="8"/>
      <c r="AY69" s="8"/>
      <c r="AZ69" s="8"/>
      <c r="BA69" s="8"/>
      <c r="BC69" s="7"/>
      <c r="BD69" s="14"/>
    </row>
    <row r="70" spans="1:56">
      <c r="A70" s="13"/>
      <c r="B70" s="14"/>
      <c r="C70" s="14"/>
      <c r="F70" s="14"/>
      <c r="N70" s="5"/>
      <c r="O70" s="5"/>
      <c r="Q70" s="6"/>
      <c r="R70" s="6"/>
      <c r="S70" s="6"/>
      <c r="T70" s="6"/>
      <c r="W70" s="6"/>
      <c r="X70" s="6"/>
      <c r="Y70" s="6"/>
      <c r="Z70" s="6"/>
      <c r="AC70" s="6"/>
      <c r="AD70" s="6"/>
      <c r="AE70" s="6"/>
      <c r="AF70" s="6"/>
      <c r="AI70" s="3"/>
      <c r="AJ70" s="3"/>
      <c r="AK70" s="3"/>
      <c r="AL70" s="3"/>
      <c r="AO70" s="7"/>
      <c r="AP70" s="7"/>
      <c r="AQ70" s="7"/>
      <c r="AR70" s="7"/>
      <c r="AS70" s="7"/>
      <c r="AT70" s="7"/>
      <c r="AU70" s="7"/>
      <c r="AV70" s="7"/>
      <c r="AW70" s="7"/>
      <c r="AX70" s="8"/>
      <c r="AY70" s="8"/>
      <c r="AZ70" s="8"/>
      <c r="BA70" s="8"/>
      <c r="BC70" s="7"/>
      <c r="BD70" s="14"/>
    </row>
    <row r="71" spans="1:56">
      <c r="A71" s="13"/>
      <c r="B71" s="14"/>
      <c r="C71" s="14"/>
      <c r="N71" s="5"/>
      <c r="O71" s="5"/>
      <c r="Q71" s="6"/>
      <c r="R71" s="6"/>
      <c r="S71" s="6"/>
      <c r="T71" s="6"/>
      <c r="W71" s="6"/>
      <c r="X71" s="6"/>
      <c r="Y71" s="6"/>
      <c r="Z71" s="6"/>
      <c r="AC71" s="6"/>
      <c r="AD71" s="6"/>
      <c r="AE71" s="6"/>
      <c r="AF71" s="6"/>
      <c r="AI71" s="3"/>
      <c r="AJ71" s="3"/>
      <c r="AK71" s="3"/>
      <c r="AL71" s="3"/>
      <c r="AO71" s="7"/>
      <c r="AP71" s="7"/>
      <c r="AQ71" s="7"/>
      <c r="AR71" s="7"/>
      <c r="AS71" s="7"/>
      <c r="AT71" s="7"/>
      <c r="AU71" s="7"/>
      <c r="AV71" s="7"/>
      <c r="AW71" s="7"/>
      <c r="AX71" s="8"/>
      <c r="AY71" s="8"/>
      <c r="AZ71" s="8"/>
      <c r="BA71" s="8"/>
      <c r="BC71" s="7"/>
      <c r="BD71" s="14"/>
    </row>
    <row r="72" spans="1:56">
      <c r="A72" s="13"/>
      <c r="B72" s="14"/>
      <c r="C72" s="14"/>
      <c r="N72" s="5"/>
      <c r="O72" s="5"/>
      <c r="Q72" s="6"/>
      <c r="R72" s="6"/>
      <c r="S72" s="6"/>
      <c r="T72" s="6"/>
      <c r="W72" s="6"/>
      <c r="X72" s="6"/>
      <c r="Y72" s="6"/>
      <c r="Z72" s="6"/>
      <c r="AC72" s="6"/>
      <c r="AD72" s="6"/>
      <c r="AE72" s="6"/>
      <c r="AF72" s="6"/>
      <c r="AI72" s="3"/>
      <c r="AJ72" s="3"/>
      <c r="AK72" s="3"/>
      <c r="AL72" s="3"/>
      <c r="AO72" s="7"/>
      <c r="AP72" s="7"/>
      <c r="AQ72" s="7"/>
      <c r="AR72" s="7"/>
      <c r="AS72" s="7"/>
      <c r="AT72" s="7"/>
      <c r="AU72" s="7"/>
      <c r="AV72" s="7"/>
      <c r="AW72" s="7"/>
      <c r="AX72" s="8"/>
      <c r="AY72" s="8"/>
      <c r="AZ72" s="8"/>
      <c r="BA72" s="8"/>
      <c r="BC72" s="7"/>
      <c r="BD72" s="14"/>
    </row>
    <row r="73" spans="1:56">
      <c r="A73" s="13"/>
      <c r="B73" s="14"/>
      <c r="C73" s="14"/>
      <c r="N73" s="5"/>
      <c r="O73" s="5"/>
      <c r="Q73" s="6"/>
      <c r="R73" s="6"/>
      <c r="S73" s="6"/>
      <c r="T73" s="6"/>
      <c r="W73" s="6"/>
      <c r="X73" s="6"/>
      <c r="Y73" s="6"/>
      <c r="Z73" s="6"/>
      <c r="AC73" s="6"/>
      <c r="AD73" s="6"/>
      <c r="AE73" s="6"/>
      <c r="AF73" s="6"/>
      <c r="AI73" s="3"/>
      <c r="AJ73" s="3"/>
      <c r="AK73" s="3"/>
      <c r="AL73" s="3"/>
      <c r="AO73" s="7"/>
      <c r="AP73" s="7"/>
      <c r="AQ73" s="7"/>
      <c r="AR73" s="7"/>
      <c r="AS73" s="7"/>
      <c r="AT73" s="7"/>
      <c r="AU73" s="7"/>
      <c r="AV73" s="7"/>
      <c r="AW73" s="7"/>
      <c r="AX73" s="8"/>
      <c r="AY73" s="8"/>
      <c r="AZ73" s="8"/>
      <c r="BA73" s="8"/>
      <c r="BC73" s="7"/>
      <c r="BD73" s="14"/>
    </row>
    <row r="74" spans="1:56">
      <c r="A74" s="13"/>
      <c r="B74" s="14"/>
      <c r="C74" s="14"/>
      <c r="N74" s="5"/>
      <c r="O74" s="5"/>
      <c r="Q74" s="6"/>
      <c r="R74" s="6"/>
      <c r="S74" s="6"/>
      <c r="T74" s="6"/>
      <c r="W74" s="6"/>
      <c r="X74" s="6"/>
      <c r="Y74" s="6"/>
      <c r="Z74" s="6"/>
      <c r="AC74" s="6"/>
      <c r="AD74" s="6"/>
      <c r="AE74" s="6"/>
      <c r="AF74" s="6"/>
      <c r="AI74" s="3"/>
      <c r="AJ74" s="3"/>
      <c r="AK74" s="3"/>
      <c r="AL74" s="3"/>
      <c r="AO74" s="7"/>
      <c r="AP74" s="7"/>
      <c r="AQ74" s="7"/>
      <c r="AR74" s="7"/>
      <c r="AS74" s="7"/>
      <c r="AT74" s="7"/>
      <c r="AU74" s="7"/>
      <c r="AV74" s="7"/>
      <c r="AW74" s="7"/>
      <c r="AX74" s="8"/>
      <c r="AY74" s="8"/>
      <c r="AZ74" s="8"/>
      <c r="BA74" s="8"/>
      <c r="BC74" s="7"/>
      <c r="BD74" s="14"/>
    </row>
    <row r="75" spans="1:56">
      <c r="A75" s="13"/>
      <c r="B75" s="14"/>
      <c r="C75" s="14"/>
      <c r="N75" s="5"/>
      <c r="O75" s="5"/>
      <c r="Q75" s="6"/>
      <c r="R75" s="6"/>
      <c r="S75" s="6"/>
      <c r="T75" s="6"/>
      <c r="W75" s="6"/>
      <c r="X75" s="6"/>
      <c r="Y75" s="6"/>
      <c r="Z75" s="6"/>
      <c r="AC75" s="6"/>
      <c r="AD75" s="6"/>
      <c r="AE75" s="6"/>
      <c r="AF75" s="6"/>
      <c r="AI75" s="3"/>
      <c r="AJ75" s="3"/>
      <c r="AK75" s="3"/>
      <c r="AL75" s="3"/>
      <c r="AO75" s="7"/>
      <c r="AP75" s="7"/>
      <c r="AQ75" s="7"/>
      <c r="AR75" s="7"/>
      <c r="AS75" s="7"/>
      <c r="AT75" s="7"/>
      <c r="AU75" s="7"/>
      <c r="AV75" s="7"/>
      <c r="AW75" s="7"/>
      <c r="AX75" s="8"/>
      <c r="AY75" s="8"/>
      <c r="AZ75" s="8"/>
      <c r="BA75" s="8"/>
      <c r="BC75" s="7"/>
      <c r="BD75" s="14"/>
    </row>
    <row r="76" spans="1:56">
      <c r="A76" s="13"/>
      <c r="B76" s="14"/>
      <c r="C76" s="14"/>
      <c r="N76" s="5"/>
      <c r="O76" s="5"/>
      <c r="Q76" s="6"/>
      <c r="R76" s="6"/>
      <c r="S76" s="6"/>
      <c r="T76" s="6"/>
      <c r="W76" s="6"/>
      <c r="X76" s="6"/>
      <c r="Y76" s="6"/>
      <c r="Z76" s="6"/>
      <c r="AC76" s="6"/>
      <c r="AD76" s="6"/>
      <c r="AE76" s="6"/>
      <c r="AF76" s="6"/>
      <c r="AI76" s="3"/>
      <c r="AJ76" s="3"/>
      <c r="AK76" s="3"/>
      <c r="AL76" s="3"/>
      <c r="AO76" s="7"/>
      <c r="AP76" s="7"/>
      <c r="AQ76" s="7"/>
      <c r="AR76" s="7"/>
      <c r="AS76" s="7"/>
      <c r="AT76" s="7"/>
      <c r="AU76" s="7"/>
      <c r="AV76" s="7"/>
      <c r="AW76" s="7"/>
      <c r="AX76" s="8"/>
      <c r="AY76" s="8"/>
      <c r="AZ76" s="8"/>
      <c r="BA76" s="8"/>
      <c r="BC76" s="7"/>
      <c r="BD76" s="14"/>
    </row>
    <row r="77" spans="1:56">
      <c r="A77" s="13"/>
      <c r="B77" s="14"/>
      <c r="C77" s="14"/>
      <c r="N77" s="5"/>
      <c r="O77" s="5"/>
      <c r="Q77" s="6"/>
      <c r="R77" s="6"/>
      <c r="S77" s="6"/>
      <c r="T77" s="6"/>
      <c r="W77" s="6"/>
      <c r="X77" s="6"/>
      <c r="Y77" s="6"/>
      <c r="Z77" s="6"/>
      <c r="AC77" s="6"/>
      <c r="AD77" s="6"/>
      <c r="AE77" s="6"/>
      <c r="AF77" s="6"/>
      <c r="AI77" s="3"/>
      <c r="AJ77" s="3"/>
      <c r="AK77" s="3"/>
      <c r="AL77" s="3"/>
      <c r="AO77" s="7"/>
      <c r="AP77" s="7"/>
      <c r="AQ77" s="7"/>
      <c r="AR77" s="7"/>
      <c r="AS77" s="7"/>
      <c r="AT77" s="7"/>
      <c r="AU77" s="7"/>
      <c r="AV77" s="7"/>
      <c r="AW77" s="7"/>
      <c r="AX77" s="8"/>
      <c r="AY77" s="8"/>
      <c r="AZ77" s="8"/>
      <c r="BA77" s="8"/>
      <c r="BC77" s="7"/>
      <c r="BD77" s="14"/>
    </row>
    <row r="78" spans="1:56">
      <c r="A78" s="13"/>
      <c r="B78" s="14"/>
      <c r="C78" s="14"/>
      <c r="N78" s="5"/>
      <c r="O78" s="5"/>
      <c r="Q78" s="6"/>
      <c r="R78" s="6"/>
      <c r="S78" s="6"/>
      <c r="T78" s="6"/>
      <c r="W78" s="6"/>
      <c r="X78" s="6"/>
      <c r="Y78" s="6"/>
      <c r="Z78" s="6"/>
      <c r="AC78" s="6"/>
      <c r="AD78" s="6"/>
      <c r="AE78" s="6"/>
      <c r="AF78" s="6"/>
      <c r="AI78" s="3"/>
      <c r="AJ78" s="3"/>
      <c r="AK78" s="3"/>
      <c r="AL78" s="3"/>
      <c r="AO78" s="7"/>
      <c r="AP78" s="7"/>
      <c r="AQ78" s="7"/>
      <c r="AR78" s="7"/>
      <c r="AS78" s="7"/>
      <c r="AT78" s="7"/>
      <c r="AU78" s="7"/>
      <c r="AV78" s="7"/>
      <c r="AW78" s="7"/>
      <c r="AX78" s="8"/>
      <c r="AY78" s="8"/>
      <c r="AZ78" s="8"/>
      <c r="BA78" s="8"/>
      <c r="BC78" s="7"/>
      <c r="BD78" s="14"/>
    </row>
    <row r="79" spans="1:56">
      <c r="A79" s="13"/>
      <c r="B79" s="14"/>
      <c r="C79" s="14"/>
      <c r="N79" s="5"/>
      <c r="O79" s="5"/>
      <c r="Q79" s="6"/>
      <c r="R79" s="6"/>
      <c r="S79" s="6"/>
      <c r="T79" s="6"/>
      <c r="W79" s="6"/>
      <c r="X79" s="6"/>
      <c r="Y79" s="6"/>
      <c r="Z79" s="6"/>
      <c r="AC79" s="6"/>
      <c r="AD79" s="6"/>
      <c r="AE79" s="6"/>
      <c r="AF79" s="6"/>
      <c r="AI79" s="3"/>
      <c r="AJ79" s="3"/>
      <c r="AK79" s="3"/>
      <c r="AL79" s="3"/>
      <c r="AO79" s="7"/>
      <c r="AP79" s="7"/>
      <c r="AQ79" s="7"/>
      <c r="AR79" s="7"/>
      <c r="AS79" s="7"/>
      <c r="AT79" s="7"/>
      <c r="AU79" s="7"/>
      <c r="AV79" s="7"/>
      <c r="AW79" s="7"/>
      <c r="AX79" s="8"/>
      <c r="AY79" s="8"/>
      <c r="AZ79" s="8"/>
      <c r="BA79" s="8"/>
      <c r="BC79" s="7"/>
      <c r="BD79" s="14"/>
    </row>
    <row r="80" spans="1:56">
      <c r="A80" s="13"/>
      <c r="B80" s="14"/>
      <c r="C80" s="14"/>
      <c r="N80" s="5"/>
      <c r="O80" s="5"/>
      <c r="Q80" s="6"/>
      <c r="R80" s="6"/>
      <c r="S80" s="6"/>
      <c r="T80" s="6"/>
      <c r="W80" s="6"/>
      <c r="X80" s="6"/>
      <c r="Y80" s="6"/>
      <c r="Z80" s="6"/>
      <c r="AC80" s="6"/>
      <c r="AD80" s="6"/>
      <c r="AE80" s="6"/>
      <c r="AF80" s="6"/>
      <c r="AI80" s="3"/>
      <c r="AJ80" s="3"/>
      <c r="AK80" s="3"/>
      <c r="AL80" s="3"/>
      <c r="AO80" s="7"/>
      <c r="AP80" s="7"/>
      <c r="AQ80" s="7"/>
      <c r="AR80" s="7"/>
      <c r="AS80" s="7"/>
      <c r="AT80" s="7"/>
      <c r="AU80" s="7"/>
      <c r="AV80" s="7"/>
      <c r="AW80" s="7"/>
      <c r="AX80" s="8"/>
      <c r="AY80" s="8"/>
      <c r="AZ80" s="8"/>
      <c r="BA80" s="8"/>
      <c r="BC80" s="7"/>
      <c r="BD80" s="14"/>
    </row>
    <row r="81" spans="1:56">
      <c r="A81" s="13"/>
      <c r="B81" s="14"/>
      <c r="C81" s="14"/>
      <c r="J81" s="14"/>
      <c r="N81" s="5"/>
      <c r="O81" s="5"/>
      <c r="Q81" s="6"/>
      <c r="R81" s="6"/>
      <c r="S81" s="6"/>
      <c r="T81" s="6"/>
      <c r="W81" s="6"/>
      <c r="X81" s="6"/>
      <c r="Y81" s="6"/>
      <c r="Z81" s="6"/>
      <c r="AC81" s="6"/>
      <c r="AD81" s="6"/>
      <c r="AE81" s="6"/>
      <c r="AF81" s="6"/>
      <c r="AI81" s="3"/>
      <c r="AJ81" s="3"/>
      <c r="AK81" s="3"/>
      <c r="AL81" s="3"/>
      <c r="AO81" s="7"/>
      <c r="AP81" s="7"/>
      <c r="AQ81" s="7"/>
      <c r="AR81" s="7"/>
      <c r="AS81" s="7"/>
      <c r="AT81" s="7"/>
      <c r="AU81" s="7"/>
      <c r="AV81" s="7"/>
      <c r="AW81" s="7"/>
      <c r="AX81" s="8"/>
      <c r="AY81" s="8"/>
      <c r="AZ81" s="8"/>
      <c r="BA81" s="8"/>
      <c r="BC81" s="7"/>
      <c r="BD81" s="14"/>
    </row>
    <row r="82" spans="1:56">
      <c r="A82" s="13"/>
      <c r="B82" s="14"/>
      <c r="C82" s="14"/>
      <c r="N82" s="5"/>
      <c r="O82" s="5"/>
      <c r="Q82" s="6"/>
      <c r="R82" s="6"/>
      <c r="S82" s="6"/>
      <c r="T82" s="6"/>
      <c r="W82" s="6"/>
      <c r="X82" s="6"/>
      <c r="Y82" s="6"/>
      <c r="Z82" s="6"/>
      <c r="AC82" s="6"/>
      <c r="AD82" s="6"/>
      <c r="AE82" s="6"/>
      <c r="AF82" s="6"/>
      <c r="AI82" s="3"/>
      <c r="AJ82" s="3"/>
      <c r="AK82" s="3"/>
      <c r="AL82" s="3"/>
      <c r="AO82" s="7"/>
      <c r="AP82" s="7"/>
      <c r="AQ82" s="7"/>
      <c r="AR82" s="7"/>
      <c r="AS82" s="7"/>
      <c r="AT82" s="7"/>
      <c r="AU82" s="7"/>
      <c r="AV82" s="7"/>
      <c r="AW82" s="7"/>
      <c r="AX82" s="8"/>
      <c r="AY82" s="8"/>
      <c r="AZ82" s="8"/>
      <c r="BA82" s="8"/>
      <c r="BC82" s="7"/>
      <c r="BD82" s="14"/>
    </row>
    <row r="83" spans="1:56">
      <c r="A83" s="13"/>
      <c r="B83" s="14"/>
      <c r="C83" s="14"/>
      <c r="N83" s="5"/>
      <c r="O83" s="5"/>
      <c r="Q83" s="6"/>
      <c r="R83" s="6"/>
      <c r="S83" s="6"/>
      <c r="T83" s="6"/>
      <c r="W83" s="6"/>
      <c r="X83" s="6"/>
      <c r="Y83" s="6"/>
      <c r="Z83" s="6"/>
      <c r="AC83" s="6"/>
      <c r="AD83" s="6"/>
      <c r="AE83" s="6"/>
      <c r="AF83" s="6"/>
      <c r="AI83" s="3"/>
      <c r="AJ83" s="3"/>
      <c r="AK83" s="3"/>
      <c r="AL83" s="3"/>
      <c r="AO83" s="7"/>
      <c r="AP83" s="7"/>
      <c r="AQ83" s="7"/>
      <c r="AR83" s="7"/>
      <c r="AS83" s="7"/>
      <c r="AT83" s="7"/>
      <c r="AU83" s="7"/>
      <c r="AV83" s="7"/>
      <c r="AW83" s="7"/>
      <c r="AX83" s="8"/>
      <c r="AY83" s="8"/>
      <c r="AZ83" s="8"/>
      <c r="BA83" s="8"/>
      <c r="BC83" s="7"/>
      <c r="BD83" s="14"/>
    </row>
    <row r="84" spans="1:56">
      <c r="A84" s="13"/>
      <c r="B84" s="14"/>
      <c r="C84" s="14"/>
      <c r="N84" s="5"/>
      <c r="O84" s="5"/>
      <c r="Q84" s="6"/>
      <c r="R84" s="6"/>
      <c r="S84" s="6"/>
      <c r="T84" s="6"/>
      <c r="W84" s="6"/>
      <c r="X84" s="6"/>
      <c r="Y84" s="6"/>
      <c r="Z84" s="6"/>
      <c r="AC84" s="6"/>
      <c r="AD84" s="6"/>
      <c r="AE84" s="6"/>
      <c r="AF84" s="6"/>
      <c r="AI84" s="3"/>
      <c r="AJ84" s="3"/>
      <c r="AK84" s="3"/>
      <c r="AL84" s="3"/>
      <c r="AO84" s="7"/>
      <c r="AP84" s="7"/>
      <c r="AQ84" s="7"/>
      <c r="AR84" s="7"/>
      <c r="AS84" s="7"/>
      <c r="AT84" s="7"/>
      <c r="AU84" s="7"/>
      <c r="AV84" s="7"/>
      <c r="AW84" s="7"/>
      <c r="AX84" s="8"/>
      <c r="AY84" s="8"/>
      <c r="AZ84" s="8"/>
      <c r="BA84" s="8"/>
      <c r="BC84" s="7"/>
      <c r="BD84" s="14"/>
    </row>
    <row r="85" spans="1:56">
      <c r="A85" s="13"/>
      <c r="B85" s="14"/>
      <c r="C85" s="14"/>
      <c r="J85" s="14"/>
      <c r="N85" s="5"/>
      <c r="O85" s="5"/>
      <c r="Q85" s="6"/>
      <c r="R85" s="6"/>
      <c r="S85" s="6"/>
      <c r="T85" s="6"/>
      <c r="W85" s="6"/>
      <c r="X85" s="6"/>
      <c r="Y85" s="6"/>
      <c r="Z85" s="6"/>
      <c r="AC85" s="6"/>
      <c r="AD85" s="6"/>
      <c r="AE85" s="6"/>
      <c r="AF85" s="6"/>
      <c r="AI85" s="3"/>
      <c r="AJ85" s="3"/>
      <c r="AK85" s="3"/>
      <c r="AL85" s="3"/>
      <c r="AO85" s="7"/>
      <c r="AP85" s="7"/>
      <c r="AQ85" s="7"/>
      <c r="AR85" s="7"/>
      <c r="AS85" s="7"/>
      <c r="AT85" s="7"/>
      <c r="AU85" s="7"/>
      <c r="AV85" s="7"/>
      <c r="AW85" s="7"/>
      <c r="AX85" s="8"/>
      <c r="AY85" s="8"/>
      <c r="AZ85" s="8"/>
      <c r="BA85" s="8"/>
      <c r="BC85" s="7"/>
      <c r="BD85" s="14"/>
    </row>
    <row r="86" spans="1:56">
      <c r="A86" s="13"/>
      <c r="B86" s="14"/>
      <c r="C86" s="14"/>
      <c r="J86" s="14"/>
      <c r="N86" s="5"/>
      <c r="O86" s="5"/>
      <c r="Q86" s="6"/>
      <c r="R86" s="6"/>
      <c r="S86" s="6"/>
      <c r="T86" s="6"/>
      <c r="W86" s="6"/>
      <c r="X86" s="6"/>
      <c r="Y86" s="6"/>
      <c r="Z86" s="6"/>
      <c r="AC86" s="6"/>
      <c r="AD86" s="6"/>
      <c r="AE86" s="6"/>
      <c r="AF86" s="6"/>
      <c r="AI86" s="3"/>
      <c r="AJ86" s="3"/>
      <c r="AK86" s="3"/>
      <c r="AL86" s="3"/>
      <c r="AO86" s="7"/>
      <c r="AP86" s="7"/>
      <c r="AQ86" s="7"/>
      <c r="AR86" s="7"/>
      <c r="AS86" s="7"/>
      <c r="AT86" s="7"/>
      <c r="AU86" s="7"/>
      <c r="AV86" s="7"/>
      <c r="AW86" s="7"/>
      <c r="AX86" s="8"/>
      <c r="AY86" s="8"/>
      <c r="AZ86" s="8"/>
      <c r="BA86" s="8"/>
      <c r="BC86" s="7"/>
      <c r="BD86" s="14"/>
    </row>
    <row r="87" spans="1:56">
      <c r="A87" s="13"/>
      <c r="B87" s="14"/>
      <c r="C87" s="14"/>
      <c r="N87" s="5"/>
      <c r="O87" s="5"/>
      <c r="Q87" s="6"/>
      <c r="R87" s="6"/>
      <c r="S87" s="6"/>
      <c r="T87" s="6"/>
      <c r="W87" s="6"/>
      <c r="X87" s="6"/>
      <c r="Y87" s="6"/>
      <c r="Z87" s="6"/>
      <c r="AC87" s="6"/>
      <c r="AD87" s="6"/>
      <c r="AE87" s="6"/>
      <c r="AF87" s="6"/>
      <c r="AI87" s="3"/>
      <c r="AJ87" s="3"/>
      <c r="AK87" s="3"/>
      <c r="AL87" s="3"/>
      <c r="AO87" s="7"/>
      <c r="AP87" s="7"/>
      <c r="AQ87" s="7"/>
      <c r="AR87" s="7"/>
      <c r="AS87" s="7"/>
      <c r="AT87" s="7"/>
      <c r="AU87" s="7"/>
      <c r="AV87" s="7"/>
      <c r="AW87" s="7"/>
      <c r="AX87" s="8"/>
      <c r="AY87" s="8"/>
      <c r="AZ87" s="8"/>
      <c r="BA87" s="8"/>
      <c r="BC87" s="7"/>
      <c r="BD87" s="14"/>
    </row>
    <row r="88" spans="1:56">
      <c r="A88" s="13"/>
      <c r="B88" s="14"/>
      <c r="C88" s="14"/>
      <c r="J88" s="14"/>
      <c r="N88" s="5"/>
      <c r="O88" s="5"/>
      <c r="Q88" s="6"/>
      <c r="R88" s="6"/>
      <c r="S88" s="6"/>
      <c r="T88" s="6"/>
      <c r="W88" s="6"/>
      <c r="X88" s="6"/>
      <c r="Y88" s="6"/>
      <c r="Z88" s="6"/>
      <c r="AC88" s="6"/>
      <c r="AD88" s="6"/>
      <c r="AE88" s="6"/>
      <c r="AF88" s="6"/>
      <c r="AI88" s="3"/>
      <c r="AJ88" s="3"/>
      <c r="AK88" s="3"/>
      <c r="AL88" s="3"/>
      <c r="AO88" s="7"/>
      <c r="AP88" s="7"/>
      <c r="AQ88" s="7"/>
      <c r="AR88" s="7"/>
      <c r="AS88" s="7"/>
      <c r="AT88" s="7"/>
      <c r="AU88" s="7"/>
      <c r="AV88" s="7"/>
      <c r="AW88" s="7"/>
      <c r="AX88" s="8"/>
      <c r="AY88" s="8"/>
      <c r="AZ88" s="8"/>
      <c r="BA88" s="8"/>
      <c r="BC88" s="7"/>
      <c r="BD88" s="14"/>
    </row>
    <row r="89" spans="1:56">
      <c r="A89" s="13"/>
      <c r="B89" s="14"/>
      <c r="C89" s="14"/>
      <c r="N89" s="5"/>
      <c r="O89" s="5"/>
      <c r="Q89" s="6"/>
      <c r="R89" s="6"/>
      <c r="S89" s="6"/>
      <c r="T89" s="6"/>
      <c r="W89" s="6"/>
      <c r="X89" s="6"/>
      <c r="Y89" s="6"/>
      <c r="Z89" s="6"/>
      <c r="AC89" s="6"/>
      <c r="AD89" s="6"/>
      <c r="AE89" s="6"/>
      <c r="AF89" s="6"/>
      <c r="AI89" s="3"/>
      <c r="AJ89" s="3"/>
      <c r="AK89" s="3"/>
      <c r="AL89" s="3"/>
      <c r="AO89" s="7"/>
      <c r="AP89" s="7"/>
      <c r="AQ89" s="7"/>
      <c r="AR89" s="7"/>
      <c r="AS89" s="7"/>
      <c r="AT89" s="7"/>
      <c r="AU89" s="7"/>
      <c r="AV89" s="7"/>
      <c r="AW89" s="7"/>
      <c r="AX89" s="8"/>
      <c r="AY89" s="8"/>
      <c r="AZ89" s="8"/>
      <c r="BA89" s="8"/>
      <c r="BC89" s="7"/>
      <c r="BD89" s="14"/>
    </row>
    <row r="90" spans="1:56">
      <c r="A90" s="13"/>
      <c r="B90" s="14"/>
      <c r="C90" s="14"/>
      <c r="N90" s="5"/>
      <c r="O90" s="5"/>
      <c r="Q90" s="6"/>
      <c r="R90" s="6"/>
      <c r="S90" s="6"/>
      <c r="T90" s="6"/>
      <c r="W90" s="6"/>
      <c r="X90" s="6"/>
      <c r="Y90" s="6"/>
      <c r="Z90" s="6"/>
      <c r="AC90" s="6"/>
      <c r="AD90" s="6"/>
      <c r="AE90" s="6"/>
      <c r="AF90" s="6"/>
      <c r="AI90" s="3"/>
      <c r="AJ90" s="3"/>
      <c r="AK90" s="3"/>
      <c r="AL90" s="3"/>
      <c r="AO90" s="7"/>
      <c r="AP90" s="7"/>
      <c r="AQ90" s="7"/>
      <c r="AR90" s="7"/>
      <c r="AS90" s="7"/>
      <c r="AT90" s="7"/>
      <c r="AU90" s="7"/>
      <c r="AV90" s="7"/>
      <c r="AW90" s="7"/>
      <c r="AX90" s="8"/>
      <c r="AY90" s="8"/>
      <c r="AZ90" s="8"/>
      <c r="BA90" s="8"/>
      <c r="BC90" s="7"/>
      <c r="BD90" s="14"/>
    </row>
    <row r="91" spans="1:56">
      <c r="A91" s="13"/>
      <c r="B91" s="14"/>
      <c r="C91" s="14"/>
      <c r="J91" s="14"/>
      <c r="N91" s="5"/>
      <c r="O91" s="5"/>
      <c r="Q91" s="6"/>
      <c r="R91" s="6"/>
      <c r="S91" s="6"/>
      <c r="T91" s="6"/>
      <c r="W91" s="6"/>
      <c r="X91" s="6"/>
      <c r="Y91" s="6"/>
      <c r="Z91" s="6"/>
      <c r="AC91" s="6"/>
      <c r="AD91" s="6"/>
      <c r="AE91" s="6"/>
      <c r="AF91" s="6"/>
      <c r="AI91" s="3"/>
      <c r="AJ91" s="3"/>
      <c r="AK91" s="3"/>
      <c r="AL91" s="3"/>
      <c r="AO91" s="7"/>
      <c r="AP91" s="7"/>
      <c r="AQ91" s="7"/>
      <c r="AR91" s="7"/>
      <c r="AS91" s="7"/>
      <c r="AT91" s="7"/>
      <c r="AU91" s="7"/>
      <c r="AV91" s="7"/>
      <c r="AW91" s="7"/>
      <c r="AX91" s="8"/>
      <c r="AY91" s="8"/>
      <c r="AZ91" s="8"/>
      <c r="BA91" s="8"/>
      <c r="BC91" s="7"/>
      <c r="BD91" s="14"/>
    </row>
    <row r="92" spans="1:56">
      <c r="A92" s="13"/>
      <c r="B92" s="14"/>
      <c r="C92" s="14"/>
      <c r="J92" s="14"/>
      <c r="N92" s="5"/>
      <c r="O92" s="5"/>
      <c r="Q92" s="6"/>
      <c r="R92" s="6"/>
      <c r="S92" s="6"/>
      <c r="T92" s="6"/>
      <c r="W92" s="6"/>
      <c r="X92" s="6"/>
      <c r="Y92" s="6"/>
      <c r="Z92" s="6"/>
      <c r="AC92" s="6"/>
      <c r="AD92" s="6"/>
      <c r="AE92" s="6"/>
      <c r="AF92" s="6"/>
      <c r="AI92" s="3"/>
      <c r="AJ92" s="3"/>
      <c r="AK92" s="3"/>
      <c r="AL92" s="3"/>
      <c r="AO92" s="7"/>
      <c r="AP92" s="7"/>
      <c r="AQ92" s="7"/>
      <c r="AR92" s="7"/>
      <c r="AS92" s="7"/>
      <c r="AT92" s="7"/>
      <c r="AU92" s="7"/>
      <c r="AV92" s="7"/>
      <c r="AW92" s="7"/>
      <c r="AX92" s="8"/>
      <c r="AY92" s="8"/>
      <c r="AZ92" s="8"/>
      <c r="BA92" s="8"/>
      <c r="BC92" s="7"/>
      <c r="BD92" s="14"/>
    </row>
    <row r="93" spans="1:56">
      <c r="A93" s="13"/>
      <c r="B93" s="14"/>
      <c r="C93" s="14"/>
      <c r="N93" s="5"/>
      <c r="O93" s="5"/>
      <c r="Q93" s="6"/>
      <c r="R93" s="6"/>
      <c r="S93" s="6"/>
      <c r="T93" s="6"/>
      <c r="W93" s="6"/>
      <c r="X93" s="6"/>
      <c r="Y93" s="6"/>
      <c r="Z93" s="6"/>
      <c r="AC93" s="6"/>
      <c r="AD93" s="6"/>
      <c r="AE93" s="6"/>
      <c r="AF93" s="6"/>
      <c r="AI93" s="3"/>
      <c r="AJ93" s="3"/>
      <c r="AK93" s="3"/>
      <c r="AL93" s="3"/>
      <c r="AO93" s="7"/>
      <c r="AP93" s="7"/>
      <c r="AQ93" s="7"/>
      <c r="AR93" s="7"/>
      <c r="AS93" s="7"/>
      <c r="AT93" s="7"/>
      <c r="AU93" s="7"/>
      <c r="AV93" s="7"/>
      <c r="AW93" s="7"/>
      <c r="AX93" s="8"/>
      <c r="AY93" s="8"/>
      <c r="AZ93" s="8"/>
      <c r="BA93" s="8"/>
      <c r="BC93" s="7"/>
      <c r="BD93" s="14"/>
    </row>
    <row r="94" spans="1:56">
      <c r="A94" s="13"/>
      <c r="B94" s="14"/>
      <c r="C94" s="14"/>
      <c r="J94" s="14"/>
      <c r="N94" s="5"/>
      <c r="O94" s="5"/>
      <c r="Q94" s="6"/>
      <c r="R94" s="6"/>
      <c r="S94" s="6"/>
      <c r="T94" s="6"/>
      <c r="W94" s="6"/>
      <c r="X94" s="6"/>
      <c r="Y94" s="6"/>
      <c r="Z94" s="6"/>
      <c r="AC94" s="6"/>
      <c r="AD94" s="6"/>
      <c r="AE94" s="6"/>
      <c r="AF94" s="6"/>
      <c r="AI94" s="3"/>
      <c r="AJ94" s="3"/>
      <c r="AK94" s="3"/>
      <c r="AL94" s="3"/>
      <c r="AO94" s="7"/>
      <c r="AP94" s="7"/>
      <c r="AQ94" s="7"/>
      <c r="AR94" s="7"/>
      <c r="AS94" s="7"/>
      <c r="AT94" s="7"/>
      <c r="AU94" s="7"/>
      <c r="AV94" s="7"/>
      <c r="AW94" s="7"/>
      <c r="AX94" s="8"/>
      <c r="AY94" s="8"/>
      <c r="AZ94" s="8"/>
      <c r="BA94" s="8"/>
      <c r="BC94" s="7"/>
      <c r="BD94" s="14"/>
    </row>
    <row r="95" spans="1:56">
      <c r="A95" s="13"/>
      <c r="B95" s="14"/>
      <c r="C95" s="14"/>
      <c r="J95" s="14"/>
      <c r="N95" s="5"/>
      <c r="O95" s="5"/>
      <c r="Q95" s="6"/>
      <c r="R95" s="6"/>
      <c r="S95" s="6"/>
      <c r="T95" s="6"/>
      <c r="W95" s="6"/>
      <c r="X95" s="6"/>
      <c r="Y95" s="6"/>
      <c r="Z95" s="6"/>
      <c r="AC95" s="6"/>
      <c r="AD95" s="6"/>
      <c r="AE95" s="6"/>
      <c r="AF95" s="6"/>
      <c r="AI95" s="3"/>
      <c r="AJ95" s="3"/>
      <c r="AK95" s="3"/>
      <c r="AL95" s="3"/>
      <c r="AO95" s="7"/>
      <c r="AP95" s="7"/>
      <c r="AQ95" s="7"/>
      <c r="AR95" s="7"/>
      <c r="AS95" s="7"/>
      <c r="AT95" s="7"/>
      <c r="AU95" s="7"/>
      <c r="AV95" s="7"/>
      <c r="AW95" s="7"/>
      <c r="AX95" s="8"/>
      <c r="AY95" s="8"/>
      <c r="AZ95" s="8"/>
      <c r="BA95" s="8"/>
      <c r="BC95" s="7"/>
      <c r="BD95" s="14"/>
    </row>
    <row r="96" spans="1:56">
      <c r="A96" s="13"/>
      <c r="B96" s="14"/>
      <c r="C96" s="14"/>
      <c r="J96" s="14"/>
      <c r="N96" s="5"/>
      <c r="O96" s="5"/>
      <c r="Q96" s="6"/>
      <c r="R96" s="6"/>
      <c r="S96" s="6"/>
      <c r="T96" s="6"/>
      <c r="W96" s="6"/>
      <c r="X96" s="6"/>
      <c r="Y96" s="6"/>
      <c r="Z96" s="6"/>
      <c r="AC96" s="6"/>
      <c r="AD96" s="6"/>
      <c r="AE96" s="6"/>
      <c r="AF96" s="6"/>
      <c r="AI96" s="3"/>
      <c r="AJ96" s="3"/>
      <c r="AK96" s="3"/>
      <c r="AL96" s="3"/>
      <c r="AO96" s="7"/>
      <c r="AP96" s="7"/>
      <c r="AQ96" s="7"/>
      <c r="AR96" s="7"/>
      <c r="AS96" s="7"/>
      <c r="AT96" s="7"/>
      <c r="AU96" s="7"/>
      <c r="AV96" s="7"/>
      <c r="AW96" s="7"/>
      <c r="AX96" s="8"/>
      <c r="AY96" s="8"/>
      <c r="AZ96" s="8"/>
      <c r="BA96" s="8"/>
      <c r="BC96" s="7"/>
      <c r="BD96" s="14"/>
    </row>
    <row r="97" spans="1:56">
      <c r="A97" s="13"/>
      <c r="B97" s="14"/>
      <c r="C97" s="14"/>
      <c r="N97" s="5"/>
      <c r="O97" s="5"/>
      <c r="Q97" s="6"/>
      <c r="R97" s="6"/>
      <c r="S97" s="6"/>
      <c r="T97" s="6"/>
      <c r="W97" s="6"/>
      <c r="X97" s="6"/>
      <c r="Y97" s="6"/>
      <c r="Z97" s="6"/>
      <c r="AC97" s="6"/>
      <c r="AD97" s="6"/>
      <c r="AE97" s="6"/>
      <c r="AF97" s="6"/>
      <c r="AI97" s="3"/>
      <c r="AJ97" s="3"/>
      <c r="AK97" s="3"/>
      <c r="AL97" s="3"/>
      <c r="AO97" s="7"/>
      <c r="AP97" s="7"/>
      <c r="AQ97" s="7"/>
      <c r="AR97" s="7"/>
      <c r="AS97" s="7"/>
      <c r="AT97" s="7"/>
      <c r="AU97" s="7"/>
      <c r="AV97" s="7"/>
      <c r="AW97" s="7"/>
      <c r="AX97" s="8"/>
      <c r="AY97" s="8"/>
      <c r="AZ97" s="8"/>
      <c r="BA97" s="8"/>
      <c r="BC97" s="7"/>
      <c r="BD97" s="14"/>
    </row>
    <row r="98" spans="1:56">
      <c r="A98" s="13"/>
      <c r="B98" s="14"/>
      <c r="C98" s="14"/>
      <c r="J98" s="14"/>
      <c r="N98" s="5"/>
      <c r="O98" s="5"/>
      <c r="Q98" s="6"/>
      <c r="R98" s="6"/>
      <c r="S98" s="6"/>
      <c r="T98" s="6"/>
      <c r="W98" s="6"/>
      <c r="X98" s="6"/>
      <c r="Y98" s="6"/>
      <c r="Z98" s="6"/>
      <c r="AC98" s="6"/>
      <c r="AD98" s="6"/>
      <c r="AE98" s="6"/>
      <c r="AF98" s="6"/>
      <c r="AI98" s="3"/>
      <c r="AJ98" s="3"/>
      <c r="AK98" s="3"/>
      <c r="AL98" s="3"/>
      <c r="AO98" s="7"/>
      <c r="AP98" s="7"/>
      <c r="AQ98" s="7"/>
      <c r="AR98" s="7"/>
      <c r="AS98" s="7"/>
      <c r="AT98" s="7"/>
      <c r="AU98" s="7"/>
      <c r="AV98" s="7"/>
      <c r="AW98" s="7"/>
      <c r="AX98" s="8"/>
      <c r="AY98" s="8"/>
      <c r="AZ98" s="8"/>
      <c r="BA98" s="8"/>
      <c r="BC98" s="7"/>
      <c r="BD98" s="14"/>
    </row>
    <row r="99" spans="1:56">
      <c r="A99" s="13"/>
      <c r="B99" s="14"/>
      <c r="C99" s="14"/>
      <c r="N99" s="5"/>
      <c r="O99" s="5"/>
      <c r="Q99" s="6"/>
      <c r="R99" s="6"/>
      <c r="S99" s="6"/>
      <c r="T99" s="6"/>
      <c r="W99" s="6"/>
      <c r="X99" s="6"/>
      <c r="Y99" s="6"/>
      <c r="Z99" s="6"/>
      <c r="AC99" s="6"/>
      <c r="AD99" s="6"/>
      <c r="AE99" s="6"/>
      <c r="AF99" s="6"/>
      <c r="AI99" s="3"/>
      <c r="AJ99" s="3"/>
      <c r="AK99" s="3"/>
      <c r="AL99" s="3"/>
      <c r="AO99" s="7"/>
      <c r="AP99" s="7"/>
      <c r="AQ99" s="7"/>
      <c r="AR99" s="7"/>
      <c r="AS99" s="7"/>
      <c r="AT99" s="7"/>
      <c r="AU99" s="7"/>
      <c r="AV99" s="7"/>
      <c r="AW99" s="7"/>
      <c r="AX99" s="8"/>
      <c r="AY99" s="8"/>
      <c r="AZ99" s="8"/>
      <c r="BA99" s="8"/>
      <c r="BC99" s="7"/>
      <c r="BD99" s="14"/>
    </row>
    <row r="100" spans="1:56">
      <c r="N100" s="5"/>
      <c r="O100" s="5"/>
      <c r="Q100" s="6"/>
      <c r="R100" s="6"/>
      <c r="S100" s="6"/>
      <c r="T100" s="6"/>
      <c r="W100" s="6"/>
      <c r="X100" s="6"/>
      <c r="Y100" s="6"/>
      <c r="Z100" s="6"/>
      <c r="AC100" s="6"/>
      <c r="AD100" s="6"/>
      <c r="AE100" s="6"/>
      <c r="AF100" s="6"/>
      <c r="AI100" s="3"/>
      <c r="AJ100" s="3"/>
      <c r="AK100" s="3"/>
      <c r="AL100" s="3"/>
      <c r="AO100" s="7"/>
      <c r="AP100" s="7"/>
      <c r="AQ100" s="7"/>
      <c r="AR100" s="7"/>
      <c r="AS100" s="7"/>
      <c r="AT100" s="7"/>
      <c r="AU100" s="7"/>
      <c r="AV100" s="7"/>
      <c r="AW100" s="7"/>
      <c r="AX100" s="11">
        <f>AVERAGE(AX9:AX99)</f>
        <v>0.55234189088991237</v>
      </c>
      <c r="AY100" s="11">
        <f t="shared" ref="AY100:AZ100" si="34">AVERAGE(AY9:AY99)</f>
        <v>0.2470572758243591</v>
      </c>
      <c r="AZ100" s="11">
        <f t="shared" si="34"/>
        <v>0.20060083328572861</v>
      </c>
      <c r="BA100" s="11" t="s">
        <v>53</v>
      </c>
      <c r="BC100" s="7"/>
      <c r="BD100" s="14"/>
    </row>
    <row r="101" spans="1:56">
      <c r="N101" s="5"/>
      <c r="O101" s="5"/>
      <c r="Q101" s="6"/>
      <c r="R101" s="6"/>
      <c r="S101" s="6"/>
      <c r="T101" s="6"/>
      <c r="W101" s="6"/>
      <c r="X101" s="6"/>
      <c r="Y101" s="6"/>
      <c r="Z101" s="6"/>
      <c r="AC101" s="6"/>
      <c r="AD101" s="6"/>
      <c r="AE101" s="6"/>
      <c r="AF101" s="6"/>
      <c r="AI101" s="3"/>
      <c r="AJ101" s="3"/>
      <c r="AK101" s="3"/>
      <c r="AL101" s="3"/>
      <c r="AO101" s="7"/>
      <c r="AP101" s="7"/>
      <c r="AQ101" s="7"/>
      <c r="AR101" s="7"/>
      <c r="AS101" s="7"/>
      <c r="AT101" s="7"/>
      <c r="AU101" s="7"/>
      <c r="AV101" s="7"/>
      <c r="AW101" s="7"/>
      <c r="AX101" s="8"/>
      <c r="AY101" s="8"/>
      <c r="AZ101" s="8"/>
      <c r="BA101" s="8"/>
      <c r="BC101" s="7"/>
      <c r="BD101" s="14"/>
    </row>
    <row r="102" spans="1:56">
      <c r="N102" s="5"/>
      <c r="O102" s="5"/>
      <c r="Q102" s="6"/>
      <c r="R102" s="6"/>
      <c r="S102" s="6"/>
      <c r="T102" s="6"/>
      <c r="W102" s="6"/>
      <c r="X102" s="6"/>
      <c r="Y102" s="6"/>
      <c r="Z102" s="6"/>
      <c r="AC102" s="6"/>
      <c r="AD102" s="6"/>
      <c r="AE102" s="6"/>
      <c r="AF102" s="6"/>
      <c r="AI102" s="3"/>
      <c r="AJ102" s="3"/>
      <c r="AK102" s="3"/>
      <c r="AL102" s="3"/>
      <c r="AO102" s="7"/>
      <c r="AP102" s="7"/>
      <c r="AQ102" s="7"/>
      <c r="AR102" s="7"/>
      <c r="AS102" s="7"/>
      <c r="AT102" s="7"/>
      <c r="AU102" s="7"/>
      <c r="AV102" s="7"/>
      <c r="AW102" s="7"/>
      <c r="AX102" s="8"/>
      <c r="AY102" s="8"/>
      <c r="AZ102" s="8"/>
      <c r="BA102" s="8"/>
      <c r="BC102" s="7"/>
      <c r="BD102" s="14"/>
    </row>
    <row r="103" spans="1:56">
      <c r="N103" s="5"/>
      <c r="O103" s="5"/>
      <c r="Q103" s="6"/>
      <c r="R103" s="6"/>
      <c r="S103" s="6"/>
      <c r="T103" s="6"/>
      <c r="W103" s="6"/>
      <c r="X103" s="6"/>
      <c r="Y103" s="6"/>
      <c r="Z103" s="6"/>
      <c r="AC103" s="6"/>
      <c r="AD103" s="6"/>
      <c r="AE103" s="6"/>
      <c r="AF103" s="6"/>
      <c r="AI103" s="3"/>
      <c r="AJ103" s="3"/>
      <c r="AK103" s="3"/>
      <c r="AL103" s="3"/>
      <c r="AO103" s="7"/>
      <c r="AP103" s="7"/>
      <c r="AQ103" s="7"/>
      <c r="AR103" s="7"/>
      <c r="AS103" s="7"/>
      <c r="AT103" s="7"/>
      <c r="AU103" s="7"/>
      <c r="AV103" s="7"/>
      <c r="AW103" s="7"/>
      <c r="AX103" s="8"/>
      <c r="AY103" s="8"/>
      <c r="AZ103" s="8"/>
      <c r="BA103" s="8"/>
      <c r="BC103" s="7"/>
      <c r="BD103" s="14"/>
    </row>
    <row r="104" spans="1:56">
      <c r="N104" s="5"/>
      <c r="O104" s="5"/>
      <c r="Q104" s="6"/>
      <c r="R104" s="6"/>
      <c r="S104" s="6"/>
      <c r="T104" s="6"/>
      <c r="W104" s="6"/>
      <c r="X104" s="6"/>
      <c r="Y104" s="6"/>
      <c r="Z104" s="6"/>
      <c r="AC104" s="6"/>
      <c r="AD104" s="6"/>
      <c r="AE104" s="6"/>
      <c r="AF104" s="6"/>
      <c r="AI104" s="3"/>
      <c r="AJ104" s="3"/>
      <c r="AK104" s="3"/>
      <c r="AL104" s="3"/>
      <c r="AO104" s="7"/>
      <c r="AP104" s="7"/>
      <c r="AQ104" s="7"/>
      <c r="AR104" s="7"/>
      <c r="AS104" s="7"/>
      <c r="AT104" s="7"/>
      <c r="AU104" s="7"/>
      <c r="AV104" s="7"/>
      <c r="AW104" s="7"/>
      <c r="AX104" s="8"/>
      <c r="AY104" s="8"/>
      <c r="AZ104" s="8"/>
      <c r="BA104" s="8"/>
      <c r="BC104" s="7"/>
      <c r="BD104" s="14"/>
    </row>
    <row r="105" spans="1:56">
      <c r="N105" s="5"/>
      <c r="O105" s="5"/>
      <c r="Q105" s="6"/>
      <c r="R105" s="6"/>
      <c r="S105" s="6"/>
      <c r="T105" s="6"/>
      <c r="W105" s="6"/>
      <c r="X105" s="6"/>
      <c r="Y105" s="6"/>
      <c r="Z105" s="6"/>
      <c r="AC105" s="6"/>
      <c r="AD105" s="6"/>
      <c r="AE105" s="6"/>
      <c r="AF105" s="6"/>
      <c r="AI105" s="3"/>
      <c r="AJ105" s="3"/>
      <c r="AK105" s="3"/>
      <c r="AL105" s="3"/>
      <c r="AO105" s="7"/>
      <c r="AP105" s="7"/>
      <c r="AQ105" s="7"/>
      <c r="AR105" s="7"/>
      <c r="AS105" s="7"/>
      <c r="AT105" s="7"/>
      <c r="AU105" s="7"/>
      <c r="AV105" s="7"/>
      <c r="AW105" s="7"/>
      <c r="AX105" s="8"/>
      <c r="AY105" s="8"/>
      <c r="AZ105" s="8"/>
      <c r="BA105" s="8"/>
      <c r="BC105" s="7"/>
      <c r="BD105" s="14"/>
    </row>
    <row r="106" spans="1:56">
      <c r="N106" s="5"/>
      <c r="O106" s="5"/>
      <c r="Q106" s="6"/>
      <c r="R106" s="6"/>
      <c r="S106" s="6"/>
      <c r="T106" s="6"/>
      <c r="W106" s="6"/>
      <c r="X106" s="6"/>
      <c r="Y106" s="6"/>
      <c r="Z106" s="6"/>
      <c r="AC106" s="6"/>
      <c r="AD106" s="6"/>
      <c r="AE106" s="6"/>
      <c r="AF106" s="6"/>
      <c r="AI106" s="3"/>
      <c r="AJ106" s="3"/>
      <c r="AK106" s="3"/>
      <c r="AL106" s="3"/>
      <c r="AO106" s="7"/>
      <c r="AP106" s="7"/>
      <c r="AQ106" s="7"/>
      <c r="AR106" s="7"/>
      <c r="AS106" s="7"/>
      <c r="AT106" s="7"/>
      <c r="AU106" s="7"/>
      <c r="AV106" s="7"/>
      <c r="AW106" s="7"/>
      <c r="AX106" s="8"/>
      <c r="AY106" s="8"/>
      <c r="AZ106" s="8"/>
      <c r="BA106" s="8"/>
      <c r="BC106" s="7"/>
      <c r="BD106" s="14"/>
    </row>
    <row r="107" spans="1:56">
      <c r="N107" s="5"/>
      <c r="O107" s="5"/>
      <c r="Q107" s="6"/>
      <c r="R107" s="6"/>
      <c r="S107" s="6"/>
      <c r="T107" s="6"/>
      <c r="W107" s="6"/>
      <c r="X107" s="6"/>
      <c r="Y107" s="6"/>
      <c r="Z107" s="6"/>
      <c r="AC107" s="6"/>
      <c r="AD107" s="6"/>
      <c r="AE107" s="6"/>
      <c r="AF107" s="6"/>
      <c r="AI107" s="3"/>
      <c r="AJ107" s="3"/>
      <c r="AK107" s="3"/>
      <c r="AL107" s="3"/>
      <c r="AO107" s="7"/>
      <c r="AP107" s="7"/>
      <c r="AQ107" s="7"/>
      <c r="AR107" s="7"/>
      <c r="AS107" s="7"/>
      <c r="AT107" s="7"/>
      <c r="AU107" s="7"/>
      <c r="AV107" s="7"/>
      <c r="AW107" s="7"/>
      <c r="AX107" s="8"/>
      <c r="AY107" s="8"/>
      <c r="AZ107" s="8"/>
      <c r="BA107" s="8"/>
      <c r="BC107" s="7"/>
      <c r="BD107" s="14"/>
    </row>
    <row r="108" spans="1:56">
      <c r="N108" s="5"/>
      <c r="O108" s="5"/>
      <c r="Q108" s="6"/>
      <c r="R108" s="6"/>
      <c r="S108" s="6"/>
      <c r="T108" s="6"/>
      <c r="W108" s="6"/>
      <c r="X108" s="6"/>
      <c r="Y108" s="6"/>
      <c r="Z108" s="6"/>
      <c r="AC108" s="6"/>
      <c r="AD108" s="6"/>
      <c r="AE108" s="6"/>
      <c r="AF108" s="6"/>
      <c r="AI108" s="3"/>
      <c r="AJ108" s="3"/>
      <c r="AK108" s="3"/>
      <c r="AL108" s="3"/>
      <c r="AO108" s="7"/>
      <c r="AP108" s="7"/>
      <c r="AQ108" s="7"/>
      <c r="AR108" s="7"/>
      <c r="AS108" s="7"/>
      <c r="AT108" s="7"/>
      <c r="AU108" s="7"/>
      <c r="AV108" s="7"/>
      <c r="AW108" s="7"/>
      <c r="AX108" s="8"/>
      <c r="AY108" s="8"/>
      <c r="AZ108" s="8"/>
      <c r="BA108" s="8"/>
      <c r="BC108" s="7"/>
      <c r="BD108" s="14"/>
    </row>
    <row r="109" spans="1:56">
      <c r="N109" s="5"/>
      <c r="O109" s="5"/>
      <c r="Q109" s="6"/>
      <c r="R109" s="6"/>
      <c r="S109" s="6"/>
      <c r="T109" s="6"/>
      <c r="W109" s="6"/>
      <c r="X109" s="6"/>
      <c r="Y109" s="6"/>
      <c r="Z109" s="6"/>
      <c r="AC109" s="6"/>
      <c r="AD109" s="6"/>
      <c r="AE109" s="6"/>
      <c r="AF109" s="6"/>
      <c r="AI109" s="3"/>
      <c r="AJ109" s="3"/>
      <c r="AK109" s="3"/>
      <c r="AL109" s="3"/>
      <c r="AO109" s="7"/>
      <c r="AP109" s="7"/>
      <c r="AQ109" s="7"/>
      <c r="AR109" s="7"/>
      <c r="AS109" s="7"/>
      <c r="AT109" s="7"/>
      <c r="AU109" s="7"/>
      <c r="AV109" s="7"/>
      <c r="AW109" s="7"/>
      <c r="AX109" s="8"/>
      <c r="AY109" s="8"/>
      <c r="AZ109" s="8"/>
      <c r="BA109" s="8"/>
      <c r="BC109" s="7"/>
      <c r="BD109" s="14"/>
    </row>
    <row r="110" spans="1:56">
      <c r="N110" s="5"/>
      <c r="O110" s="5"/>
      <c r="Q110" s="6"/>
      <c r="R110" s="6"/>
      <c r="S110" s="6"/>
      <c r="T110" s="6"/>
      <c r="W110" s="6"/>
      <c r="X110" s="6"/>
      <c r="Y110" s="6"/>
      <c r="Z110" s="6"/>
      <c r="AC110" s="6"/>
      <c r="AD110" s="6"/>
      <c r="AE110" s="6"/>
      <c r="AF110" s="6"/>
      <c r="AI110" s="3"/>
      <c r="AJ110" s="3"/>
      <c r="AK110" s="3"/>
      <c r="AL110" s="3"/>
      <c r="AO110" s="7"/>
      <c r="AP110" s="7"/>
      <c r="AQ110" s="7"/>
      <c r="AR110" s="7"/>
      <c r="AS110" s="7"/>
      <c r="AT110" s="7"/>
      <c r="AU110" s="7"/>
      <c r="AV110" s="7"/>
      <c r="AW110" s="7"/>
      <c r="AX110" s="8"/>
      <c r="AY110" s="8"/>
      <c r="AZ110" s="8"/>
      <c r="BA110" s="8"/>
      <c r="BC110" s="7"/>
      <c r="BD110" s="14"/>
    </row>
    <row r="111" spans="1:56">
      <c r="N111" s="5"/>
      <c r="O111" s="5"/>
      <c r="Q111" s="6"/>
      <c r="R111" s="6"/>
      <c r="S111" s="6"/>
      <c r="T111" s="6"/>
      <c r="W111" s="6"/>
      <c r="X111" s="6"/>
      <c r="Y111" s="6"/>
      <c r="Z111" s="6"/>
      <c r="AC111" s="6"/>
      <c r="AD111" s="6"/>
      <c r="AE111" s="6"/>
      <c r="AF111" s="6"/>
      <c r="AI111" s="3"/>
      <c r="AJ111" s="3"/>
      <c r="AK111" s="3"/>
      <c r="AL111" s="3"/>
      <c r="AO111" s="7"/>
      <c r="AP111" s="7"/>
      <c r="AQ111" s="7"/>
      <c r="AR111" s="7"/>
      <c r="AS111" s="7"/>
      <c r="AT111" s="7"/>
      <c r="AU111" s="7"/>
      <c r="AV111" s="7"/>
      <c r="AW111" s="7"/>
      <c r="AX111" s="8"/>
      <c r="AY111" s="8"/>
      <c r="AZ111" s="8"/>
      <c r="BA111" s="8"/>
      <c r="BC111" s="7"/>
      <c r="BD111" s="14"/>
    </row>
    <row r="112" spans="1:56">
      <c r="N112" s="5"/>
      <c r="O112" s="5"/>
      <c r="Q112" s="6"/>
      <c r="R112" s="6"/>
      <c r="S112" s="6"/>
      <c r="T112" s="6"/>
      <c r="W112" s="6"/>
      <c r="X112" s="6"/>
      <c r="Y112" s="6"/>
      <c r="Z112" s="6"/>
      <c r="AC112" s="6"/>
      <c r="AD112" s="6"/>
      <c r="AE112" s="6"/>
      <c r="AF112" s="6"/>
      <c r="AI112" s="3"/>
      <c r="AJ112" s="3"/>
      <c r="AK112" s="3"/>
      <c r="AL112" s="3"/>
      <c r="AO112" s="7"/>
      <c r="AP112" s="7"/>
      <c r="AQ112" s="7"/>
      <c r="AR112" s="7"/>
      <c r="AS112" s="7"/>
      <c r="AT112" s="7"/>
      <c r="AU112" s="7"/>
      <c r="AV112" s="7"/>
      <c r="AW112" s="7"/>
      <c r="AX112" s="8"/>
      <c r="AY112" s="8"/>
      <c r="AZ112" s="8"/>
      <c r="BA112" s="8"/>
      <c r="BC112" s="7"/>
      <c r="BD112" s="14"/>
    </row>
    <row r="113" spans="14:56">
      <c r="N113" s="5"/>
      <c r="O113" s="5"/>
      <c r="Q113" s="6"/>
      <c r="R113" s="6"/>
      <c r="S113" s="6"/>
      <c r="T113" s="6"/>
      <c r="W113" s="6"/>
      <c r="X113" s="6"/>
      <c r="Y113" s="6"/>
      <c r="Z113" s="6"/>
      <c r="AC113" s="6"/>
      <c r="AD113" s="6"/>
      <c r="AE113" s="6"/>
      <c r="AF113" s="6"/>
      <c r="AI113" s="3"/>
      <c r="AJ113" s="3"/>
      <c r="AK113" s="3"/>
      <c r="AL113" s="3"/>
      <c r="AO113" s="7"/>
      <c r="AP113" s="7"/>
      <c r="AQ113" s="7"/>
      <c r="AR113" s="7"/>
      <c r="AS113" s="7"/>
      <c r="AT113" s="7"/>
      <c r="AU113" s="7"/>
      <c r="AV113" s="7"/>
      <c r="AW113" s="7"/>
      <c r="AX113" s="8"/>
      <c r="AY113" s="8"/>
      <c r="AZ113" s="8"/>
      <c r="BA113" s="8"/>
      <c r="BC113" s="7"/>
      <c r="BD113" s="14"/>
    </row>
    <row r="114" spans="14:56">
      <c r="N114" s="5"/>
      <c r="O114" s="5"/>
      <c r="Q114" s="6"/>
      <c r="R114" s="6"/>
      <c r="S114" s="6"/>
      <c r="T114" s="6"/>
      <c r="W114" s="6"/>
      <c r="X114" s="6"/>
      <c r="Y114" s="6"/>
      <c r="Z114" s="6"/>
      <c r="AC114" s="6"/>
      <c r="AD114" s="6"/>
      <c r="AE114" s="6"/>
      <c r="AF114" s="6"/>
      <c r="AI114" s="3"/>
      <c r="AJ114" s="3"/>
      <c r="AK114" s="3"/>
      <c r="AL114" s="3"/>
      <c r="AO114" s="7"/>
      <c r="AP114" s="7"/>
      <c r="AQ114" s="7"/>
      <c r="AR114" s="7"/>
      <c r="AS114" s="7"/>
      <c r="AT114" s="7"/>
      <c r="AU114" s="7"/>
      <c r="AV114" s="7"/>
      <c r="AW114" s="7"/>
      <c r="AX114" s="8"/>
      <c r="AY114" s="8"/>
      <c r="AZ114" s="8"/>
      <c r="BA114" s="8"/>
      <c r="BC114" s="7"/>
      <c r="BD114" s="14"/>
    </row>
    <row r="115" spans="14:56">
      <c r="N115" s="5"/>
      <c r="O115" s="5"/>
      <c r="Q115" s="6"/>
      <c r="R115" s="6"/>
      <c r="S115" s="6"/>
      <c r="T115" s="6"/>
      <c r="W115" s="6"/>
      <c r="X115" s="6"/>
      <c r="Y115" s="6"/>
      <c r="Z115" s="6"/>
      <c r="AC115" s="6"/>
      <c r="AD115" s="6"/>
      <c r="AE115" s="6"/>
      <c r="AF115" s="6"/>
      <c r="AI115" s="3"/>
      <c r="AJ115" s="3"/>
      <c r="AK115" s="3"/>
      <c r="AL115" s="3"/>
      <c r="AO115" s="7"/>
      <c r="AP115" s="7"/>
      <c r="AQ115" s="7"/>
      <c r="AR115" s="7"/>
      <c r="AS115" s="7"/>
      <c r="AT115" s="7"/>
      <c r="AU115" s="7"/>
      <c r="AV115" s="7"/>
      <c r="AW115" s="7"/>
      <c r="AX115" s="8"/>
      <c r="AY115" s="8"/>
      <c r="AZ115" s="8"/>
      <c r="BA115" s="8"/>
      <c r="BC115" s="7"/>
      <c r="BD115" s="14"/>
    </row>
    <row r="116" spans="14:56">
      <c r="N116" s="5"/>
      <c r="O116" s="5"/>
      <c r="Q116" s="6"/>
      <c r="R116" s="6"/>
      <c r="S116" s="6"/>
      <c r="T116" s="6"/>
      <c r="W116" s="6"/>
      <c r="X116" s="6"/>
      <c r="Y116" s="6"/>
      <c r="Z116" s="6"/>
      <c r="AC116" s="6"/>
      <c r="AD116" s="6"/>
      <c r="AE116" s="6"/>
      <c r="AF116" s="6"/>
      <c r="AI116" s="3"/>
      <c r="AJ116" s="3"/>
      <c r="AK116" s="3"/>
      <c r="AL116" s="3"/>
      <c r="AO116" s="7"/>
      <c r="AP116" s="7"/>
      <c r="AQ116" s="7"/>
      <c r="AR116" s="7"/>
      <c r="AS116" s="7"/>
      <c r="AT116" s="7"/>
      <c r="AU116" s="7"/>
      <c r="AV116" s="7"/>
      <c r="AW116" s="7"/>
      <c r="AX116" s="8"/>
      <c r="AY116" s="8"/>
      <c r="AZ116" s="8"/>
      <c r="BA116" s="8"/>
      <c r="BC116" s="7"/>
      <c r="BD116" s="14"/>
    </row>
    <row r="117" spans="14:56">
      <c r="N117" s="5"/>
      <c r="O117" s="5"/>
      <c r="Q117" s="6"/>
      <c r="R117" s="6"/>
      <c r="S117" s="6"/>
      <c r="T117" s="6"/>
      <c r="W117" s="6"/>
      <c r="X117" s="6"/>
      <c r="Y117" s="6"/>
      <c r="Z117" s="6"/>
      <c r="AC117" s="6"/>
      <c r="AD117" s="6"/>
      <c r="AE117" s="6"/>
      <c r="AF117" s="6"/>
      <c r="AI117" s="3"/>
      <c r="AJ117" s="3"/>
      <c r="AK117" s="3"/>
      <c r="AL117" s="3"/>
      <c r="AO117" s="7"/>
      <c r="AP117" s="7"/>
      <c r="AQ117" s="7"/>
      <c r="AR117" s="7"/>
      <c r="AS117" s="7"/>
      <c r="AT117" s="7"/>
      <c r="AU117" s="7"/>
      <c r="AV117" s="7"/>
      <c r="AW117" s="7"/>
      <c r="AX117" s="8"/>
      <c r="AY117" s="8"/>
      <c r="AZ117" s="8"/>
      <c r="BA117" s="8"/>
      <c r="BC117" s="7"/>
      <c r="BD117" s="14"/>
    </row>
    <row r="118" spans="14:56">
      <c r="N118" s="5"/>
      <c r="O118" s="5"/>
      <c r="Q118" s="6"/>
      <c r="R118" s="6"/>
      <c r="S118" s="6"/>
      <c r="T118" s="6"/>
      <c r="W118" s="6"/>
      <c r="X118" s="6"/>
      <c r="Y118" s="6"/>
      <c r="Z118" s="6"/>
      <c r="AC118" s="6"/>
      <c r="AD118" s="6"/>
      <c r="AE118" s="6"/>
      <c r="AF118" s="6"/>
      <c r="AI118" s="3"/>
      <c r="AJ118" s="3"/>
      <c r="AK118" s="3"/>
      <c r="AL118" s="3"/>
      <c r="AO118" s="7"/>
      <c r="AP118" s="7"/>
      <c r="AQ118" s="7"/>
      <c r="AR118" s="7"/>
      <c r="AS118" s="7"/>
      <c r="AT118" s="7"/>
      <c r="AU118" s="7"/>
      <c r="AV118" s="7"/>
      <c r="AW118" s="7"/>
      <c r="AX118" s="8"/>
      <c r="AY118" s="8"/>
      <c r="AZ118" s="8"/>
      <c r="BA118" s="8"/>
      <c r="BC118" s="7"/>
      <c r="BD118" s="14"/>
    </row>
    <row r="119" spans="14:56">
      <c r="N119" s="5"/>
      <c r="O119" s="5"/>
      <c r="Q119" s="6"/>
      <c r="R119" s="6"/>
      <c r="S119" s="6"/>
      <c r="T119" s="6"/>
      <c r="W119" s="6"/>
      <c r="X119" s="6"/>
      <c r="Y119" s="6"/>
      <c r="Z119" s="6"/>
      <c r="AC119" s="6"/>
      <c r="AD119" s="6"/>
      <c r="AE119" s="6"/>
      <c r="AF119" s="6"/>
      <c r="AI119" s="3"/>
      <c r="AJ119" s="3"/>
      <c r="AK119" s="3"/>
      <c r="AL119" s="3"/>
      <c r="AO119" s="7"/>
      <c r="AP119" s="7"/>
      <c r="AQ119" s="7"/>
      <c r="AR119" s="7"/>
      <c r="AS119" s="7"/>
      <c r="AT119" s="7"/>
      <c r="AU119" s="7"/>
      <c r="AV119" s="7"/>
      <c r="AW119" s="7"/>
      <c r="AX119" s="8"/>
      <c r="AY119" s="8"/>
      <c r="AZ119" s="8"/>
      <c r="BA119" s="8"/>
      <c r="BC119" s="7"/>
      <c r="BD119" s="14"/>
    </row>
    <row r="120" spans="14:56">
      <c r="N120" s="5"/>
      <c r="O120" s="5"/>
      <c r="Q120" s="6"/>
      <c r="R120" s="6"/>
      <c r="S120" s="6"/>
      <c r="T120" s="6"/>
      <c r="W120" s="6"/>
      <c r="X120" s="6"/>
      <c r="Y120" s="6"/>
      <c r="Z120" s="6"/>
      <c r="AC120" s="6"/>
      <c r="AD120" s="6"/>
      <c r="AE120" s="6"/>
      <c r="AF120" s="6"/>
      <c r="AI120" s="3"/>
      <c r="AJ120" s="3"/>
      <c r="AK120" s="3"/>
      <c r="AL120" s="3"/>
      <c r="AO120" s="7"/>
      <c r="AP120" s="7"/>
      <c r="AQ120" s="7"/>
      <c r="AR120" s="7"/>
      <c r="AS120" s="7"/>
      <c r="AT120" s="7"/>
      <c r="AU120" s="7"/>
      <c r="AV120" s="7"/>
      <c r="AW120" s="7"/>
      <c r="AX120" s="8"/>
      <c r="AY120" s="8"/>
      <c r="AZ120" s="8"/>
      <c r="BA120" s="8"/>
      <c r="BC120" s="7"/>
      <c r="BD120" s="14"/>
    </row>
    <row r="121" spans="14:56">
      <c r="N121" s="5"/>
      <c r="O121" s="5"/>
      <c r="Q121" s="6"/>
      <c r="R121" s="6"/>
      <c r="S121" s="6"/>
      <c r="T121" s="6"/>
      <c r="W121" s="6"/>
      <c r="X121" s="6"/>
      <c r="Y121" s="6"/>
      <c r="Z121" s="6"/>
      <c r="AC121" s="6"/>
      <c r="AD121" s="6"/>
      <c r="AE121" s="6"/>
      <c r="AF121" s="6"/>
      <c r="AI121" s="3"/>
      <c r="AJ121" s="3"/>
      <c r="AK121" s="3"/>
      <c r="AL121" s="3"/>
      <c r="AO121" s="7"/>
      <c r="AP121" s="7"/>
      <c r="AQ121" s="7"/>
      <c r="AR121" s="7"/>
      <c r="AS121" s="7"/>
      <c r="AT121" s="7"/>
      <c r="AU121" s="7"/>
      <c r="AV121" s="7"/>
      <c r="AW121" s="7"/>
      <c r="AX121" s="8"/>
      <c r="AY121" s="8"/>
      <c r="AZ121" s="8"/>
      <c r="BA121" s="8"/>
      <c r="BC121" s="7"/>
      <c r="BD121" s="14"/>
    </row>
    <row r="122" spans="14:56">
      <c r="N122" s="5"/>
      <c r="O122" s="5"/>
      <c r="Q122" s="6"/>
      <c r="R122" s="6"/>
      <c r="S122" s="6"/>
      <c r="T122" s="6"/>
      <c r="W122" s="6"/>
      <c r="X122" s="6"/>
      <c r="Y122" s="6"/>
      <c r="Z122" s="6"/>
      <c r="AC122" s="6"/>
      <c r="AD122" s="6"/>
      <c r="AE122" s="6"/>
      <c r="AF122" s="6"/>
      <c r="AI122" s="3"/>
      <c r="AJ122" s="3"/>
      <c r="AK122" s="3"/>
      <c r="AL122" s="3"/>
      <c r="AO122" s="7"/>
      <c r="AP122" s="7"/>
      <c r="AQ122" s="7"/>
      <c r="AR122" s="7"/>
      <c r="AS122" s="7"/>
      <c r="AT122" s="7"/>
      <c r="AU122" s="7"/>
      <c r="AV122" s="7"/>
      <c r="AW122" s="7"/>
      <c r="AX122" s="8"/>
      <c r="AY122" s="8"/>
      <c r="AZ122" s="8"/>
      <c r="BA122" s="8"/>
      <c r="BC122" s="7"/>
      <c r="BD122" s="14"/>
    </row>
    <row r="123" spans="14:56">
      <c r="N123" s="5"/>
      <c r="O123" s="5"/>
      <c r="Q123" s="6"/>
      <c r="R123" s="6"/>
      <c r="S123" s="6"/>
      <c r="T123" s="6"/>
      <c r="W123" s="6"/>
      <c r="X123" s="6"/>
      <c r="Y123" s="6"/>
      <c r="Z123" s="6"/>
      <c r="AC123" s="6"/>
      <c r="AD123" s="6"/>
      <c r="AE123" s="6"/>
      <c r="AF123" s="6"/>
      <c r="AI123" s="3"/>
      <c r="AJ123" s="3"/>
      <c r="AK123" s="3"/>
      <c r="AL123" s="3"/>
      <c r="AO123" s="7"/>
      <c r="AP123" s="7"/>
      <c r="AQ123" s="7"/>
      <c r="AR123" s="7"/>
      <c r="AS123" s="7"/>
      <c r="AT123" s="7"/>
      <c r="AU123" s="7"/>
      <c r="AV123" s="7"/>
      <c r="AW123" s="7"/>
      <c r="AX123" s="8"/>
      <c r="AY123" s="8"/>
      <c r="AZ123" s="8"/>
      <c r="BA123" s="8"/>
      <c r="BC123" s="7"/>
      <c r="BD123" s="14"/>
    </row>
    <row r="124" spans="14:56">
      <c r="N124" s="5"/>
      <c r="O124" s="5"/>
      <c r="Q124" s="6"/>
      <c r="R124" s="6"/>
      <c r="S124" s="6"/>
      <c r="T124" s="6"/>
      <c r="W124" s="6"/>
      <c r="X124" s="6"/>
      <c r="Y124" s="6"/>
      <c r="Z124" s="6"/>
      <c r="AC124" s="6"/>
      <c r="AD124" s="6"/>
      <c r="AE124" s="6"/>
      <c r="AF124" s="6"/>
      <c r="AI124" s="3"/>
      <c r="AJ124" s="3"/>
      <c r="AK124" s="3"/>
      <c r="AL124" s="3"/>
      <c r="AO124" s="7"/>
      <c r="AP124" s="7"/>
      <c r="AQ124" s="7"/>
      <c r="AR124" s="7"/>
      <c r="AS124" s="7"/>
      <c r="AT124" s="7"/>
      <c r="AU124" s="7"/>
      <c r="AV124" s="7"/>
      <c r="AW124" s="7"/>
      <c r="AX124" s="8"/>
      <c r="AY124" s="8"/>
      <c r="AZ124" s="8"/>
      <c r="BA124" s="8"/>
      <c r="BC124" s="7"/>
      <c r="BD124" s="14"/>
    </row>
    <row r="128" spans="14:56">
      <c r="AY128" s="10"/>
      <c r="AZ128" s="10"/>
      <c r="BA128" s="10"/>
      <c r="BB128" s="4"/>
      <c r="BD128" s="14"/>
    </row>
    <row r="129" spans="51:57">
      <c r="AY129" s="9"/>
      <c r="BB129" s="9"/>
      <c r="BE129" s="14"/>
    </row>
  </sheetData>
  <mergeCells count="5">
    <mergeCell ref="Q7:U7"/>
    <mergeCell ref="W7:AA7"/>
    <mergeCell ref="AC7:AG7"/>
    <mergeCell ref="AI7:AM7"/>
    <mergeCell ref="AO7:AW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EA8B-A457-C640-B836-0964AEEB2D6C}">
  <dimension ref="A1:BE129"/>
  <sheetViews>
    <sheetView topLeftCell="A2" workbookViewId="0">
      <selection activeCell="Q26" sqref="Q26"/>
    </sheetView>
  </sheetViews>
  <sheetFormatPr baseColWidth="10" defaultColWidth="9.1640625" defaultRowHeight="15"/>
  <cols>
    <col min="1" max="1" width="9.6640625" style="12" bestFit="1" customWidth="1"/>
    <col min="2" max="5" width="9.1640625" style="12"/>
    <col min="6" max="6" width="27.33203125" style="12" customWidth="1"/>
    <col min="7" max="7" width="22.33203125" style="12" customWidth="1"/>
    <col min="8" max="8" width="19.33203125" style="12" customWidth="1"/>
    <col min="9" max="9" width="19.5" style="12" customWidth="1"/>
    <col min="10" max="10" width="22" style="12" customWidth="1"/>
    <col min="11" max="16" width="9.1640625" style="12"/>
    <col min="17" max="19" width="9.33203125" style="12" bestFit="1" customWidth="1"/>
    <col min="20" max="20" width="9.5" style="12" bestFit="1" customWidth="1"/>
    <col min="21" max="40" width="9.1640625" style="12"/>
    <col min="41" max="41" width="13.6640625" style="12" bestFit="1" customWidth="1"/>
    <col min="42" max="44" width="12.5" style="12" bestFit="1" customWidth="1"/>
    <col min="45" max="16384" width="9.1640625" style="12"/>
  </cols>
  <sheetData>
    <row r="1" spans="1:56">
      <c r="A1" s="12" t="s">
        <v>0</v>
      </c>
    </row>
    <row r="2" spans="1:56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L2" s="12" t="s">
        <v>12</v>
      </c>
      <c r="N2" s="12" t="s">
        <v>14</v>
      </c>
      <c r="O2" s="12" t="s">
        <v>13</v>
      </c>
    </row>
    <row r="3" spans="1:56">
      <c r="A3" s="13"/>
      <c r="B3" s="14"/>
      <c r="F3" s="14"/>
    </row>
    <row r="4" spans="1:56">
      <c r="A4" s="13"/>
      <c r="B4" s="14"/>
      <c r="F4" s="14"/>
      <c r="S4" s="8">
        <f>S5/56</f>
        <v>5.8062500000000003E-2</v>
      </c>
      <c r="Y4" s="8">
        <f>Y5/56</f>
        <v>0.24374999999999999</v>
      </c>
      <c r="AE4" s="8">
        <f>AE5/56</f>
        <v>0.35</v>
      </c>
    </row>
    <row r="5" spans="1:56">
      <c r="A5" s="13"/>
      <c r="B5" s="14"/>
      <c r="F5" s="14"/>
      <c r="S5" s="12">
        <f>S6*3.5</f>
        <v>3.2515000000000001</v>
      </c>
      <c r="Y5" s="12">
        <f>Y6*3.5</f>
        <v>13.65</v>
      </c>
      <c r="AE5" s="12">
        <f>AE6*3.5</f>
        <v>19.599999999999998</v>
      </c>
    </row>
    <row r="6" spans="1:56">
      <c r="A6" s="13"/>
      <c r="B6" s="14"/>
      <c r="F6" s="14"/>
      <c r="S6" s="12">
        <v>0.92900000000000005</v>
      </c>
      <c r="Y6" s="12">
        <v>3.9</v>
      </c>
      <c r="AE6" s="12">
        <v>5.6</v>
      </c>
    </row>
    <row r="7" spans="1:56" ht="15" customHeight="1">
      <c r="A7" s="13"/>
      <c r="B7" s="14"/>
      <c r="F7" s="14"/>
      <c r="Q7" s="16" t="s">
        <v>25</v>
      </c>
      <c r="R7" s="16"/>
      <c r="S7" s="16"/>
      <c r="T7" s="16"/>
      <c r="U7" s="16"/>
      <c r="W7" s="16" t="s">
        <v>15</v>
      </c>
      <c r="X7" s="16"/>
      <c r="Y7" s="16"/>
      <c r="Z7" s="16"/>
      <c r="AA7" s="16"/>
      <c r="AC7" s="16" t="s">
        <v>17</v>
      </c>
      <c r="AD7" s="16"/>
      <c r="AE7" s="16"/>
      <c r="AF7" s="16"/>
      <c r="AG7" s="16"/>
      <c r="AI7" s="16" t="s">
        <v>18</v>
      </c>
      <c r="AJ7" s="16"/>
      <c r="AK7" s="16"/>
      <c r="AL7" s="16"/>
      <c r="AM7" s="16"/>
      <c r="AO7" s="15" t="s">
        <v>40</v>
      </c>
      <c r="AP7" s="15"/>
      <c r="AQ7" s="15"/>
      <c r="AR7" s="15"/>
      <c r="AS7" s="15"/>
      <c r="AT7" s="15"/>
      <c r="AU7" s="15"/>
      <c r="AV7" s="15"/>
      <c r="AW7" s="15"/>
    </row>
    <row r="8" spans="1:56">
      <c r="A8" s="13" t="s">
        <v>11</v>
      </c>
      <c r="B8" s="14"/>
      <c r="F8" s="12">
        <v>0.92900000000000005</v>
      </c>
      <c r="G8" s="12">
        <v>3.9537</v>
      </c>
      <c r="H8" s="12">
        <v>5.5997000000000003</v>
      </c>
      <c r="I8" s="12">
        <v>8.3909000000000002</v>
      </c>
      <c r="Q8" s="12" t="s">
        <v>20</v>
      </c>
      <c r="R8" s="12" t="s">
        <v>21</v>
      </c>
      <c r="S8" s="12" t="s">
        <v>22</v>
      </c>
      <c r="T8" s="12" t="s">
        <v>16</v>
      </c>
      <c r="U8" s="12" t="s">
        <v>19</v>
      </c>
      <c r="W8" s="12" t="s">
        <v>26</v>
      </c>
      <c r="X8" s="12" t="s">
        <v>30</v>
      </c>
      <c r="Y8" s="12" t="s">
        <v>58</v>
      </c>
      <c r="Z8" s="12" t="s">
        <v>16</v>
      </c>
      <c r="AA8" s="12" t="s">
        <v>19</v>
      </c>
      <c r="AC8" s="12" t="s">
        <v>56</v>
      </c>
      <c r="AD8" s="12" t="s">
        <v>57</v>
      </c>
      <c r="AE8" s="12" t="s">
        <v>23</v>
      </c>
      <c r="AF8" s="12" t="s">
        <v>16</v>
      </c>
      <c r="AG8" s="12" t="s">
        <v>19</v>
      </c>
      <c r="AI8" s="12" t="s">
        <v>31</v>
      </c>
      <c r="AJ8" s="12" t="s">
        <v>24</v>
      </c>
      <c r="AK8" s="12" t="s">
        <v>32</v>
      </c>
      <c r="AL8" s="12" t="s">
        <v>16</v>
      </c>
      <c r="AM8" s="12" t="s">
        <v>19</v>
      </c>
      <c r="AO8" s="12" t="s">
        <v>39</v>
      </c>
      <c r="AP8" s="12" t="s">
        <v>33</v>
      </c>
      <c r="AQ8" s="12" t="s">
        <v>34</v>
      </c>
      <c r="AR8" s="12" t="s">
        <v>35</v>
      </c>
      <c r="AT8" s="12" t="s">
        <v>42</v>
      </c>
      <c r="AU8" s="12" t="s">
        <v>43</v>
      </c>
      <c r="AV8" s="12" t="s">
        <v>44</v>
      </c>
      <c r="AX8" s="12" t="s">
        <v>36</v>
      </c>
      <c r="AY8" s="12" t="s">
        <v>37</v>
      </c>
      <c r="AZ8" s="12" t="s">
        <v>38</v>
      </c>
      <c r="BA8" s="12" t="s">
        <v>46</v>
      </c>
      <c r="BC8" s="12" t="s">
        <v>41</v>
      </c>
      <c r="BD8" s="12" t="s">
        <v>45</v>
      </c>
    </row>
    <row r="9" spans="1:56">
      <c r="A9" s="13">
        <v>43177</v>
      </c>
      <c r="B9" s="14">
        <v>2694</v>
      </c>
      <c r="C9" s="14">
        <v>9866</v>
      </c>
      <c r="D9" s="12">
        <v>4.2699999999999996</v>
      </c>
      <c r="E9" s="12">
        <v>14</v>
      </c>
      <c r="F9" s="12">
        <v>807</v>
      </c>
      <c r="G9" s="12">
        <v>304</v>
      </c>
      <c r="H9" s="12">
        <v>24</v>
      </c>
      <c r="I9" s="12">
        <v>12</v>
      </c>
      <c r="J9" s="14">
        <v>1421</v>
      </c>
      <c r="L9" s="12">
        <f>3.9537*G9+5.5997*H9+8.3909*I9</f>
        <v>1437.0084000000002</v>
      </c>
      <c r="N9" s="5">
        <f>F9*1.1118</f>
        <v>897.22259999999994</v>
      </c>
      <c r="O9" s="5">
        <f>L9+N9</f>
        <v>2334.2310000000002</v>
      </c>
      <c r="Q9" s="6">
        <f>((F9*0.929)*0.4)/4</f>
        <v>74.970300000000009</v>
      </c>
      <c r="R9" s="6">
        <f>((F9*0.929)*0.3)/4</f>
        <v>56.227725000000007</v>
      </c>
      <c r="S9" s="6">
        <f>((F9*0.929)*0.3)/9</f>
        <v>24.990100000000002</v>
      </c>
      <c r="T9" s="6">
        <f>SUM(Q9*4+R9*4+S9*9)</f>
        <v>749.7030000000002</v>
      </c>
      <c r="U9" s="12">
        <f>T9/0.929</f>
        <v>807.00000000000023</v>
      </c>
      <c r="W9" s="6">
        <f>((G9*3.9537)*0.55)/4</f>
        <v>165.26466000000002</v>
      </c>
      <c r="X9" s="6">
        <f>((G9*3.9537)*0.2)/4</f>
        <v>60.096240000000002</v>
      </c>
      <c r="Y9" s="6">
        <f>((G9*3.9537)*0.25)/9</f>
        <v>33.386800000000001</v>
      </c>
      <c r="Z9" s="6">
        <f>SUM(W9*4+X9*4+Y9*9)</f>
        <v>1201.9248</v>
      </c>
      <c r="AA9" s="12">
        <f>Z9/3.9537</f>
        <v>304</v>
      </c>
      <c r="AC9" s="6">
        <f>((H9*5.5997)*0.65)/4</f>
        <v>21.838830000000005</v>
      </c>
      <c r="AD9" s="6">
        <f>((H9*5.5997)*0.15)/4</f>
        <v>5.0397300000000005</v>
      </c>
      <c r="AE9" s="6">
        <f>((H9*5.5997)*0.1)/9</f>
        <v>1.4932533333333338</v>
      </c>
      <c r="AF9" s="6">
        <f>SUM(AC9*4+AD9*4+AE9*9)</f>
        <v>120.95352000000003</v>
      </c>
      <c r="AG9" s="12">
        <f>AF9/5.5997</f>
        <v>21.600000000000005</v>
      </c>
      <c r="AI9" s="3">
        <f>((I9*8.3909)*0.9)/4</f>
        <v>22.655429999999999</v>
      </c>
      <c r="AJ9" s="3">
        <f>((I9*8.3909)*0.1)/4</f>
        <v>2.5172699999999999</v>
      </c>
      <c r="AK9" s="3">
        <f>((I9*8.3909)*0)/9</f>
        <v>0</v>
      </c>
      <c r="AL9" s="3">
        <f>SUM(AI9*4+AJ9*4+AK9*9)</f>
        <v>100.6908</v>
      </c>
      <c r="AM9" s="12">
        <f>AL9/8.3909</f>
        <v>12</v>
      </c>
      <c r="AO9" s="7">
        <f>SUM(T9+Z9+AF9+AL9)</f>
        <v>2173.2721200000001</v>
      </c>
      <c r="AP9" s="7">
        <f>SUM(Q9+W9+AC9+AI9)</f>
        <v>284.72922000000005</v>
      </c>
      <c r="AQ9" s="7">
        <f>SUM(R9+X9+AD9+AJ9)</f>
        <v>123.88096500000002</v>
      </c>
      <c r="AR9" s="7">
        <f>SUM(S9+Y9+AE9+AK9)</f>
        <v>59.870153333333342</v>
      </c>
      <c r="AS9" s="7"/>
      <c r="AT9" s="7">
        <f>AP9*4</f>
        <v>1138.9168800000002</v>
      </c>
      <c r="AU9" s="7">
        <f t="shared" ref="AU9:AU39" si="0">AQ9*4</f>
        <v>495.52386000000007</v>
      </c>
      <c r="AV9" s="7">
        <f>AR9*9</f>
        <v>538.83138000000008</v>
      </c>
      <c r="AW9" s="7"/>
      <c r="AX9" s="8">
        <f>AT9/AO9</f>
        <v>0.52405626958486917</v>
      </c>
      <c r="AY9" s="8">
        <f>AU9/AO9</f>
        <v>0.22800819807139477</v>
      </c>
      <c r="AZ9" s="8">
        <f>AV9/AO9</f>
        <v>0.24793553234373616</v>
      </c>
      <c r="BA9" s="8">
        <f>SUM(AX9:AZ9)</f>
        <v>1.0000000000000002</v>
      </c>
      <c r="BC9" s="7">
        <f>AT9+AU9+AV9</f>
        <v>2173.2721200000005</v>
      </c>
      <c r="BD9" s="14">
        <f>B9</f>
        <v>2694</v>
      </c>
    </row>
    <row r="10" spans="1:56">
      <c r="A10" s="13">
        <v>43178</v>
      </c>
      <c r="B10" s="14">
        <v>2734</v>
      </c>
      <c r="C10" s="14">
        <v>13808</v>
      </c>
      <c r="D10" s="12">
        <v>5.98</v>
      </c>
      <c r="E10" s="12">
        <v>9</v>
      </c>
      <c r="F10" s="12">
        <v>543</v>
      </c>
      <c r="G10" s="12">
        <v>248</v>
      </c>
      <c r="H10" s="12">
        <v>82</v>
      </c>
      <c r="I10" s="12">
        <v>6</v>
      </c>
      <c r="J10" s="14">
        <v>1445</v>
      </c>
      <c r="L10" s="12">
        <f t="shared" ref="L10:L39" si="1">3.9537*G10+5.5997*H10+8.3909*I10</f>
        <v>1490.0383999999999</v>
      </c>
      <c r="N10" s="5">
        <f t="shared" ref="N10:N39" si="2">F10*1.1118</f>
        <v>603.70739999999989</v>
      </c>
      <c r="O10" s="5">
        <f t="shared" ref="O10:O39" si="3">L10+N10</f>
        <v>2093.7457999999997</v>
      </c>
      <c r="Q10" s="6">
        <f t="shared" ref="Q10:Q39" si="4">((F10*0.929)*0.4)/4</f>
        <v>50.444700000000005</v>
      </c>
      <c r="R10" s="6">
        <f t="shared" ref="R10:R39" si="5">((F10*0.929)*0.3)/4</f>
        <v>37.833525000000002</v>
      </c>
      <c r="S10" s="6">
        <f t="shared" ref="S10:S39" si="6">((F10*0.929)*0.3)/9</f>
        <v>16.814900000000002</v>
      </c>
      <c r="T10" s="6">
        <f t="shared" ref="T10:T39" si="7">SUM(Q10*4+R10*4+S10*9)</f>
        <v>504.447</v>
      </c>
      <c r="U10" s="12">
        <f t="shared" ref="U10:U39" si="8">T10/0.929</f>
        <v>543</v>
      </c>
      <c r="W10" s="6">
        <f t="shared" ref="W10:W39" si="9">((G10*3.9537)*0.55)/4</f>
        <v>134.82117000000002</v>
      </c>
      <c r="X10" s="6">
        <f t="shared" ref="X10:X39" si="10">((G10*3.9537)*0.2)/4</f>
        <v>49.025880000000001</v>
      </c>
      <c r="Y10" s="6">
        <f t="shared" ref="Y10:Y38" si="11">((G10*3.9537)*0.25)/9</f>
        <v>27.236599999999999</v>
      </c>
      <c r="Z10" s="6">
        <f t="shared" ref="Z10:Z39" si="12">SUM(W10*4+X10*4+Y10*9)</f>
        <v>980.51760000000013</v>
      </c>
      <c r="AA10" s="12">
        <f t="shared" ref="AA10:AA39" si="13">Z10/3.9537</f>
        <v>248.00000000000003</v>
      </c>
      <c r="AC10" s="6">
        <f t="shared" ref="AC10:AC39" si="14">((H10*5.5997)*0.65)/4</f>
        <v>74.616002500000008</v>
      </c>
      <c r="AD10" s="6">
        <f t="shared" ref="AD10:AD39" si="15">((H10*5.5997)*0.15)/4</f>
        <v>17.219077500000001</v>
      </c>
      <c r="AE10" s="6">
        <f t="shared" ref="AE10:AE39" si="16">((H10*5.5997)*0.1)/9</f>
        <v>5.1019488888888889</v>
      </c>
      <c r="AF10" s="6">
        <f t="shared" ref="AF10:AF39" si="17">SUM(AC10*4+AD10*4+AE10*9)</f>
        <v>413.25786000000005</v>
      </c>
      <c r="AG10" s="12">
        <f t="shared" ref="AG10:AG39" si="18">AF10/5.5997</f>
        <v>73.800000000000011</v>
      </c>
      <c r="AI10" s="3">
        <f t="shared" ref="AI10:AI39" si="19">((I10*8.3909)*0.9)/4</f>
        <v>11.327715</v>
      </c>
      <c r="AJ10" s="3">
        <f t="shared" ref="AJ10:AJ39" si="20">((I10*8.3909)*0.1)/4</f>
        <v>1.2586349999999999</v>
      </c>
      <c r="AK10" s="3">
        <f t="shared" ref="AK10:AK39" si="21">((I10*8.3909)*0)/9</f>
        <v>0</v>
      </c>
      <c r="AL10" s="3">
        <f t="shared" ref="AL10:AL39" si="22">SUM(AI10*4+AJ10*4+AK10*9)</f>
        <v>50.345399999999998</v>
      </c>
      <c r="AM10" s="12">
        <f t="shared" ref="AM10:AM39" si="23">AL10/8.3909</f>
        <v>6</v>
      </c>
      <c r="AO10" s="7">
        <f t="shared" ref="AO10:AO39" si="24">SUM(T10+Z10+AF10+AL10)</f>
        <v>1948.5678600000003</v>
      </c>
      <c r="AP10" s="7">
        <f t="shared" ref="AP10:AR39" si="25">SUM(Q10+W10+AC10+AI10)</f>
        <v>271.20958750000005</v>
      </c>
      <c r="AQ10" s="7">
        <f t="shared" si="25"/>
        <v>105.33711750000001</v>
      </c>
      <c r="AR10" s="7">
        <f t="shared" si="25"/>
        <v>49.153448888888896</v>
      </c>
      <c r="AS10" s="7"/>
      <c r="AT10" s="7">
        <f t="shared" ref="AT10:AT39" si="26">AP10*4</f>
        <v>1084.8383500000002</v>
      </c>
      <c r="AU10" s="7">
        <f t="shared" si="0"/>
        <v>421.34847000000002</v>
      </c>
      <c r="AV10" s="7">
        <f t="shared" ref="AV10:AV39" si="27">AR10*9</f>
        <v>442.38104000000004</v>
      </c>
      <c r="AW10" s="7"/>
      <c r="AX10" s="8">
        <f t="shared" ref="AX10:AX39" si="28">AT10/AO10</f>
        <v>0.55673624320171222</v>
      </c>
      <c r="AY10" s="8">
        <f t="shared" ref="AY10:AY39" si="29">AU10/AO10</f>
        <v>0.21623494806077728</v>
      </c>
      <c r="AZ10" s="8">
        <f t="shared" ref="AZ10:AZ39" si="30">AV10/AO10</f>
        <v>0.22702880873751041</v>
      </c>
      <c r="BA10" s="8">
        <f t="shared" ref="BA10:BA39" si="31">SUM(AX10:AZ10)</f>
        <v>0.99999999999999989</v>
      </c>
      <c r="BC10" s="7">
        <f t="shared" ref="BC10:BC39" si="32">AT10+AU10+AV10</f>
        <v>1948.5678600000003</v>
      </c>
      <c r="BD10" s="14">
        <f t="shared" ref="BD10:BD39" si="33">B10</f>
        <v>2734</v>
      </c>
    </row>
    <row r="11" spans="1:56">
      <c r="A11" s="13">
        <v>43179</v>
      </c>
      <c r="B11" s="14">
        <v>3190</v>
      </c>
      <c r="C11" s="14">
        <v>20865</v>
      </c>
      <c r="D11" s="12">
        <v>9.0399999999999991</v>
      </c>
      <c r="E11" s="12">
        <v>28</v>
      </c>
      <c r="F11" s="12">
        <v>447</v>
      </c>
      <c r="G11" s="12">
        <v>407</v>
      </c>
      <c r="H11" s="12">
        <v>38</v>
      </c>
      <c r="I11" s="12">
        <v>37</v>
      </c>
      <c r="J11" s="14">
        <v>2071</v>
      </c>
      <c r="L11" s="12">
        <f t="shared" si="1"/>
        <v>2132.4078</v>
      </c>
      <c r="N11" s="5">
        <f t="shared" si="2"/>
        <v>496.97459999999995</v>
      </c>
      <c r="O11" s="5">
        <f t="shared" si="3"/>
        <v>2629.3824</v>
      </c>
      <c r="Q11" s="6">
        <f t="shared" si="4"/>
        <v>41.526300000000006</v>
      </c>
      <c r="R11" s="6">
        <f t="shared" si="5"/>
        <v>31.144725000000001</v>
      </c>
      <c r="S11" s="6">
        <f t="shared" si="6"/>
        <v>13.8421</v>
      </c>
      <c r="T11" s="6">
        <f t="shared" si="7"/>
        <v>415.26300000000003</v>
      </c>
      <c r="U11" s="12">
        <f t="shared" si="8"/>
        <v>447</v>
      </c>
      <c r="W11" s="6">
        <f t="shared" si="9"/>
        <v>221.25893625</v>
      </c>
      <c r="X11" s="6">
        <f t="shared" si="10"/>
        <v>80.457795000000004</v>
      </c>
      <c r="Y11" s="6">
        <f t="shared" si="11"/>
        <v>44.698774999999998</v>
      </c>
      <c r="Z11" s="6">
        <f t="shared" si="12"/>
        <v>1609.1559</v>
      </c>
      <c r="AA11" s="12">
        <f t="shared" si="13"/>
        <v>407</v>
      </c>
      <c r="AC11" s="6">
        <f t="shared" si="14"/>
        <v>34.5781475</v>
      </c>
      <c r="AD11" s="6">
        <f t="shared" si="15"/>
        <v>7.9795724999999997</v>
      </c>
      <c r="AE11" s="6">
        <f t="shared" si="16"/>
        <v>2.364317777777778</v>
      </c>
      <c r="AF11" s="6">
        <f t="shared" si="17"/>
        <v>191.50974000000002</v>
      </c>
      <c r="AG11" s="12">
        <f t="shared" si="18"/>
        <v>34.200000000000003</v>
      </c>
      <c r="AI11" s="3">
        <f t="shared" si="19"/>
        <v>69.854242499999998</v>
      </c>
      <c r="AJ11" s="3">
        <f t="shared" si="20"/>
        <v>7.7615825000000003</v>
      </c>
      <c r="AK11" s="3">
        <f t="shared" si="21"/>
        <v>0</v>
      </c>
      <c r="AL11" s="3">
        <f t="shared" si="22"/>
        <v>310.4633</v>
      </c>
      <c r="AM11" s="12">
        <f t="shared" si="23"/>
        <v>37</v>
      </c>
      <c r="AO11" s="7">
        <f t="shared" si="24"/>
        <v>2526.39194</v>
      </c>
      <c r="AP11" s="7">
        <f t="shared" si="25"/>
        <v>367.21762625000002</v>
      </c>
      <c r="AQ11" s="7">
        <f t="shared" si="25"/>
        <v>127.343675</v>
      </c>
      <c r="AR11" s="7">
        <f t="shared" si="25"/>
        <v>60.905192777777778</v>
      </c>
      <c r="AS11" s="7"/>
      <c r="AT11" s="7">
        <f t="shared" si="26"/>
        <v>1468.8705050000001</v>
      </c>
      <c r="AU11" s="7">
        <f t="shared" si="0"/>
        <v>509.37470000000002</v>
      </c>
      <c r="AV11" s="7">
        <f t="shared" si="27"/>
        <v>548.14673500000004</v>
      </c>
      <c r="AW11" s="7"/>
      <c r="AX11" s="8">
        <f t="shared" si="28"/>
        <v>0.58141038282444812</v>
      </c>
      <c r="AY11" s="8">
        <f t="shared" si="29"/>
        <v>0.20162140795936834</v>
      </c>
      <c r="AZ11" s="8">
        <f t="shared" si="30"/>
        <v>0.21696820921618362</v>
      </c>
      <c r="BA11" s="8">
        <f t="shared" si="31"/>
        <v>1</v>
      </c>
      <c r="BC11" s="7">
        <f t="shared" si="32"/>
        <v>2526.3919400000004</v>
      </c>
      <c r="BD11" s="14">
        <f t="shared" si="33"/>
        <v>3190</v>
      </c>
    </row>
    <row r="12" spans="1:56">
      <c r="A12" s="13">
        <v>43180</v>
      </c>
      <c r="B12" s="14">
        <v>2775</v>
      </c>
      <c r="C12" s="14">
        <v>14261</v>
      </c>
      <c r="D12" s="12">
        <v>6.27</v>
      </c>
      <c r="E12" s="12">
        <v>20</v>
      </c>
      <c r="F12" s="12">
        <v>534</v>
      </c>
      <c r="G12" s="12">
        <v>284</v>
      </c>
      <c r="H12" s="12">
        <v>33</v>
      </c>
      <c r="I12" s="12">
        <v>45</v>
      </c>
      <c r="J12" s="14">
        <v>1519</v>
      </c>
      <c r="L12" s="12">
        <f t="shared" si="1"/>
        <v>1685.2313999999999</v>
      </c>
      <c r="N12" s="5">
        <f t="shared" si="2"/>
        <v>593.70119999999997</v>
      </c>
      <c r="O12" s="5">
        <f t="shared" si="3"/>
        <v>2278.9326000000001</v>
      </c>
      <c r="Q12" s="6">
        <f t="shared" si="4"/>
        <v>49.608600000000003</v>
      </c>
      <c r="R12" s="6">
        <f t="shared" si="5"/>
        <v>37.206449999999997</v>
      </c>
      <c r="S12" s="6">
        <f t="shared" si="6"/>
        <v>16.536199999999997</v>
      </c>
      <c r="T12" s="6">
        <f t="shared" si="7"/>
        <v>496.08600000000001</v>
      </c>
      <c r="U12" s="12">
        <f t="shared" si="8"/>
        <v>534</v>
      </c>
      <c r="W12" s="6">
        <f t="shared" si="9"/>
        <v>154.39198500000001</v>
      </c>
      <c r="X12" s="6">
        <f t="shared" si="10"/>
        <v>56.142539999999997</v>
      </c>
      <c r="Y12" s="6">
        <f t="shared" si="11"/>
        <v>31.190299999999997</v>
      </c>
      <c r="Z12" s="6">
        <f t="shared" si="12"/>
        <v>1122.8507999999999</v>
      </c>
      <c r="AA12" s="12">
        <f t="shared" si="13"/>
        <v>284</v>
      </c>
      <c r="AC12" s="6">
        <f t="shared" si="14"/>
        <v>30.028391250000006</v>
      </c>
      <c r="AD12" s="6">
        <f t="shared" si="15"/>
        <v>6.9296287500000009</v>
      </c>
      <c r="AE12" s="6">
        <f t="shared" si="16"/>
        <v>2.0532233333333334</v>
      </c>
      <c r="AF12" s="6">
        <f t="shared" si="17"/>
        <v>166.31109000000004</v>
      </c>
      <c r="AG12" s="12">
        <f t="shared" si="18"/>
        <v>29.700000000000003</v>
      </c>
      <c r="AI12" s="3">
        <f t="shared" si="19"/>
        <v>84.957862500000005</v>
      </c>
      <c r="AJ12" s="3">
        <f t="shared" si="20"/>
        <v>9.4397625000000005</v>
      </c>
      <c r="AK12" s="3">
        <f t="shared" si="21"/>
        <v>0</v>
      </c>
      <c r="AL12" s="3">
        <f t="shared" si="22"/>
        <v>377.59050000000002</v>
      </c>
      <c r="AM12" s="12">
        <f t="shared" si="23"/>
        <v>45</v>
      </c>
      <c r="AO12" s="7">
        <f t="shared" si="24"/>
        <v>2162.8383899999999</v>
      </c>
      <c r="AP12" s="7">
        <f t="shared" si="25"/>
        <v>318.98683875</v>
      </c>
      <c r="AQ12" s="7">
        <f t="shared" si="25"/>
        <v>109.71838124999999</v>
      </c>
      <c r="AR12" s="7">
        <f t="shared" si="25"/>
        <v>49.77972333333333</v>
      </c>
      <c r="AS12" s="7"/>
      <c r="AT12" s="7">
        <f t="shared" si="26"/>
        <v>1275.947355</v>
      </c>
      <c r="AU12" s="7">
        <f t="shared" si="0"/>
        <v>438.87352499999997</v>
      </c>
      <c r="AV12" s="7">
        <f t="shared" si="27"/>
        <v>448.01750999999996</v>
      </c>
      <c r="AW12" s="7"/>
      <c r="AX12" s="8">
        <f t="shared" si="28"/>
        <v>0.58994114442364787</v>
      </c>
      <c r="AY12" s="8">
        <f t="shared" si="29"/>
        <v>0.20291554238594775</v>
      </c>
      <c r="AZ12" s="8">
        <f t="shared" si="30"/>
        <v>0.20714331319040438</v>
      </c>
      <c r="BA12" s="8">
        <f t="shared" si="31"/>
        <v>1</v>
      </c>
      <c r="BC12" s="7">
        <f t="shared" si="32"/>
        <v>2162.8383899999999</v>
      </c>
      <c r="BD12" s="14">
        <f t="shared" si="33"/>
        <v>2775</v>
      </c>
    </row>
    <row r="13" spans="1:56">
      <c r="A13" s="13">
        <v>43181</v>
      </c>
      <c r="B13" s="14">
        <v>3206</v>
      </c>
      <c r="C13" s="14">
        <v>21158</v>
      </c>
      <c r="D13" s="12">
        <v>9.3699999999999992</v>
      </c>
      <c r="E13" s="12">
        <v>25</v>
      </c>
      <c r="F13" s="12">
        <v>563</v>
      </c>
      <c r="G13" s="12">
        <v>336</v>
      </c>
      <c r="H13" s="12">
        <v>43</v>
      </c>
      <c r="I13" s="12">
        <v>55</v>
      </c>
      <c r="J13" s="14">
        <v>2031</v>
      </c>
      <c r="L13" s="12">
        <f t="shared" si="1"/>
        <v>2030.7298000000001</v>
      </c>
      <c r="N13" s="5">
        <f t="shared" si="2"/>
        <v>625.9434</v>
      </c>
      <c r="O13" s="5">
        <f t="shared" si="3"/>
        <v>2656.6732000000002</v>
      </c>
      <c r="Q13" s="6">
        <f t="shared" si="4"/>
        <v>52.302700000000009</v>
      </c>
      <c r="R13" s="6">
        <f t="shared" si="5"/>
        <v>39.227025000000005</v>
      </c>
      <c r="S13" s="6">
        <f t="shared" si="6"/>
        <v>17.434233333333335</v>
      </c>
      <c r="T13" s="6">
        <f t="shared" si="7"/>
        <v>523.02700000000004</v>
      </c>
      <c r="U13" s="12">
        <f t="shared" si="8"/>
        <v>563</v>
      </c>
      <c r="W13" s="6">
        <f t="shared" si="9"/>
        <v>182.66094000000001</v>
      </c>
      <c r="X13" s="6">
        <f t="shared" si="10"/>
        <v>66.422160000000005</v>
      </c>
      <c r="Y13" s="6">
        <f t="shared" si="11"/>
        <v>36.901199999999996</v>
      </c>
      <c r="Z13" s="6">
        <f t="shared" si="12"/>
        <v>1328.4431999999999</v>
      </c>
      <c r="AA13" s="12">
        <f t="shared" si="13"/>
        <v>336</v>
      </c>
      <c r="AC13" s="6">
        <f t="shared" si="14"/>
        <v>39.127903750000002</v>
      </c>
      <c r="AD13" s="6">
        <f t="shared" si="15"/>
        <v>9.0295162500000004</v>
      </c>
      <c r="AE13" s="6">
        <f t="shared" si="16"/>
        <v>2.6754122222222225</v>
      </c>
      <c r="AF13" s="6">
        <f t="shared" si="17"/>
        <v>216.70839000000001</v>
      </c>
      <c r="AG13" s="12">
        <f t="shared" si="18"/>
        <v>38.699999999999996</v>
      </c>
      <c r="AI13" s="3">
        <f t="shared" si="19"/>
        <v>103.83738750000001</v>
      </c>
      <c r="AJ13" s="3">
        <f t="shared" si="20"/>
        <v>11.537487500000001</v>
      </c>
      <c r="AK13" s="3">
        <f t="shared" si="21"/>
        <v>0</v>
      </c>
      <c r="AL13" s="3">
        <f t="shared" si="22"/>
        <v>461.49950000000001</v>
      </c>
      <c r="AM13" s="12">
        <f t="shared" si="23"/>
        <v>55</v>
      </c>
      <c r="AO13" s="7">
        <f t="shared" si="24"/>
        <v>2529.6780899999999</v>
      </c>
      <c r="AP13" s="7">
        <f t="shared" si="25"/>
        <v>377.92893125000001</v>
      </c>
      <c r="AQ13" s="7">
        <f t="shared" si="25"/>
        <v>126.21618875000001</v>
      </c>
      <c r="AR13" s="7">
        <f t="shared" si="25"/>
        <v>57.010845555555548</v>
      </c>
      <c r="AS13" s="7"/>
      <c r="AT13" s="7">
        <f t="shared" si="26"/>
        <v>1511.715725</v>
      </c>
      <c r="AU13" s="7">
        <f t="shared" si="0"/>
        <v>504.86475500000006</v>
      </c>
      <c r="AV13" s="7">
        <f t="shared" si="27"/>
        <v>513.09760999999992</v>
      </c>
      <c r="AW13" s="7"/>
      <c r="AX13" s="8">
        <f t="shared" si="28"/>
        <v>0.59759213276025969</v>
      </c>
      <c r="AY13" s="8">
        <f t="shared" si="29"/>
        <v>0.19957668013007934</v>
      </c>
      <c r="AZ13" s="8">
        <f t="shared" si="30"/>
        <v>0.20283118710966103</v>
      </c>
      <c r="BA13" s="8">
        <f t="shared" si="31"/>
        <v>1</v>
      </c>
      <c r="BC13" s="7">
        <f t="shared" si="32"/>
        <v>2529.6780899999999</v>
      </c>
      <c r="BD13" s="14">
        <f t="shared" si="33"/>
        <v>3206</v>
      </c>
    </row>
    <row r="14" spans="1:56">
      <c r="A14" s="13">
        <v>43182</v>
      </c>
      <c r="B14" s="14">
        <v>3244</v>
      </c>
      <c r="C14" s="14">
        <v>18477</v>
      </c>
      <c r="D14" s="12">
        <v>8</v>
      </c>
      <c r="E14" s="12">
        <v>34</v>
      </c>
      <c r="F14" s="12">
        <v>362</v>
      </c>
      <c r="G14" s="12">
        <v>525</v>
      </c>
      <c r="H14" s="12">
        <v>22</v>
      </c>
      <c r="I14" s="12">
        <v>4</v>
      </c>
      <c r="J14" s="14">
        <v>2205</v>
      </c>
      <c r="L14" s="12">
        <f t="shared" si="1"/>
        <v>2232.4495000000002</v>
      </c>
      <c r="N14" s="5">
        <f t="shared" si="2"/>
        <v>402.47159999999997</v>
      </c>
      <c r="O14" s="5">
        <f t="shared" si="3"/>
        <v>2634.9211</v>
      </c>
      <c r="Q14" s="6">
        <f t="shared" si="4"/>
        <v>33.629800000000003</v>
      </c>
      <c r="R14" s="6">
        <f t="shared" si="5"/>
        <v>25.222349999999999</v>
      </c>
      <c r="S14" s="6">
        <f t="shared" si="6"/>
        <v>11.209933333333332</v>
      </c>
      <c r="T14" s="6">
        <f t="shared" si="7"/>
        <v>336.298</v>
      </c>
      <c r="U14" s="12">
        <f t="shared" si="8"/>
        <v>362</v>
      </c>
      <c r="W14" s="6">
        <f t="shared" si="9"/>
        <v>285.40771875000002</v>
      </c>
      <c r="X14" s="6">
        <f t="shared" si="10"/>
        <v>103.78462500000001</v>
      </c>
      <c r="Y14" s="6">
        <f t="shared" si="11"/>
        <v>57.658125000000005</v>
      </c>
      <c r="Z14" s="6">
        <f t="shared" si="12"/>
        <v>2075.6925000000001</v>
      </c>
      <c r="AA14" s="12">
        <f t="shared" si="13"/>
        <v>525</v>
      </c>
      <c r="AC14" s="6">
        <f t="shared" si="14"/>
        <v>20.018927500000004</v>
      </c>
      <c r="AD14" s="6">
        <f t="shared" si="15"/>
        <v>4.6197525000000006</v>
      </c>
      <c r="AE14" s="6">
        <f t="shared" si="16"/>
        <v>1.3688155555555559</v>
      </c>
      <c r="AF14" s="6">
        <f t="shared" si="17"/>
        <v>110.87406000000001</v>
      </c>
      <c r="AG14" s="12">
        <f t="shared" si="18"/>
        <v>19.8</v>
      </c>
      <c r="AI14" s="3">
        <f t="shared" si="19"/>
        <v>7.5518100000000006</v>
      </c>
      <c r="AJ14" s="3">
        <f t="shared" si="20"/>
        <v>0.83909000000000011</v>
      </c>
      <c r="AK14" s="3">
        <f t="shared" si="21"/>
        <v>0</v>
      </c>
      <c r="AL14" s="3">
        <f t="shared" si="22"/>
        <v>33.563600000000001</v>
      </c>
      <c r="AM14" s="12">
        <f t="shared" si="23"/>
        <v>4</v>
      </c>
      <c r="AO14" s="7">
        <f t="shared" si="24"/>
        <v>2556.4281599999999</v>
      </c>
      <c r="AP14" s="7">
        <f t="shared" si="25"/>
        <v>346.60825625000001</v>
      </c>
      <c r="AQ14" s="7">
        <f t="shared" si="25"/>
        <v>134.46581750000001</v>
      </c>
      <c r="AR14" s="7">
        <f t="shared" si="25"/>
        <v>70.236873888888894</v>
      </c>
      <c r="AS14" s="7"/>
      <c r="AT14" s="7">
        <f t="shared" si="26"/>
        <v>1386.433025</v>
      </c>
      <c r="AU14" s="7">
        <f t="shared" si="0"/>
        <v>537.86327000000006</v>
      </c>
      <c r="AV14" s="7">
        <f t="shared" si="27"/>
        <v>632.13186500000006</v>
      </c>
      <c r="AW14" s="7"/>
      <c r="AX14" s="8">
        <f t="shared" si="28"/>
        <v>0.54233208923813458</v>
      </c>
      <c r="AY14" s="8">
        <f t="shared" si="29"/>
        <v>0.21039639541445204</v>
      </c>
      <c r="AZ14" s="8">
        <f t="shared" si="30"/>
        <v>0.24727151534741351</v>
      </c>
      <c r="BA14" s="8">
        <f t="shared" si="31"/>
        <v>1</v>
      </c>
      <c r="BC14" s="7">
        <f t="shared" si="32"/>
        <v>2556.4281600000004</v>
      </c>
      <c r="BD14" s="14">
        <f t="shared" si="33"/>
        <v>3244</v>
      </c>
    </row>
    <row r="15" spans="1:56">
      <c r="A15" s="13">
        <v>43183</v>
      </c>
      <c r="B15" s="14">
        <v>2646</v>
      </c>
      <c r="C15" s="14">
        <v>10212</v>
      </c>
      <c r="D15" s="12">
        <v>4.42</v>
      </c>
      <c r="E15" s="12">
        <v>13</v>
      </c>
      <c r="F15" s="12">
        <v>469</v>
      </c>
      <c r="G15" s="12">
        <v>402</v>
      </c>
      <c r="H15" s="12">
        <v>0</v>
      </c>
      <c r="I15" s="12">
        <v>0</v>
      </c>
      <c r="J15" s="14">
        <v>1432</v>
      </c>
      <c r="L15" s="12">
        <f t="shared" si="1"/>
        <v>1589.3874000000001</v>
      </c>
      <c r="N15" s="5">
        <f t="shared" si="2"/>
        <v>521.43419999999992</v>
      </c>
      <c r="O15" s="5">
        <f t="shared" si="3"/>
        <v>2110.8216000000002</v>
      </c>
      <c r="Q15" s="6">
        <f t="shared" si="4"/>
        <v>43.570100000000004</v>
      </c>
      <c r="R15" s="6">
        <f t="shared" si="5"/>
        <v>32.677574999999997</v>
      </c>
      <c r="S15" s="6">
        <f t="shared" si="6"/>
        <v>14.523366666666666</v>
      </c>
      <c r="T15" s="6">
        <f t="shared" si="7"/>
        <v>435.70100000000002</v>
      </c>
      <c r="U15" s="12">
        <f t="shared" si="8"/>
        <v>469</v>
      </c>
      <c r="W15" s="6">
        <f t="shared" si="9"/>
        <v>218.54076750000002</v>
      </c>
      <c r="X15" s="6">
        <f t="shared" si="10"/>
        <v>79.469370000000012</v>
      </c>
      <c r="Y15" s="6">
        <f t="shared" si="11"/>
        <v>44.149650000000001</v>
      </c>
      <c r="Z15" s="6">
        <f t="shared" si="12"/>
        <v>1589.3874000000001</v>
      </c>
      <c r="AA15" s="12">
        <f t="shared" si="13"/>
        <v>402</v>
      </c>
      <c r="AC15" s="6">
        <f t="shared" si="14"/>
        <v>0</v>
      </c>
      <c r="AD15" s="6">
        <f t="shared" si="15"/>
        <v>0</v>
      </c>
      <c r="AE15" s="6">
        <f t="shared" si="16"/>
        <v>0</v>
      </c>
      <c r="AF15" s="6">
        <f t="shared" si="17"/>
        <v>0</v>
      </c>
      <c r="AG15" s="12">
        <f t="shared" si="18"/>
        <v>0</v>
      </c>
      <c r="AI15" s="3">
        <f t="shared" si="19"/>
        <v>0</v>
      </c>
      <c r="AJ15" s="3">
        <f t="shared" si="20"/>
        <v>0</v>
      </c>
      <c r="AK15" s="3">
        <f t="shared" si="21"/>
        <v>0</v>
      </c>
      <c r="AL15" s="3">
        <f t="shared" si="22"/>
        <v>0</v>
      </c>
      <c r="AM15" s="12">
        <f t="shared" si="23"/>
        <v>0</v>
      </c>
      <c r="AO15" s="7">
        <f t="shared" si="24"/>
        <v>2025.0884000000001</v>
      </c>
      <c r="AP15" s="7">
        <f t="shared" si="25"/>
        <v>262.11086750000004</v>
      </c>
      <c r="AQ15" s="7">
        <f t="shared" si="25"/>
        <v>112.14694500000002</v>
      </c>
      <c r="AR15" s="7">
        <f t="shared" si="25"/>
        <v>58.673016666666669</v>
      </c>
      <c r="AS15" s="7"/>
      <c r="AT15" s="7">
        <f t="shared" si="26"/>
        <v>1048.4434700000002</v>
      </c>
      <c r="AU15" s="7">
        <f t="shared" si="0"/>
        <v>448.58778000000007</v>
      </c>
      <c r="AV15" s="7">
        <f t="shared" si="27"/>
        <v>528.05714999999998</v>
      </c>
      <c r="AW15" s="7"/>
      <c r="AX15" s="8">
        <f t="shared" si="28"/>
        <v>0.51772726069637265</v>
      </c>
      <c r="AY15" s="8">
        <f t="shared" si="29"/>
        <v>0.22151515953575165</v>
      </c>
      <c r="AZ15" s="8">
        <f t="shared" si="30"/>
        <v>0.26075757976787578</v>
      </c>
      <c r="BA15" s="8">
        <f t="shared" si="31"/>
        <v>1</v>
      </c>
      <c r="BC15" s="7">
        <f t="shared" si="32"/>
        <v>2025.0884000000001</v>
      </c>
      <c r="BD15" s="14">
        <f t="shared" si="33"/>
        <v>2646</v>
      </c>
    </row>
    <row r="16" spans="1:56">
      <c r="A16" s="13">
        <v>43184</v>
      </c>
      <c r="B16" s="14">
        <v>2594</v>
      </c>
      <c r="C16" s="14">
        <v>9758</v>
      </c>
      <c r="D16" s="12">
        <v>4.2300000000000004</v>
      </c>
      <c r="E16" s="12">
        <v>9</v>
      </c>
      <c r="F16" s="12">
        <v>628</v>
      </c>
      <c r="G16" s="12">
        <v>373</v>
      </c>
      <c r="H16" s="12">
        <v>0</v>
      </c>
      <c r="I16" s="12">
        <v>0</v>
      </c>
      <c r="J16" s="14">
        <v>1344</v>
      </c>
      <c r="L16" s="12">
        <f t="shared" si="1"/>
        <v>1474.7301</v>
      </c>
      <c r="N16" s="5">
        <f t="shared" si="2"/>
        <v>698.21039999999994</v>
      </c>
      <c r="O16" s="5">
        <f t="shared" si="3"/>
        <v>2172.9404999999997</v>
      </c>
      <c r="Q16" s="6">
        <f t="shared" si="4"/>
        <v>58.341200000000008</v>
      </c>
      <c r="R16" s="6">
        <f t="shared" si="5"/>
        <v>43.755900000000004</v>
      </c>
      <c r="S16" s="6">
        <f t="shared" si="6"/>
        <v>19.447066666666668</v>
      </c>
      <c r="T16" s="6">
        <f t="shared" si="7"/>
        <v>583.41200000000003</v>
      </c>
      <c r="U16" s="12">
        <f t="shared" si="8"/>
        <v>628</v>
      </c>
      <c r="W16" s="6">
        <f t="shared" si="9"/>
        <v>202.77538875000002</v>
      </c>
      <c r="X16" s="6">
        <f t="shared" si="10"/>
        <v>73.736505000000008</v>
      </c>
      <c r="Y16" s="6">
        <f t="shared" si="11"/>
        <v>40.964725000000001</v>
      </c>
      <c r="Z16" s="6">
        <f t="shared" si="12"/>
        <v>1474.7301</v>
      </c>
      <c r="AA16" s="12">
        <f t="shared" si="13"/>
        <v>373</v>
      </c>
      <c r="AC16" s="6">
        <f t="shared" si="14"/>
        <v>0</v>
      </c>
      <c r="AD16" s="6">
        <f t="shared" si="15"/>
        <v>0</v>
      </c>
      <c r="AE16" s="6">
        <f t="shared" si="16"/>
        <v>0</v>
      </c>
      <c r="AF16" s="6">
        <f t="shared" si="17"/>
        <v>0</v>
      </c>
      <c r="AG16" s="12">
        <f t="shared" si="18"/>
        <v>0</v>
      </c>
      <c r="AI16" s="3">
        <f t="shared" si="19"/>
        <v>0</v>
      </c>
      <c r="AJ16" s="3">
        <f t="shared" si="20"/>
        <v>0</v>
      </c>
      <c r="AK16" s="3">
        <f t="shared" si="21"/>
        <v>0</v>
      </c>
      <c r="AL16" s="3">
        <f t="shared" si="22"/>
        <v>0</v>
      </c>
      <c r="AM16" s="12">
        <f t="shared" si="23"/>
        <v>0</v>
      </c>
      <c r="AO16" s="7">
        <f t="shared" si="24"/>
        <v>2058.1421</v>
      </c>
      <c r="AP16" s="7">
        <f t="shared" si="25"/>
        <v>261.11658875000001</v>
      </c>
      <c r="AQ16" s="7">
        <f t="shared" si="25"/>
        <v>117.49240500000002</v>
      </c>
      <c r="AR16" s="7">
        <f t="shared" si="25"/>
        <v>60.411791666666673</v>
      </c>
      <c r="AS16" s="7"/>
      <c r="AT16" s="7">
        <f t="shared" si="26"/>
        <v>1044.466355</v>
      </c>
      <c r="AU16" s="7">
        <f t="shared" si="0"/>
        <v>469.96962000000008</v>
      </c>
      <c r="AV16" s="7">
        <f t="shared" si="27"/>
        <v>543.70612500000004</v>
      </c>
      <c r="AW16" s="7"/>
      <c r="AX16" s="8">
        <f t="shared" si="28"/>
        <v>0.50748019536649103</v>
      </c>
      <c r="AY16" s="8">
        <f t="shared" si="29"/>
        <v>0.22834653642233937</v>
      </c>
      <c r="AZ16" s="8">
        <f t="shared" si="30"/>
        <v>0.26417326821116971</v>
      </c>
      <c r="BA16" s="8">
        <f t="shared" si="31"/>
        <v>1</v>
      </c>
      <c r="BC16" s="7">
        <f t="shared" si="32"/>
        <v>2058.1421</v>
      </c>
      <c r="BD16" s="14">
        <f t="shared" si="33"/>
        <v>2594</v>
      </c>
    </row>
    <row r="17" spans="1:56">
      <c r="A17" s="13">
        <v>43185</v>
      </c>
      <c r="B17" s="14">
        <v>3302</v>
      </c>
      <c r="C17" s="14">
        <v>22554</v>
      </c>
      <c r="D17" s="12">
        <v>9.81</v>
      </c>
      <c r="E17" s="12">
        <v>26</v>
      </c>
      <c r="F17" s="12">
        <v>571</v>
      </c>
      <c r="G17" s="12">
        <v>393</v>
      </c>
      <c r="H17" s="12">
        <v>26</v>
      </c>
      <c r="I17" s="12">
        <v>62</v>
      </c>
      <c r="J17" s="14">
        <v>2184</v>
      </c>
      <c r="L17" s="12">
        <f t="shared" si="1"/>
        <v>2219.6321000000003</v>
      </c>
      <c r="N17" s="5">
        <f t="shared" si="2"/>
        <v>634.8377999999999</v>
      </c>
      <c r="O17" s="5">
        <f t="shared" si="3"/>
        <v>2854.4699000000001</v>
      </c>
      <c r="Q17" s="6">
        <f t="shared" si="4"/>
        <v>53.04590000000001</v>
      </c>
      <c r="R17" s="6">
        <f t="shared" si="5"/>
        <v>39.784425000000006</v>
      </c>
      <c r="S17" s="6">
        <f t="shared" si="6"/>
        <v>17.681966666666668</v>
      </c>
      <c r="T17" s="6">
        <f t="shared" si="7"/>
        <v>530.45900000000006</v>
      </c>
      <c r="U17" s="12">
        <f t="shared" si="8"/>
        <v>571</v>
      </c>
      <c r="W17" s="6">
        <f t="shared" si="9"/>
        <v>213.64806375000003</v>
      </c>
      <c r="X17" s="6">
        <f t="shared" si="10"/>
        <v>77.690205000000006</v>
      </c>
      <c r="Y17" s="6">
        <f t="shared" si="11"/>
        <v>43.161225000000002</v>
      </c>
      <c r="Z17" s="6">
        <f t="shared" si="12"/>
        <v>1553.8041000000003</v>
      </c>
      <c r="AA17" s="12">
        <f t="shared" si="13"/>
        <v>393.00000000000006</v>
      </c>
      <c r="AC17" s="6">
        <f t="shared" si="14"/>
        <v>23.658732500000003</v>
      </c>
      <c r="AD17" s="6">
        <f t="shared" si="15"/>
        <v>5.4597075000000004</v>
      </c>
      <c r="AE17" s="6">
        <f t="shared" si="16"/>
        <v>1.6176911111111114</v>
      </c>
      <c r="AF17" s="6">
        <f t="shared" si="17"/>
        <v>131.03298000000001</v>
      </c>
      <c r="AG17" s="12">
        <f t="shared" si="18"/>
        <v>23.4</v>
      </c>
      <c r="AI17" s="3">
        <f t="shared" si="19"/>
        <v>117.05305500000001</v>
      </c>
      <c r="AJ17" s="3">
        <f t="shared" si="20"/>
        <v>13.005895000000002</v>
      </c>
      <c r="AK17" s="3">
        <f t="shared" si="21"/>
        <v>0</v>
      </c>
      <c r="AL17" s="3">
        <f t="shared" si="22"/>
        <v>520.23580000000004</v>
      </c>
      <c r="AM17" s="12">
        <f t="shared" si="23"/>
        <v>62</v>
      </c>
      <c r="AO17" s="7">
        <f t="shared" si="24"/>
        <v>2735.53188</v>
      </c>
      <c r="AP17" s="7">
        <f t="shared" si="25"/>
        <v>407.40575125000004</v>
      </c>
      <c r="AQ17" s="7">
        <f t="shared" si="25"/>
        <v>135.94023250000004</v>
      </c>
      <c r="AR17" s="7">
        <f t="shared" si="25"/>
        <v>62.460882777777783</v>
      </c>
      <c r="AS17" s="7"/>
      <c r="AT17" s="7">
        <f t="shared" si="26"/>
        <v>1629.6230050000001</v>
      </c>
      <c r="AU17" s="7">
        <f t="shared" si="0"/>
        <v>543.76093000000014</v>
      </c>
      <c r="AV17" s="7">
        <f t="shared" si="27"/>
        <v>562.14794500000005</v>
      </c>
      <c r="AW17" s="7"/>
      <c r="AX17" s="8">
        <f t="shared" si="28"/>
        <v>0.59572436969734754</v>
      </c>
      <c r="AY17" s="8">
        <f t="shared" si="29"/>
        <v>0.19877704002484525</v>
      </c>
      <c r="AZ17" s="8">
        <f t="shared" si="30"/>
        <v>0.20549859027780734</v>
      </c>
      <c r="BA17" s="8">
        <f t="shared" si="31"/>
        <v>1</v>
      </c>
      <c r="BC17" s="7">
        <f t="shared" si="32"/>
        <v>2735.5318800000005</v>
      </c>
      <c r="BD17" s="14">
        <f t="shared" si="33"/>
        <v>3302</v>
      </c>
    </row>
    <row r="18" spans="1:56">
      <c r="A18" s="13">
        <v>43186</v>
      </c>
      <c r="B18" s="14">
        <v>3336</v>
      </c>
      <c r="C18" s="14">
        <v>22635</v>
      </c>
      <c r="D18" s="12">
        <v>9.8000000000000007</v>
      </c>
      <c r="E18" s="12">
        <v>25</v>
      </c>
      <c r="F18" s="12">
        <v>368</v>
      </c>
      <c r="G18" s="12">
        <v>359</v>
      </c>
      <c r="H18" s="12">
        <v>125</v>
      </c>
      <c r="I18" s="12">
        <v>21</v>
      </c>
      <c r="J18" s="14">
        <v>2259</v>
      </c>
      <c r="L18" s="12">
        <f t="shared" si="1"/>
        <v>2295.5497</v>
      </c>
      <c r="N18" s="5">
        <f t="shared" si="2"/>
        <v>409.14239999999995</v>
      </c>
      <c r="O18" s="5">
        <f t="shared" si="3"/>
        <v>2704.6921000000002</v>
      </c>
      <c r="Q18" s="6">
        <f t="shared" si="4"/>
        <v>34.187200000000004</v>
      </c>
      <c r="R18" s="6">
        <f t="shared" si="5"/>
        <v>25.6404</v>
      </c>
      <c r="S18" s="6">
        <f t="shared" si="6"/>
        <v>11.395733333333332</v>
      </c>
      <c r="T18" s="6">
        <f t="shared" si="7"/>
        <v>341.87200000000001</v>
      </c>
      <c r="U18" s="12">
        <f t="shared" si="8"/>
        <v>368</v>
      </c>
      <c r="W18" s="6">
        <f t="shared" si="9"/>
        <v>195.16451625000002</v>
      </c>
      <c r="X18" s="6">
        <f t="shared" si="10"/>
        <v>70.96891500000001</v>
      </c>
      <c r="Y18" s="6">
        <f t="shared" si="11"/>
        <v>39.427175000000005</v>
      </c>
      <c r="Z18" s="6">
        <f t="shared" si="12"/>
        <v>1419.3783000000003</v>
      </c>
      <c r="AA18" s="12">
        <f t="shared" si="13"/>
        <v>359.00000000000006</v>
      </c>
      <c r="AC18" s="6">
        <f t="shared" si="14"/>
        <v>113.74390625000002</v>
      </c>
      <c r="AD18" s="6">
        <f t="shared" si="15"/>
        <v>26.248593750000001</v>
      </c>
      <c r="AE18" s="6">
        <f t="shared" si="16"/>
        <v>7.7773611111111132</v>
      </c>
      <c r="AF18" s="6">
        <f t="shared" si="17"/>
        <v>629.96625000000017</v>
      </c>
      <c r="AG18" s="12">
        <f t="shared" si="18"/>
        <v>112.50000000000003</v>
      </c>
      <c r="AI18" s="3">
        <f t="shared" si="19"/>
        <v>39.647002499999999</v>
      </c>
      <c r="AJ18" s="3">
        <f t="shared" si="20"/>
        <v>4.4052224999999998</v>
      </c>
      <c r="AK18" s="3">
        <f t="shared" si="21"/>
        <v>0</v>
      </c>
      <c r="AL18" s="3">
        <f t="shared" si="22"/>
        <v>176.2089</v>
      </c>
      <c r="AM18" s="12">
        <f t="shared" si="23"/>
        <v>21</v>
      </c>
      <c r="AO18" s="7">
        <f t="shared" si="24"/>
        <v>2567.4254500000006</v>
      </c>
      <c r="AP18" s="7">
        <f t="shared" si="25"/>
        <v>382.74262500000003</v>
      </c>
      <c r="AQ18" s="7">
        <f t="shared" si="25"/>
        <v>127.26313125</v>
      </c>
      <c r="AR18" s="7">
        <f t="shared" si="25"/>
        <v>58.60026944444445</v>
      </c>
      <c r="AS18" s="7"/>
      <c r="AT18" s="7">
        <f t="shared" si="26"/>
        <v>1530.9705000000001</v>
      </c>
      <c r="AU18" s="7">
        <f t="shared" si="0"/>
        <v>509.052525</v>
      </c>
      <c r="AV18" s="7">
        <f t="shared" si="27"/>
        <v>527.40242499999999</v>
      </c>
      <c r="AW18" s="7"/>
      <c r="AX18" s="8">
        <f t="shared" si="28"/>
        <v>0.59630572720232233</v>
      </c>
      <c r="AY18" s="8">
        <f t="shared" si="29"/>
        <v>0.19827353701740391</v>
      </c>
      <c r="AZ18" s="8">
        <f t="shared" si="30"/>
        <v>0.20542073578027353</v>
      </c>
      <c r="BA18" s="8">
        <f t="shared" si="31"/>
        <v>0.99999999999999978</v>
      </c>
      <c r="BC18" s="7">
        <f t="shared" si="32"/>
        <v>2567.4254500000002</v>
      </c>
      <c r="BD18" s="14">
        <f t="shared" si="33"/>
        <v>3336</v>
      </c>
    </row>
    <row r="19" spans="1:56">
      <c r="A19" s="13">
        <v>43187</v>
      </c>
      <c r="B19" s="14">
        <v>3148</v>
      </c>
      <c r="C19" s="14">
        <v>16884</v>
      </c>
      <c r="D19" s="12">
        <v>7.31</v>
      </c>
      <c r="E19" s="12">
        <v>31</v>
      </c>
      <c r="F19" s="12">
        <v>391</v>
      </c>
      <c r="G19" s="12">
        <v>435</v>
      </c>
      <c r="H19" s="12">
        <v>33</v>
      </c>
      <c r="I19" s="12">
        <v>12</v>
      </c>
      <c r="J19" s="14">
        <v>2009</v>
      </c>
      <c r="L19" s="12">
        <f t="shared" si="1"/>
        <v>2005.3404</v>
      </c>
      <c r="N19" s="5">
        <f t="shared" si="2"/>
        <v>434.71379999999994</v>
      </c>
      <c r="O19" s="5">
        <f t="shared" si="3"/>
        <v>2440.0542</v>
      </c>
      <c r="Q19" s="6">
        <f t="shared" si="4"/>
        <v>36.323900000000002</v>
      </c>
      <c r="R19" s="6">
        <f t="shared" si="5"/>
        <v>27.242925000000003</v>
      </c>
      <c r="S19" s="6">
        <f t="shared" si="6"/>
        <v>12.107966666666668</v>
      </c>
      <c r="T19" s="6">
        <f t="shared" si="7"/>
        <v>363.23900000000003</v>
      </c>
      <c r="U19" s="12">
        <f t="shared" si="8"/>
        <v>391</v>
      </c>
      <c r="W19" s="6">
        <f t="shared" si="9"/>
        <v>236.48068125000003</v>
      </c>
      <c r="X19" s="6">
        <f t="shared" si="10"/>
        <v>85.992975000000001</v>
      </c>
      <c r="Y19" s="6">
        <f t="shared" si="11"/>
        <v>47.773875000000004</v>
      </c>
      <c r="Z19" s="6">
        <f t="shared" si="12"/>
        <v>1719.8595</v>
      </c>
      <c r="AA19" s="12">
        <f t="shared" si="13"/>
        <v>435</v>
      </c>
      <c r="AC19" s="6">
        <f t="shared" si="14"/>
        <v>30.028391250000006</v>
      </c>
      <c r="AD19" s="6">
        <f t="shared" si="15"/>
        <v>6.9296287500000009</v>
      </c>
      <c r="AE19" s="6">
        <f t="shared" si="16"/>
        <v>2.0532233333333334</v>
      </c>
      <c r="AF19" s="6">
        <f t="shared" si="17"/>
        <v>166.31109000000004</v>
      </c>
      <c r="AG19" s="12">
        <f t="shared" si="18"/>
        <v>29.700000000000003</v>
      </c>
      <c r="AI19" s="3">
        <f t="shared" si="19"/>
        <v>22.655429999999999</v>
      </c>
      <c r="AJ19" s="3">
        <f t="shared" si="20"/>
        <v>2.5172699999999999</v>
      </c>
      <c r="AK19" s="3">
        <f t="shared" si="21"/>
        <v>0</v>
      </c>
      <c r="AL19" s="3">
        <f t="shared" si="22"/>
        <v>100.6908</v>
      </c>
      <c r="AM19" s="12">
        <f t="shared" si="23"/>
        <v>12</v>
      </c>
      <c r="AO19" s="7">
        <f t="shared" si="24"/>
        <v>2350.1003900000001</v>
      </c>
      <c r="AP19" s="7">
        <f t="shared" si="25"/>
        <v>325.48840250000006</v>
      </c>
      <c r="AQ19" s="7">
        <f t="shared" si="25"/>
        <v>122.68279875</v>
      </c>
      <c r="AR19" s="7">
        <f t="shared" si="25"/>
        <v>61.935065000000009</v>
      </c>
      <c r="AS19" s="7"/>
      <c r="AT19" s="7">
        <f t="shared" si="26"/>
        <v>1301.9536100000003</v>
      </c>
      <c r="AU19" s="7">
        <f t="shared" si="0"/>
        <v>490.73119500000001</v>
      </c>
      <c r="AV19" s="7">
        <f t="shared" si="27"/>
        <v>557.41558500000008</v>
      </c>
      <c r="AW19" s="7"/>
      <c r="AX19" s="8">
        <f t="shared" si="28"/>
        <v>0.55399914639391223</v>
      </c>
      <c r="AY19" s="8">
        <f t="shared" si="29"/>
        <v>0.20881286479851185</v>
      </c>
      <c r="AZ19" s="8">
        <f t="shared" si="30"/>
        <v>0.23718798880757602</v>
      </c>
      <c r="BA19" s="8">
        <f t="shared" si="31"/>
        <v>1.0000000000000002</v>
      </c>
      <c r="BC19" s="7">
        <f t="shared" si="32"/>
        <v>2350.1003900000005</v>
      </c>
      <c r="BD19" s="14">
        <f t="shared" si="33"/>
        <v>3148</v>
      </c>
    </row>
    <row r="20" spans="1:56">
      <c r="A20" s="13">
        <v>43188</v>
      </c>
      <c r="B20" s="14">
        <v>2817</v>
      </c>
      <c r="C20" s="14">
        <v>13919</v>
      </c>
      <c r="D20" s="12">
        <v>6.04</v>
      </c>
      <c r="E20" s="12">
        <v>21</v>
      </c>
      <c r="F20" s="12">
        <v>576</v>
      </c>
      <c r="G20" s="12">
        <v>347</v>
      </c>
      <c r="H20" s="12">
        <v>16</v>
      </c>
      <c r="I20" s="12">
        <v>25</v>
      </c>
      <c r="J20" s="14">
        <v>1599</v>
      </c>
      <c r="L20" s="12">
        <f t="shared" si="1"/>
        <v>1671.3016</v>
      </c>
      <c r="N20" s="5">
        <f t="shared" si="2"/>
        <v>640.39679999999998</v>
      </c>
      <c r="O20" s="5">
        <f t="shared" si="3"/>
        <v>2311.6984000000002</v>
      </c>
      <c r="Q20" s="6">
        <f t="shared" si="4"/>
        <v>53.510400000000004</v>
      </c>
      <c r="R20" s="6">
        <f t="shared" si="5"/>
        <v>40.132800000000003</v>
      </c>
      <c r="S20" s="6">
        <f t="shared" si="6"/>
        <v>17.8368</v>
      </c>
      <c r="T20" s="6">
        <f t="shared" si="7"/>
        <v>535.10400000000004</v>
      </c>
      <c r="U20" s="12">
        <f t="shared" si="8"/>
        <v>576</v>
      </c>
      <c r="W20" s="6">
        <f t="shared" si="9"/>
        <v>188.64091125000002</v>
      </c>
      <c r="X20" s="6">
        <f t="shared" si="10"/>
        <v>68.596694999999997</v>
      </c>
      <c r="Y20" s="6">
        <f t="shared" si="11"/>
        <v>38.109274999999997</v>
      </c>
      <c r="Z20" s="6">
        <f t="shared" si="12"/>
        <v>1371.9339</v>
      </c>
      <c r="AA20" s="12">
        <f t="shared" si="13"/>
        <v>347</v>
      </c>
      <c r="AC20" s="6">
        <f t="shared" si="14"/>
        <v>14.559220000000002</v>
      </c>
      <c r="AD20" s="6">
        <f t="shared" si="15"/>
        <v>3.35982</v>
      </c>
      <c r="AE20" s="6">
        <f t="shared" si="16"/>
        <v>0.9955022222222224</v>
      </c>
      <c r="AF20" s="6">
        <f t="shared" si="17"/>
        <v>80.635680000000008</v>
      </c>
      <c r="AG20" s="12">
        <f t="shared" si="18"/>
        <v>14.4</v>
      </c>
      <c r="AI20" s="3">
        <f t="shared" si="19"/>
        <v>47.198812500000003</v>
      </c>
      <c r="AJ20" s="3">
        <f t="shared" si="20"/>
        <v>5.2443125000000004</v>
      </c>
      <c r="AK20" s="3">
        <f t="shared" si="21"/>
        <v>0</v>
      </c>
      <c r="AL20" s="3">
        <f t="shared" si="22"/>
        <v>209.77250000000001</v>
      </c>
      <c r="AM20" s="12">
        <f t="shared" si="23"/>
        <v>25</v>
      </c>
      <c r="AO20" s="7">
        <f t="shared" si="24"/>
        <v>2197.4460800000002</v>
      </c>
      <c r="AP20" s="7">
        <f t="shared" si="25"/>
        <v>303.90934375000006</v>
      </c>
      <c r="AQ20" s="7">
        <f t="shared" si="25"/>
        <v>117.33362750000001</v>
      </c>
      <c r="AR20" s="7">
        <f t="shared" si="25"/>
        <v>56.941577222222215</v>
      </c>
      <c r="AS20" s="7"/>
      <c r="AT20" s="7">
        <f t="shared" si="26"/>
        <v>1215.6373750000002</v>
      </c>
      <c r="AU20" s="7">
        <f t="shared" si="0"/>
        <v>469.33451000000002</v>
      </c>
      <c r="AV20" s="7">
        <f t="shared" si="27"/>
        <v>512.4741949999999</v>
      </c>
      <c r="AW20" s="7"/>
      <c r="AX20" s="8">
        <f t="shared" si="28"/>
        <v>0.55320464336490116</v>
      </c>
      <c r="AY20" s="8">
        <f t="shared" si="29"/>
        <v>0.21358180947948446</v>
      </c>
      <c r="AZ20" s="8">
        <f t="shared" si="30"/>
        <v>0.23321354715561432</v>
      </c>
      <c r="BA20" s="8">
        <f t="shared" si="31"/>
        <v>1</v>
      </c>
      <c r="BC20" s="7">
        <f t="shared" si="32"/>
        <v>2197.4460800000002</v>
      </c>
      <c r="BD20" s="14">
        <f t="shared" si="33"/>
        <v>2817</v>
      </c>
    </row>
    <row r="21" spans="1:56">
      <c r="A21" s="13">
        <v>43189</v>
      </c>
      <c r="B21" s="14">
        <v>2845</v>
      </c>
      <c r="C21" s="14">
        <v>14415</v>
      </c>
      <c r="D21" s="12">
        <v>6.24</v>
      </c>
      <c r="E21" s="12">
        <v>30</v>
      </c>
      <c r="F21" s="12">
        <v>431</v>
      </c>
      <c r="G21" s="12">
        <v>331</v>
      </c>
      <c r="H21" s="12">
        <v>33</v>
      </c>
      <c r="I21" s="12">
        <v>21</v>
      </c>
      <c r="J21" s="14">
        <v>1608</v>
      </c>
      <c r="L21" s="12">
        <f t="shared" si="1"/>
        <v>1669.6737000000001</v>
      </c>
      <c r="N21" s="5">
        <f t="shared" si="2"/>
        <v>479.18579999999997</v>
      </c>
      <c r="O21" s="5">
        <f t="shared" si="3"/>
        <v>2148.8595</v>
      </c>
      <c r="Q21" s="6">
        <f t="shared" si="4"/>
        <v>40.039900000000003</v>
      </c>
      <c r="R21" s="6">
        <f t="shared" si="5"/>
        <v>30.029924999999999</v>
      </c>
      <c r="S21" s="6">
        <f t="shared" si="6"/>
        <v>13.346633333333333</v>
      </c>
      <c r="T21" s="6">
        <f t="shared" si="7"/>
        <v>400.399</v>
      </c>
      <c r="U21" s="12">
        <f t="shared" si="8"/>
        <v>431</v>
      </c>
      <c r="W21" s="6">
        <f t="shared" si="9"/>
        <v>179.94277125000002</v>
      </c>
      <c r="X21" s="6">
        <f t="shared" si="10"/>
        <v>65.433734999999999</v>
      </c>
      <c r="Y21" s="6">
        <f t="shared" si="11"/>
        <v>36.352074999999999</v>
      </c>
      <c r="Z21" s="6">
        <f t="shared" si="12"/>
        <v>1308.6747</v>
      </c>
      <c r="AA21" s="12">
        <f t="shared" si="13"/>
        <v>331</v>
      </c>
      <c r="AC21" s="6">
        <f t="shared" si="14"/>
        <v>30.028391250000006</v>
      </c>
      <c r="AD21" s="6">
        <f t="shared" si="15"/>
        <v>6.9296287500000009</v>
      </c>
      <c r="AE21" s="6">
        <f t="shared" si="16"/>
        <v>2.0532233333333334</v>
      </c>
      <c r="AF21" s="6">
        <f t="shared" si="17"/>
        <v>166.31109000000004</v>
      </c>
      <c r="AG21" s="12">
        <f t="shared" si="18"/>
        <v>29.700000000000003</v>
      </c>
      <c r="AI21" s="3">
        <f t="shared" si="19"/>
        <v>39.647002499999999</v>
      </c>
      <c r="AJ21" s="3">
        <f t="shared" si="20"/>
        <v>4.4052224999999998</v>
      </c>
      <c r="AK21" s="3">
        <f t="shared" si="21"/>
        <v>0</v>
      </c>
      <c r="AL21" s="3">
        <f t="shared" si="22"/>
        <v>176.2089</v>
      </c>
      <c r="AM21" s="12">
        <f t="shared" si="23"/>
        <v>21</v>
      </c>
      <c r="AO21" s="7">
        <f t="shared" si="24"/>
        <v>2051.5936900000002</v>
      </c>
      <c r="AP21" s="7">
        <f t="shared" si="25"/>
        <v>289.65806500000002</v>
      </c>
      <c r="AQ21" s="7">
        <f t="shared" si="25"/>
        <v>106.79851125</v>
      </c>
      <c r="AR21" s="7">
        <f t="shared" si="25"/>
        <v>51.751931666666664</v>
      </c>
      <c r="AS21" s="7"/>
      <c r="AT21" s="7">
        <f t="shared" si="26"/>
        <v>1158.6322600000001</v>
      </c>
      <c r="AU21" s="7">
        <f t="shared" si="0"/>
        <v>427.19404500000002</v>
      </c>
      <c r="AV21" s="7">
        <f t="shared" si="27"/>
        <v>465.76738499999999</v>
      </c>
      <c r="AW21" s="7"/>
      <c r="AX21" s="8">
        <f t="shared" si="28"/>
        <v>0.56474742813232182</v>
      </c>
      <c r="AY21" s="8">
        <f t="shared" si="29"/>
        <v>0.20822546251836055</v>
      </c>
      <c r="AZ21" s="8">
        <f t="shared" si="30"/>
        <v>0.22702710934931758</v>
      </c>
      <c r="BA21" s="8">
        <f t="shared" si="31"/>
        <v>0.99999999999999989</v>
      </c>
      <c r="BC21" s="7">
        <f t="shared" si="32"/>
        <v>2051.5936900000002</v>
      </c>
      <c r="BD21" s="14">
        <f t="shared" si="33"/>
        <v>2845</v>
      </c>
    </row>
    <row r="22" spans="1:56">
      <c r="A22" s="13">
        <v>43190</v>
      </c>
      <c r="B22" s="14">
        <v>3141</v>
      </c>
      <c r="C22" s="14">
        <v>15279</v>
      </c>
      <c r="D22" s="12">
        <v>6.62</v>
      </c>
      <c r="E22" s="12">
        <v>21</v>
      </c>
      <c r="F22" s="12">
        <v>464</v>
      </c>
      <c r="G22" s="12">
        <v>399</v>
      </c>
      <c r="H22" s="12">
        <v>59</v>
      </c>
      <c r="I22" s="12">
        <v>14</v>
      </c>
      <c r="J22" s="14">
        <v>1973</v>
      </c>
      <c r="L22" s="12">
        <f t="shared" si="1"/>
        <v>2025.3812</v>
      </c>
      <c r="N22" s="5">
        <f t="shared" si="2"/>
        <v>515.87519999999995</v>
      </c>
      <c r="O22" s="5">
        <f t="shared" si="3"/>
        <v>2541.2564000000002</v>
      </c>
      <c r="Q22" s="6">
        <f t="shared" si="4"/>
        <v>43.10560000000001</v>
      </c>
      <c r="R22" s="6">
        <f t="shared" si="5"/>
        <v>32.3292</v>
      </c>
      <c r="S22" s="6">
        <f t="shared" si="6"/>
        <v>14.368533333333334</v>
      </c>
      <c r="T22" s="6">
        <f t="shared" si="7"/>
        <v>431.05600000000004</v>
      </c>
      <c r="U22" s="12">
        <f t="shared" si="8"/>
        <v>464</v>
      </c>
      <c r="W22" s="6">
        <f t="shared" si="9"/>
        <v>216.90986625000002</v>
      </c>
      <c r="X22" s="6">
        <f t="shared" si="10"/>
        <v>78.876315000000005</v>
      </c>
      <c r="Y22" s="6">
        <f t="shared" si="11"/>
        <v>43.820174999999999</v>
      </c>
      <c r="Z22" s="6">
        <f t="shared" si="12"/>
        <v>1577.5263</v>
      </c>
      <c r="AA22" s="12">
        <f t="shared" si="13"/>
        <v>399</v>
      </c>
      <c r="AC22" s="6">
        <f t="shared" si="14"/>
        <v>53.687123750000012</v>
      </c>
      <c r="AD22" s="6">
        <f t="shared" si="15"/>
        <v>12.389336250000001</v>
      </c>
      <c r="AE22" s="6">
        <f t="shared" si="16"/>
        <v>3.670914444444445</v>
      </c>
      <c r="AF22" s="6">
        <f t="shared" si="17"/>
        <v>297.34407000000004</v>
      </c>
      <c r="AG22" s="12">
        <f t="shared" si="18"/>
        <v>53.1</v>
      </c>
      <c r="AI22" s="3">
        <f t="shared" si="19"/>
        <v>26.431335000000001</v>
      </c>
      <c r="AJ22" s="3">
        <f t="shared" si="20"/>
        <v>2.9368150000000002</v>
      </c>
      <c r="AK22" s="3">
        <f t="shared" si="21"/>
        <v>0</v>
      </c>
      <c r="AL22" s="3">
        <f t="shared" si="22"/>
        <v>117.4726</v>
      </c>
      <c r="AM22" s="12">
        <f t="shared" si="23"/>
        <v>14</v>
      </c>
      <c r="AO22" s="7">
        <f t="shared" si="24"/>
        <v>2423.3989700000002</v>
      </c>
      <c r="AP22" s="7">
        <f t="shared" si="25"/>
        <v>340.13392500000003</v>
      </c>
      <c r="AQ22" s="7">
        <f t="shared" si="25"/>
        <v>126.53166625</v>
      </c>
      <c r="AR22" s="7">
        <f t="shared" si="25"/>
        <v>61.859622777777773</v>
      </c>
      <c r="AS22" s="7"/>
      <c r="AT22" s="7">
        <f t="shared" si="26"/>
        <v>1360.5357000000001</v>
      </c>
      <c r="AU22" s="7">
        <f t="shared" si="0"/>
        <v>506.126665</v>
      </c>
      <c r="AV22" s="7">
        <f t="shared" si="27"/>
        <v>556.73660499999994</v>
      </c>
      <c r="AW22" s="7"/>
      <c r="AX22" s="8">
        <f t="shared" si="28"/>
        <v>0.56141630694841804</v>
      </c>
      <c r="AY22" s="8">
        <f t="shared" si="29"/>
        <v>0.20884991339251083</v>
      </c>
      <c r="AZ22" s="8">
        <f t="shared" si="30"/>
        <v>0.22973377965907113</v>
      </c>
      <c r="BA22" s="8">
        <f t="shared" si="31"/>
        <v>1</v>
      </c>
      <c r="BC22" s="7">
        <f t="shared" si="32"/>
        <v>2423.3989700000002</v>
      </c>
      <c r="BD22" s="14">
        <f t="shared" si="33"/>
        <v>3141</v>
      </c>
    </row>
    <row r="23" spans="1:56">
      <c r="A23" s="13">
        <v>43191</v>
      </c>
      <c r="B23" s="14">
        <v>2756</v>
      </c>
      <c r="C23" s="14">
        <v>10153</v>
      </c>
      <c r="D23" s="12">
        <v>4.4000000000000004</v>
      </c>
      <c r="E23" s="12">
        <v>14</v>
      </c>
      <c r="F23" s="12">
        <v>747</v>
      </c>
      <c r="G23" s="12">
        <v>371</v>
      </c>
      <c r="H23" s="12">
        <v>7</v>
      </c>
      <c r="I23" s="12">
        <v>3</v>
      </c>
      <c r="J23" s="14">
        <v>1457</v>
      </c>
      <c r="L23" s="12">
        <f t="shared" si="1"/>
        <v>1531.1932999999999</v>
      </c>
      <c r="N23" s="5">
        <f t="shared" si="2"/>
        <v>830.51459999999997</v>
      </c>
      <c r="O23" s="5">
        <f t="shared" si="3"/>
        <v>2361.7078999999999</v>
      </c>
      <c r="Q23" s="6">
        <f t="shared" si="4"/>
        <v>69.396300000000011</v>
      </c>
      <c r="R23" s="6">
        <f t="shared" si="5"/>
        <v>52.047225000000005</v>
      </c>
      <c r="S23" s="6">
        <f t="shared" si="6"/>
        <v>23.132100000000001</v>
      </c>
      <c r="T23" s="6">
        <f t="shared" si="7"/>
        <v>693.96300000000008</v>
      </c>
      <c r="U23" s="12">
        <f t="shared" si="8"/>
        <v>747</v>
      </c>
      <c r="W23" s="6">
        <f t="shared" si="9"/>
        <v>201.68812124999999</v>
      </c>
      <c r="X23" s="6">
        <f t="shared" si="10"/>
        <v>73.341134999999994</v>
      </c>
      <c r="Y23" s="6">
        <f t="shared" si="11"/>
        <v>40.745075</v>
      </c>
      <c r="Z23" s="6">
        <f t="shared" si="12"/>
        <v>1466.8226999999999</v>
      </c>
      <c r="AA23" s="12">
        <f t="shared" si="13"/>
        <v>371</v>
      </c>
      <c r="AC23" s="6">
        <f t="shared" si="14"/>
        <v>6.369658750000001</v>
      </c>
      <c r="AD23" s="6">
        <f t="shared" si="15"/>
        <v>1.4699212500000001</v>
      </c>
      <c r="AE23" s="6">
        <f t="shared" si="16"/>
        <v>0.43553222222222232</v>
      </c>
      <c r="AF23" s="6">
        <f t="shared" si="17"/>
        <v>35.278110000000005</v>
      </c>
      <c r="AG23" s="12">
        <f t="shared" si="18"/>
        <v>6.3000000000000007</v>
      </c>
      <c r="AI23" s="3">
        <f t="shared" si="19"/>
        <v>5.6638574999999998</v>
      </c>
      <c r="AJ23" s="3">
        <f t="shared" si="20"/>
        <v>0.62931749999999997</v>
      </c>
      <c r="AK23" s="3">
        <f t="shared" si="21"/>
        <v>0</v>
      </c>
      <c r="AL23" s="3">
        <f t="shared" si="22"/>
        <v>25.172699999999999</v>
      </c>
      <c r="AM23" s="12">
        <f t="shared" si="23"/>
        <v>3</v>
      </c>
      <c r="AO23" s="7">
        <f t="shared" si="24"/>
        <v>2221.2365100000002</v>
      </c>
      <c r="AP23" s="7">
        <f t="shared" si="25"/>
        <v>283.11793749999998</v>
      </c>
      <c r="AQ23" s="7">
        <f t="shared" si="25"/>
        <v>127.48759875</v>
      </c>
      <c r="AR23" s="7">
        <f t="shared" si="25"/>
        <v>64.31270722222223</v>
      </c>
      <c r="AS23" s="7"/>
      <c r="AT23" s="7">
        <f t="shared" si="26"/>
        <v>1132.4717499999999</v>
      </c>
      <c r="AU23" s="7">
        <f t="shared" si="0"/>
        <v>509.95039500000001</v>
      </c>
      <c r="AV23" s="7">
        <f t="shared" si="27"/>
        <v>578.81436500000007</v>
      </c>
      <c r="AW23" s="7"/>
      <c r="AX23" s="8">
        <f t="shared" si="28"/>
        <v>0.50983843679032625</v>
      </c>
      <c r="AY23" s="8">
        <f t="shared" si="29"/>
        <v>0.2295795124491268</v>
      </c>
      <c r="AZ23" s="8">
        <f t="shared" si="30"/>
        <v>0.26058205076054691</v>
      </c>
      <c r="BA23" s="8">
        <f t="shared" si="31"/>
        <v>1</v>
      </c>
      <c r="BC23" s="7">
        <f t="shared" si="32"/>
        <v>2221.2365100000002</v>
      </c>
      <c r="BD23" s="14">
        <f t="shared" si="33"/>
        <v>2756</v>
      </c>
    </row>
    <row r="24" spans="1:56">
      <c r="A24" s="13">
        <v>43192</v>
      </c>
      <c r="B24" s="14">
        <v>2713</v>
      </c>
      <c r="C24" s="14">
        <v>12766</v>
      </c>
      <c r="D24" s="12">
        <v>5.53</v>
      </c>
      <c r="E24" s="12">
        <v>21</v>
      </c>
      <c r="F24" s="12">
        <v>586</v>
      </c>
      <c r="G24" s="12">
        <v>326</v>
      </c>
      <c r="H24" s="12">
        <v>32</v>
      </c>
      <c r="I24" s="12">
        <v>4</v>
      </c>
      <c r="J24" s="14">
        <v>1450</v>
      </c>
      <c r="L24" s="12">
        <f t="shared" si="1"/>
        <v>1501.6601999999998</v>
      </c>
      <c r="N24" s="5">
        <f t="shared" si="2"/>
        <v>651.51479999999992</v>
      </c>
      <c r="O24" s="5">
        <f t="shared" si="3"/>
        <v>2153.1749999999997</v>
      </c>
      <c r="Q24" s="6">
        <f t="shared" si="4"/>
        <v>54.439400000000006</v>
      </c>
      <c r="R24" s="6">
        <f t="shared" si="5"/>
        <v>40.829549999999998</v>
      </c>
      <c r="S24" s="6">
        <f t="shared" si="6"/>
        <v>18.146466666666665</v>
      </c>
      <c r="T24" s="6">
        <f t="shared" si="7"/>
        <v>544.39400000000001</v>
      </c>
      <c r="U24" s="12">
        <f t="shared" si="8"/>
        <v>586</v>
      </c>
      <c r="W24" s="6">
        <f t="shared" si="9"/>
        <v>177.2246025</v>
      </c>
      <c r="X24" s="6">
        <f t="shared" si="10"/>
        <v>64.445309999999992</v>
      </c>
      <c r="Y24" s="6">
        <f t="shared" si="11"/>
        <v>35.802949999999996</v>
      </c>
      <c r="Z24" s="6">
        <f t="shared" si="12"/>
        <v>1288.9061999999999</v>
      </c>
      <c r="AA24" s="12">
        <f t="shared" si="13"/>
        <v>326</v>
      </c>
      <c r="AC24" s="6">
        <f t="shared" si="14"/>
        <v>29.118440000000003</v>
      </c>
      <c r="AD24" s="6">
        <f t="shared" si="15"/>
        <v>6.7196400000000001</v>
      </c>
      <c r="AE24" s="6">
        <f t="shared" si="16"/>
        <v>1.9910044444444448</v>
      </c>
      <c r="AF24" s="6">
        <f t="shared" si="17"/>
        <v>161.27136000000002</v>
      </c>
      <c r="AG24" s="12">
        <f t="shared" si="18"/>
        <v>28.8</v>
      </c>
      <c r="AI24" s="3">
        <f t="shared" si="19"/>
        <v>7.5518100000000006</v>
      </c>
      <c r="AJ24" s="3">
        <f t="shared" si="20"/>
        <v>0.83909000000000011</v>
      </c>
      <c r="AK24" s="3">
        <f t="shared" si="21"/>
        <v>0</v>
      </c>
      <c r="AL24" s="3">
        <f t="shared" si="22"/>
        <v>33.563600000000001</v>
      </c>
      <c r="AM24" s="12">
        <f t="shared" si="23"/>
        <v>4</v>
      </c>
      <c r="AO24" s="7">
        <f t="shared" si="24"/>
        <v>2028.1351599999998</v>
      </c>
      <c r="AP24" s="7">
        <f t="shared" si="25"/>
        <v>268.33425249999999</v>
      </c>
      <c r="AQ24" s="7">
        <f t="shared" si="25"/>
        <v>112.83358999999999</v>
      </c>
      <c r="AR24" s="7">
        <f t="shared" si="25"/>
        <v>55.940421111111107</v>
      </c>
      <c r="AS24" s="7"/>
      <c r="AT24" s="7">
        <f t="shared" si="26"/>
        <v>1073.33701</v>
      </c>
      <c r="AU24" s="7">
        <f t="shared" si="0"/>
        <v>451.33435999999995</v>
      </c>
      <c r="AV24" s="7">
        <f t="shared" si="27"/>
        <v>503.46378999999996</v>
      </c>
      <c r="AW24" s="7"/>
      <c r="AX24" s="8">
        <f t="shared" si="28"/>
        <v>0.52922360953497793</v>
      </c>
      <c r="AY24" s="8">
        <f t="shared" si="29"/>
        <v>0.22253662818014555</v>
      </c>
      <c r="AZ24" s="8">
        <f t="shared" si="30"/>
        <v>0.24823976228487651</v>
      </c>
      <c r="BA24" s="8">
        <f t="shared" si="31"/>
        <v>1</v>
      </c>
      <c r="BC24" s="7">
        <f t="shared" si="32"/>
        <v>2028.13516</v>
      </c>
      <c r="BD24" s="14">
        <f t="shared" si="33"/>
        <v>2713</v>
      </c>
    </row>
    <row r="25" spans="1:56">
      <c r="A25" s="13">
        <v>43193</v>
      </c>
      <c r="B25" s="14">
        <v>2861</v>
      </c>
      <c r="C25" s="14">
        <v>14885</v>
      </c>
      <c r="D25" s="12">
        <v>6.45</v>
      </c>
      <c r="E25" s="12">
        <v>29</v>
      </c>
      <c r="F25" s="12">
        <v>518</v>
      </c>
      <c r="G25" s="12">
        <v>381</v>
      </c>
      <c r="H25" s="12">
        <v>15</v>
      </c>
      <c r="I25" s="12">
        <v>12</v>
      </c>
      <c r="J25" s="14">
        <v>1657</v>
      </c>
      <c r="L25" s="12">
        <f t="shared" si="1"/>
        <v>1691.046</v>
      </c>
      <c r="N25" s="5">
        <f t="shared" si="2"/>
        <v>575.91239999999993</v>
      </c>
      <c r="O25" s="5">
        <f t="shared" si="3"/>
        <v>2266.9584</v>
      </c>
      <c r="Q25" s="6">
        <f t="shared" si="4"/>
        <v>48.122200000000007</v>
      </c>
      <c r="R25" s="6">
        <f t="shared" si="5"/>
        <v>36.091650000000001</v>
      </c>
      <c r="S25" s="6">
        <f t="shared" si="6"/>
        <v>16.040733333333336</v>
      </c>
      <c r="T25" s="6">
        <f t="shared" si="7"/>
        <v>481.22200000000004</v>
      </c>
      <c r="U25" s="12">
        <f t="shared" si="8"/>
        <v>518</v>
      </c>
      <c r="W25" s="6">
        <f t="shared" si="9"/>
        <v>207.12445875</v>
      </c>
      <c r="X25" s="6">
        <f t="shared" si="10"/>
        <v>75.317985000000007</v>
      </c>
      <c r="Y25" s="6">
        <f t="shared" si="11"/>
        <v>41.843325</v>
      </c>
      <c r="Z25" s="6">
        <f t="shared" si="12"/>
        <v>1506.3597</v>
      </c>
      <c r="AA25" s="12">
        <f t="shared" si="13"/>
        <v>381</v>
      </c>
      <c r="AC25" s="6">
        <f t="shared" si="14"/>
        <v>13.649268750000001</v>
      </c>
      <c r="AD25" s="6">
        <f t="shared" si="15"/>
        <v>3.1498312500000001</v>
      </c>
      <c r="AE25" s="6">
        <f t="shared" si="16"/>
        <v>0.93328333333333346</v>
      </c>
      <c r="AF25" s="6">
        <f t="shared" si="17"/>
        <v>75.595950000000016</v>
      </c>
      <c r="AG25" s="12">
        <f t="shared" si="18"/>
        <v>13.500000000000002</v>
      </c>
      <c r="AI25" s="3">
        <f t="shared" si="19"/>
        <v>22.655429999999999</v>
      </c>
      <c r="AJ25" s="3">
        <f t="shared" si="20"/>
        <v>2.5172699999999999</v>
      </c>
      <c r="AK25" s="3">
        <f t="shared" si="21"/>
        <v>0</v>
      </c>
      <c r="AL25" s="3">
        <f t="shared" si="22"/>
        <v>100.6908</v>
      </c>
      <c r="AM25" s="12">
        <f t="shared" si="23"/>
        <v>12</v>
      </c>
      <c r="AO25" s="7">
        <f t="shared" si="24"/>
        <v>2163.8684499999999</v>
      </c>
      <c r="AP25" s="7">
        <f t="shared" si="25"/>
        <v>291.55135749999999</v>
      </c>
      <c r="AQ25" s="7">
        <f t="shared" si="25"/>
        <v>117.07673625000001</v>
      </c>
      <c r="AR25" s="7">
        <f t="shared" si="25"/>
        <v>58.817341666666671</v>
      </c>
      <c r="AS25" s="7"/>
      <c r="AT25" s="7">
        <f t="shared" si="26"/>
        <v>1166.20543</v>
      </c>
      <c r="AU25" s="7">
        <f t="shared" si="0"/>
        <v>468.30694500000004</v>
      </c>
      <c r="AV25" s="7">
        <f t="shared" si="27"/>
        <v>529.35607500000003</v>
      </c>
      <c r="AW25" s="7"/>
      <c r="AX25" s="8">
        <f t="shared" si="28"/>
        <v>0.53894469878702655</v>
      </c>
      <c r="AY25" s="8">
        <f t="shared" si="29"/>
        <v>0.21642117153655993</v>
      </c>
      <c r="AZ25" s="8">
        <f t="shared" si="30"/>
        <v>0.24463412967641357</v>
      </c>
      <c r="BA25" s="8">
        <f t="shared" si="31"/>
        <v>1</v>
      </c>
      <c r="BC25" s="7">
        <f t="shared" si="32"/>
        <v>2163.8684499999999</v>
      </c>
      <c r="BD25" s="14">
        <f t="shared" si="33"/>
        <v>2861</v>
      </c>
    </row>
    <row r="26" spans="1:56">
      <c r="A26" s="13">
        <v>43194</v>
      </c>
      <c r="B26" s="14">
        <v>3092</v>
      </c>
      <c r="C26" s="14">
        <v>19179</v>
      </c>
      <c r="D26" s="12">
        <v>8.31</v>
      </c>
      <c r="E26" s="12">
        <v>36</v>
      </c>
      <c r="F26" s="12">
        <v>485</v>
      </c>
      <c r="G26" s="12">
        <v>376</v>
      </c>
      <c r="H26" s="12">
        <v>68</v>
      </c>
      <c r="I26" s="12">
        <v>16</v>
      </c>
      <c r="J26" s="14">
        <v>1951</v>
      </c>
      <c r="L26" s="12">
        <f t="shared" si="1"/>
        <v>2001.6252000000002</v>
      </c>
      <c r="N26" s="5">
        <f t="shared" si="2"/>
        <v>539.22299999999996</v>
      </c>
      <c r="O26" s="5">
        <f t="shared" si="3"/>
        <v>2540.8482000000004</v>
      </c>
      <c r="Q26" s="6">
        <f t="shared" si="4"/>
        <v>45.0565</v>
      </c>
      <c r="R26" s="6">
        <f t="shared" si="5"/>
        <v>33.792375</v>
      </c>
      <c r="S26" s="6">
        <f t="shared" si="6"/>
        <v>15.018833333333333</v>
      </c>
      <c r="T26" s="6">
        <f t="shared" si="7"/>
        <v>450.56499999999994</v>
      </c>
      <c r="U26" s="12">
        <f t="shared" si="8"/>
        <v>484.99999999999989</v>
      </c>
      <c r="W26" s="6">
        <f t="shared" si="9"/>
        <v>204.40629000000001</v>
      </c>
      <c r="X26" s="6">
        <f t="shared" si="10"/>
        <v>74.329560000000001</v>
      </c>
      <c r="Y26" s="6">
        <f t="shared" si="11"/>
        <v>41.294200000000004</v>
      </c>
      <c r="Z26" s="6">
        <f t="shared" si="12"/>
        <v>1486.5912000000001</v>
      </c>
      <c r="AA26" s="12">
        <f t="shared" si="13"/>
        <v>376</v>
      </c>
      <c r="AC26" s="6">
        <f t="shared" si="14"/>
        <v>61.876685000000002</v>
      </c>
      <c r="AD26" s="6">
        <f t="shared" si="15"/>
        <v>14.279235</v>
      </c>
      <c r="AE26" s="6">
        <f t="shared" si="16"/>
        <v>4.2308844444444453</v>
      </c>
      <c r="AF26" s="6">
        <f t="shared" si="17"/>
        <v>342.70164000000005</v>
      </c>
      <c r="AG26" s="12">
        <f t="shared" si="18"/>
        <v>61.2</v>
      </c>
      <c r="AI26" s="3">
        <f t="shared" si="19"/>
        <v>30.207240000000002</v>
      </c>
      <c r="AJ26" s="3">
        <f t="shared" si="20"/>
        <v>3.3563600000000005</v>
      </c>
      <c r="AK26" s="3">
        <f t="shared" si="21"/>
        <v>0</v>
      </c>
      <c r="AL26" s="3">
        <f t="shared" si="22"/>
        <v>134.2544</v>
      </c>
      <c r="AM26" s="12">
        <f t="shared" si="23"/>
        <v>16</v>
      </c>
      <c r="AO26" s="7">
        <f t="shared" si="24"/>
        <v>2414.1122399999999</v>
      </c>
      <c r="AP26" s="7">
        <f t="shared" si="25"/>
        <v>341.54671500000001</v>
      </c>
      <c r="AQ26" s="7">
        <f t="shared" si="25"/>
        <v>125.75753</v>
      </c>
      <c r="AR26" s="7">
        <f t="shared" si="25"/>
        <v>60.543917777777779</v>
      </c>
      <c r="AS26" s="7"/>
      <c r="AT26" s="7">
        <f t="shared" si="26"/>
        <v>1366.18686</v>
      </c>
      <c r="AU26" s="7">
        <f t="shared" si="0"/>
        <v>503.03012000000001</v>
      </c>
      <c r="AV26" s="7">
        <f t="shared" si="27"/>
        <v>544.89526000000001</v>
      </c>
      <c r="AW26" s="7"/>
      <c r="AX26" s="8">
        <f t="shared" si="28"/>
        <v>0.5659168771705495</v>
      </c>
      <c r="AY26" s="8">
        <f t="shared" si="29"/>
        <v>0.20837064311475428</v>
      </c>
      <c r="AZ26" s="8">
        <f t="shared" si="30"/>
        <v>0.2257124797146963</v>
      </c>
      <c r="BA26" s="8">
        <f t="shared" si="31"/>
        <v>1</v>
      </c>
      <c r="BC26" s="7">
        <f t="shared" si="32"/>
        <v>2414.1122400000004</v>
      </c>
      <c r="BD26" s="14">
        <f t="shared" si="33"/>
        <v>3092</v>
      </c>
    </row>
    <row r="27" spans="1:56">
      <c r="A27" s="13">
        <v>43195</v>
      </c>
      <c r="B27" s="14">
        <v>2867</v>
      </c>
      <c r="C27" s="14">
        <v>13417</v>
      </c>
      <c r="D27" s="12">
        <v>5.81</v>
      </c>
      <c r="E27" s="12">
        <v>18</v>
      </c>
      <c r="F27" s="12">
        <v>476</v>
      </c>
      <c r="G27" s="12">
        <v>442</v>
      </c>
      <c r="H27" s="12">
        <v>18</v>
      </c>
      <c r="I27" s="12">
        <v>6</v>
      </c>
      <c r="J27" s="14">
        <v>1747</v>
      </c>
      <c r="L27" s="12">
        <f t="shared" si="1"/>
        <v>1898.6753999999999</v>
      </c>
      <c r="N27" s="5">
        <f t="shared" si="2"/>
        <v>529.21679999999992</v>
      </c>
      <c r="O27" s="5">
        <f t="shared" si="3"/>
        <v>2427.8921999999998</v>
      </c>
      <c r="Q27" s="6">
        <f t="shared" si="4"/>
        <v>44.220400000000005</v>
      </c>
      <c r="R27" s="6">
        <f t="shared" si="5"/>
        <v>33.165300000000002</v>
      </c>
      <c r="S27" s="6">
        <f t="shared" si="6"/>
        <v>14.740133333333334</v>
      </c>
      <c r="T27" s="6">
        <f t="shared" si="7"/>
        <v>442.20400000000006</v>
      </c>
      <c r="U27" s="12">
        <f t="shared" si="8"/>
        <v>476.00000000000006</v>
      </c>
      <c r="W27" s="6">
        <f t="shared" si="9"/>
        <v>240.28611750000002</v>
      </c>
      <c r="X27" s="6">
        <f t="shared" si="10"/>
        <v>87.376770000000008</v>
      </c>
      <c r="Y27" s="6">
        <f t="shared" si="11"/>
        <v>48.542650000000002</v>
      </c>
      <c r="Z27" s="6">
        <f t="shared" si="12"/>
        <v>1747.5354</v>
      </c>
      <c r="AA27" s="12">
        <f t="shared" si="13"/>
        <v>442</v>
      </c>
      <c r="AC27" s="6">
        <f t="shared" si="14"/>
        <v>16.379122500000001</v>
      </c>
      <c r="AD27" s="6">
        <f t="shared" si="15"/>
        <v>3.7797974999999999</v>
      </c>
      <c r="AE27" s="6">
        <f t="shared" si="16"/>
        <v>1.1199400000000002</v>
      </c>
      <c r="AF27" s="6">
        <f t="shared" si="17"/>
        <v>90.715140000000005</v>
      </c>
      <c r="AG27" s="12">
        <f t="shared" si="18"/>
        <v>16.2</v>
      </c>
      <c r="AI27" s="3">
        <f t="shared" si="19"/>
        <v>11.327715</v>
      </c>
      <c r="AJ27" s="3">
        <f t="shared" si="20"/>
        <v>1.2586349999999999</v>
      </c>
      <c r="AK27" s="3">
        <f t="shared" si="21"/>
        <v>0</v>
      </c>
      <c r="AL27" s="3">
        <f t="shared" si="22"/>
        <v>50.345399999999998</v>
      </c>
      <c r="AM27" s="12">
        <f t="shared" si="23"/>
        <v>6</v>
      </c>
      <c r="AO27" s="7">
        <f t="shared" si="24"/>
        <v>2330.7999399999999</v>
      </c>
      <c r="AP27" s="7">
        <f t="shared" si="25"/>
        <v>312.21335500000004</v>
      </c>
      <c r="AQ27" s="7">
        <f t="shared" si="25"/>
        <v>125.58050250000001</v>
      </c>
      <c r="AR27" s="7">
        <f t="shared" si="25"/>
        <v>64.402723333333341</v>
      </c>
      <c r="AS27" s="7"/>
      <c r="AT27" s="7">
        <f t="shared" si="26"/>
        <v>1248.8534200000001</v>
      </c>
      <c r="AU27" s="7">
        <f t="shared" si="0"/>
        <v>502.32201000000003</v>
      </c>
      <c r="AV27" s="7">
        <f t="shared" si="27"/>
        <v>579.6245100000001</v>
      </c>
      <c r="AW27" s="7"/>
      <c r="AX27" s="8">
        <f t="shared" si="28"/>
        <v>0.53580463881426055</v>
      </c>
      <c r="AY27" s="8">
        <f t="shared" si="29"/>
        <v>0.21551485452672531</v>
      </c>
      <c r="AZ27" s="8">
        <f t="shared" si="30"/>
        <v>0.24868050665901431</v>
      </c>
      <c r="BA27" s="8">
        <f t="shared" si="31"/>
        <v>1.0000000000000002</v>
      </c>
      <c r="BC27" s="7">
        <f t="shared" si="32"/>
        <v>2330.7999400000003</v>
      </c>
      <c r="BD27" s="14">
        <f t="shared" si="33"/>
        <v>2867</v>
      </c>
    </row>
    <row r="28" spans="1:56">
      <c r="A28" s="13">
        <v>43196</v>
      </c>
      <c r="B28" s="14">
        <v>2518</v>
      </c>
      <c r="C28" s="14">
        <v>11114</v>
      </c>
      <c r="D28" s="12">
        <v>4.8099999999999996</v>
      </c>
      <c r="E28" s="12">
        <v>10</v>
      </c>
      <c r="F28" s="12">
        <v>518</v>
      </c>
      <c r="G28" s="12">
        <v>253</v>
      </c>
      <c r="H28" s="12">
        <v>32</v>
      </c>
      <c r="I28" s="12">
        <v>5</v>
      </c>
      <c r="J28" s="14">
        <v>1209</v>
      </c>
      <c r="L28" s="12">
        <f t="shared" si="1"/>
        <v>1221.431</v>
      </c>
      <c r="N28" s="5">
        <f t="shared" si="2"/>
        <v>575.91239999999993</v>
      </c>
      <c r="O28" s="5">
        <f t="shared" si="3"/>
        <v>1797.3434</v>
      </c>
      <c r="Q28" s="6">
        <f t="shared" si="4"/>
        <v>48.122200000000007</v>
      </c>
      <c r="R28" s="6">
        <f t="shared" si="5"/>
        <v>36.091650000000001</v>
      </c>
      <c r="S28" s="6">
        <f t="shared" si="6"/>
        <v>16.040733333333336</v>
      </c>
      <c r="T28" s="6">
        <f t="shared" si="7"/>
        <v>481.22200000000004</v>
      </c>
      <c r="U28" s="12">
        <f t="shared" si="8"/>
        <v>518</v>
      </c>
      <c r="W28" s="6">
        <f t="shared" si="9"/>
        <v>137.53933875000001</v>
      </c>
      <c r="X28" s="6">
        <f t="shared" si="10"/>
        <v>50.014305000000007</v>
      </c>
      <c r="Y28" s="6">
        <f t="shared" si="11"/>
        <v>27.785724999999999</v>
      </c>
      <c r="Z28" s="6">
        <f t="shared" si="12"/>
        <v>1000.2861</v>
      </c>
      <c r="AA28" s="12">
        <f t="shared" si="13"/>
        <v>253</v>
      </c>
      <c r="AC28" s="6">
        <f t="shared" si="14"/>
        <v>29.118440000000003</v>
      </c>
      <c r="AD28" s="6">
        <f t="shared" si="15"/>
        <v>6.7196400000000001</v>
      </c>
      <c r="AE28" s="6">
        <f t="shared" si="16"/>
        <v>1.9910044444444448</v>
      </c>
      <c r="AF28" s="6">
        <f t="shared" si="17"/>
        <v>161.27136000000002</v>
      </c>
      <c r="AG28" s="12">
        <f t="shared" si="18"/>
        <v>28.8</v>
      </c>
      <c r="AI28" s="3">
        <f t="shared" si="19"/>
        <v>9.4397625000000005</v>
      </c>
      <c r="AJ28" s="3">
        <f t="shared" si="20"/>
        <v>1.0488625</v>
      </c>
      <c r="AK28" s="3">
        <f t="shared" si="21"/>
        <v>0</v>
      </c>
      <c r="AL28" s="3">
        <f t="shared" si="22"/>
        <v>41.954500000000003</v>
      </c>
      <c r="AM28" s="12">
        <f t="shared" si="23"/>
        <v>5</v>
      </c>
      <c r="AO28" s="7">
        <f t="shared" si="24"/>
        <v>1684.73396</v>
      </c>
      <c r="AP28" s="7">
        <f t="shared" si="25"/>
        <v>224.21974125000003</v>
      </c>
      <c r="AQ28" s="7">
        <f t="shared" si="25"/>
        <v>93.874457500000005</v>
      </c>
      <c r="AR28" s="7">
        <f t="shared" si="25"/>
        <v>45.817462777777777</v>
      </c>
      <c r="AS28" s="7"/>
      <c r="AT28" s="7">
        <f t="shared" si="26"/>
        <v>896.87896500000011</v>
      </c>
      <c r="AU28" s="7">
        <f t="shared" si="0"/>
        <v>375.49783000000002</v>
      </c>
      <c r="AV28" s="7">
        <f t="shared" si="27"/>
        <v>412.35716500000001</v>
      </c>
      <c r="AW28" s="7"/>
      <c r="AX28" s="8">
        <f t="shared" si="28"/>
        <v>0.53235643507773778</v>
      </c>
      <c r="AY28" s="8">
        <f t="shared" si="29"/>
        <v>0.22288256716805305</v>
      </c>
      <c r="AZ28" s="8">
        <f t="shared" si="30"/>
        <v>0.24476099775420923</v>
      </c>
      <c r="BA28" s="8">
        <f t="shared" si="31"/>
        <v>1</v>
      </c>
      <c r="BC28" s="7">
        <f t="shared" si="32"/>
        <v>1684.73396</v>
      </c>
      <c r="BD28" s="14">
        <f t="shared" si="33"/>
        <v>2518</v>
      </c>
    </row>
    <row r="29" spans="1:56">
      <c r="A29" s="13">
        <v>43197</v>
      </c>
      <c r="B29" s="14">
        <v>3021</v>
      </c>
      <c r="C29" s="14">
        <v>16128</v>
      </c>
      <c r="D29" s="12">
        <v>7.01</v>
      </c>
      <c r="E29" s="12">
        <v>20</v>
      </c>
      <c r="F29" s="12">
        <v>516</v>
      </c>
      <c r="G29" s="12">
        <v>406</v>
      </c>
      <c r="H29" s="12">
        <v>43</v>
      </c>
      <c r="I29" s="12">
        <v>19</v>
      </c>
      <c r="J29" s="14">
        <v>1884</v>
      </c>
      <c r="L29" s="12">
        <f t="shared" si="1"/>
        <v>2005.4164000000001</v>
      </c>
      <c r="N29" s="5">
        <f t="shared" si="2"/>
        <v>573.6887999999999</v>
      </c>
      <c r="O29" s="5">
        <f t="shared" si="3"/>
        <v>2579.1052</v>
      </c>
      <c r="Q29" s="6">
        <f t="shared" si="4"/>
        <v>47.936400000000006</v>
      </c>
      <c r="R29" s="6">
        <f t="shared" si="5"/>
        <v>35.952300000000001</v>
      </c>
      <c r="S29" s="6">
        <f t="shared" si="6"/>
        <v>15.9788</v>
      </c>
      <c r="T29" s="6">
        <f t="shared" si="7"/>
        <v>479.36400000000003</v>
      </c>
      <c r="U29" s="12">
        <f t="shared" si="8"/>
        <v>516</v>
      </c>
      <c r="W29" s="6">
        <f t="shared" si="9"/>
        <v>220.71530250000001</v>
      </c>
      <c r="X29" s="6">
        <f t="shared" si="10"/>
        <v>80.260109999999997</v>
      </c>
      <c r="Y29" s="6">
        <f t="shared" si="11"/>
        <v>44.588949999999997</v>
      </c>
      <c r="Z29" s="6">
        <f t="shared" si="12"/>
        <v>1605.2021999999999</v>
      </c>
      <c r="AA29" s="12">
        <f t="shared" si="13"/>
        <v>406</v>
      </c>
      <c r="AC29" s="6">
        <f t="shared" si="14"/>
        <v>39.127903750000002</v>
      </c>
      <c r="AD29" s="6">
        <f t="shared" si="15"/>
        <v>9.0295162500000004</v>
      </c>
      <c r="AE29" s="6">
        <f t="shared" si="16"/>
        <v>2.6754122222222225</v>
      </c>
      <c r="AF29" s="6">
        <f t="shared" si="17"/>
        <v>216.70839000000001</v>
      </c>
      <c r="AG29" s="12">
        <f t="shared" si="18"/>
        <v>38.699999999999996</v>
      </c>
      <c r="AI29" s="3">
        <f t="shared" si="19"/>
        <v>35.871097499999998</v>
      </c>
      <c r="AJ29" s="3">
        <f t="shared" si="20"/>
        <v>3.9856775</v>
      </c>
      <c r="AK29" s="3">
        <f t="shared" si="21"/>
        <v>0</v>
      </c>
      <c r="AL29" s="3">
        <f t="shared" si="22"/>
        <v>159.4271</v>
      </c>
      <c r="AM29" s="12">
        <f t="shared" si="23"/>
        <v>19</v>
      </c>
      <c r="AO29" s="7">
        <f t="shared" si="24"/>
        <v>2460.7016899999999</v>
      </c>
      <c r="AP29" s="7">
        <f t="shared" si="25"/>
        <v>343.65070375000005</v>
      </c>
      <c r="AQ29" s="7">
        <f t="shared" si="25"/>
        <v>129.22760375000001</v>
      </c>
      <c r="AR29" s="7">
        <f t="shared" si="25"/>
        <v>63.243162222222217</v>
      </c>
      <c r="AS29" s="7"/>
      <c r="AT29" s="7">
        <f t="shared" si="26"/>
        <v>1374.6028150000002</v>
      </c>
      <c r="AU29" s="7">
        <f t="shared" si="0"/>
        <v>516.91041500000006</v>
      </c>
      <c r="AV29" s="7">
        <f t="shared" si="27"/>
        <v>569.18845999999996</v>
      </c>
      <c r="AW29" s="7"/>
      <c r="AX29" s="8">
        <f t="shared" si="28"/>
        <v>0.55862229078243131</v>
      </c>
      <c r="AY29" s="8">
        <f t="shared" si="29"/>
        <v>0.2100662656918808</v>
      </c>
      <c r="AZ29" s="8">
        <f t="shared" si="30"/>
        <v>0.231311443525688</v>
      </c>
      <c r="BA29" s="8">
        <f t="shared" si="31"/>
        <v>1</v>
      </c>
      <c r="BC29" s="7">
        <f t="shared" si="32"/>
        <v>2460.7016900000003</v>
      </c>
      <c r="BD29" s="14">
        <f t="shared" si="33"/>
        <v>3021</v>
      </c>
    </row>
    <row r="30" spans="1:56">
      <c r="A30" s="13">
        <v>43198</v>
      </c>
      <c r="B30" s="14">
        <v>3094</v>
      </c>
      <c r="C30" s="14">
        <v>16675</v>
      </c>
      <c r="D30" s="12">
        <v>7.22</v>
      </c>
      <c r="E30" s="12">
        <v>31</v>
      </c>
      <c r="F30" s="12">
        <v>560</v>
      </c>
      <c r="G30" s="12">
        <v>357</v>
      </c>
      <c r="H30" s="12">
        <v>38</v>
      </c>
      <c r="I30" s="12">
        <v>42</v>
      </c>
      <c r="J30" s="14">
        <v>1916</v>
      </c>
      <c r="L30" s="12">
        <f t="shared" si="1"/>
        <v>1976.6773000000001</v>
      </c>
      <c r="N30" s="5">
        <f t="shared" si="2"/>
        <v>622.60799999999995</v>
      </c>
      <c r="O30" s="5">
        <f t="shared" si="3"/>
        <v>2599.2853</v>
      </c>
      <c r="Q30" s="6">
        <f t="shared" si="4"/>
        <v>52.024000000000001</v>
      </c>
      <c r="R30" s="6">
        <f t="shared" si="5"/>
        <v>39.018000000000001</v>
      </c>
      <c r="S30" s="6">
        <f t="shared" si="6"/>
        <v>17.341333333333335</v>
      </c>
      <c r="T30" s="6">
        <f t="shared" si="7"/>
        <v>520.24</v>
      </c>
      <c r="U30" s="12">
        <f t="shared" si="8"/>
        <v>560</v>
      </c>
      <c r="W30" s="6">
        <f t="shared" si="9"/>
        <v>194.07724875000002</v>
      </c>
      <c r="X30" s="6">
        <f t="shared" si="10"/>
        <v>70.57354500000001</v>
      </c>
      <c r="Y30" s="6">
        <f t="shared" si="11"/>
        <v>39.207525000000004</v>
      </c>
      <c r="Z30" s="6">
        <f t="shared" si="12"/>
        <v>1411.4709000000003</v>
      </c>
      <c r="AA30" s="12">
        <f t="shared" si="13"/>
        <v>357.00000000000006</v>
      </c>
      <c r="AC30" s="6">
        <f t="shared" si="14"/>
        <v>34.5781475</v>
      </c>
      <c r="AD30" s="6">
        <f t="shared" si="15"/>
        <v>7.9795724999999997</v>
      </c>
      <c r="AE30" s="6">
        <f t="shared" si="16"/>
        <v>2.364317777777778</v>
      </c>
      <c r="AF30" s="6">
        <f t="shared" si="17"/>
        <v>191.50974000000002</v>
      </c>
      <c r="AG30" s="12">
        <f t="shared" si="18"/>
        <v>34.200000000000003</v>
      </c>
      <c r="AI30" s="3">
        <f t="shared" si="19"/>
        <v>79.294004999999999</v>
      </c>
      <c r="AJ30" s="3">
        <f t="shared" si="20"/>
        <v>8.8104449999999996</v>
      </c>
      <c r="AK30" s="3">
        <f t="shared" si="21"/>
        <v>0</v>
      </c>
      <c r="AL30" s="3">
        <f t="shared" si="22"/>
        <v>352.4178</v>
      </c>
      <c r="AM30" s="12">
        <f t="shared" si="23"/>
        <v>42</v>
      </c>
      <c r="AO30" s="7">
        <f t="shared" si="24"/>
        <v>2475.6384400000006</v>
      </c>
      <c r="AP30" s="7">
        <f t="shared" si="25"/>
        <v>359.97340125000005</v>
      </c>
      <c r="AQ30" s="7">
        <f t="shared" si="25"/>
        <v>126.38156250000002</v>
      </c>
      <c r="AR30" s="7">
        <f t="shared" si="25"/>
        <v>58.91317611111112</v>
      </c>
      <c r="AS30" s="7"/>
      <c r="AT30" s="7">
        <f t="shared" si="26"/>
        <v>1439.8936050000002</v>
      </c>
      <c r="AU30" s="7">
        <f t="shared" si="0"/>
        <v>505.52625000000006</v>
      </c>
      <c r="AV30" s="7">
        <f t="shared" si="27"/>
        <v>530.21858500000008</v>
      </c>
      <c r="AW30" s="7"/>
      <c r="AX30" s="8">
        <f t="shared" si="28"/>
        <v>0.58162516049799251</v>
      </c>
      <c r="AY30" s="8">
        <f t="shared" si="29"/>
        <v>0.20420035568683442</v>
      </c>
      <c r="AZ30" s="8">
        <f t="shared" si="30"/>
        <v>0.21417448381517293</v>
      </c>
      <c r="BA30" s="8">
        <f t="shared" si="31"/>
        <v>0.99999999999999978</v>
      </c>
      <c r="BC30" s="7">
        <f t="shared" si="32"/>
        <v>2475.6384400000006</v>
      </c>
      <c r="BD30" s="14">
        <f t="shared" si="33"/>
        <v>3094</v>
      </c>
    </row>
    <row r="31" spans="1:56">
      <c r="A31" s="13">
        <v>43199</v>
      </c>
      <c r="B31" s="14">
        <v>2438</v>
      </c>
      <c r="C31" s="14">
        <v>9806</v>
      </c>
      <c r="D31" s="12">
        <v>4.25</v>
      </c>
      <c r="E31" s="12">
        <v>16</v>
      </c>
      <c r="F31" s="12">
        <v>654</v>
      </c>
      <c r="G31" s="12">
        <v>265</v>
      </c>
      <c r="H31" s="12">
        <v>20</v>
      </c>
      <c r="I31" s="12">
        <v>3</v>
      </c>
      <c r="J31" s="14">
        <v>1120</v>
      </c>
      <c r="L31" s="12">
        <f t="shared" si="1"/>
        <v>1184.8971999999999</v>
      </c>
      <c r="N31" s="5">
        <f t="shared" si="2"/>
        <v>727.11719999999991</v>
      </c>
      <c r="O31" s="5">
        <f t="shared" si="3"/>
        <v>1912.0143999999998</v>
      </c>
      <c r="Q31" s="6">
        <f t="shared" si="4"/>
        <v>60.756600000000006</v>
      </c>
      <c r="R31" s="6">
        <f t="shared" si="5"/>
        <v>45.567450000000001</v>
      </c>
      <c r="S31" s="6">
        <f t="shared" si="6"/>
        <v>20.252200000000002</v>
      </c>
      <c r="T31" s="6">
        <f t="shared" si="7"/>
        <v>607.56600000000003</v>
      </c>
      <c r="U31" s="12">
        <f t="shared" si="8"/>
        <v>654</v>
      </c>
      <c r="W31" s="6">
        <f t="shared" si="9"/>
        <v>144.06294374999999</v>
      </c>
      <c r="X31" s="6">
        <f t="shared" si="10"/>
        <v>52.386524999999999</v>
      </c>
      <c r="Y31" s="6">
        <f t="shared" si="11"/>
        <v>29.103624999999997</v>
      </c>
      <c r="Z31" s="6">
        <f t="shared" si="12"/>
        <v>1047.7304999999999</v>
      </c>
      <c r="AA31" s="12">
        <f t="shared" si="13"/>
        <v>265</v>
      </c>
      <c r="AC31" s="6">
        <f t="shared" si="14"/>
        <v>18.199024999999999</v>
      </c>
      <c r="AD31" s="6">
        <f t="shared" si="15"/>
        <v>4.1997749999999998</v>
      </c>
      <c r="AE31" s="6">
        <f t="shared" si="16"/>
        <v>1.2443777777777778</v>
      </c>
      <c r="AF31" s="6">
        <f t="shared" si="17"/>
        <v>100.79459999999999</v>
      </c>
      <c r="AG31" s="12">
        <f t="shared" si="18"/>
        <v>17.999999999999996</v>
      </c>
      <c r="AI31" s="3">
        <f t="shared" si="19"/>
        <v>5.6638574999999998</v>
      </c>
      <c r="AJ31" s="3">
        <f t="shared" si="20"/>
        <v>0.62931749999999997</v>
      </c>
      <c r="AK31" s="3">
        <f t="shared" si="21"/>
        <v>0</v>
      </c>
      <c r="AL31" s="3">
        <f t="shared" si="22"/>
        <v>25.172699999999999</v>
      </c>
      <c r="AM31" s="12">
        <f t="shared" si="23"/>
        <v>3</v>
      </c>
      <c r="AO31" s="7">
        <f t="shared" si="24"/>
        <v>1781.2637999999999</v>
      </c>
      <c r="AP31" s="7">
        <f t="shared" si="25"/>
        <v>228.68242624999999</v>
      </c>
      <c r="AQ31" s="7">
        <f t="shared" si="25"/>
        <v>102.7830675</v>
      </c>
      <c r="AR31" s="7">
        <f t="shared" si="25"/>
        <v>50.600202777777774</v>
      </c>
      <c r="AS31" s="7"/>
      <c r="AT31" s="7">
        <f t="shared" si="26"/>
        <v>914.72970499999997</v>
      </c>
      <c r="AU31" s="7">
        <f t="shared" si="0"/>
        <v>411.13227000000001</v>
      </c>
      <c r="AV31" s="7">
        <f t="shared" si="27"/>
        <v>455.40182499999997</v>
      </c>
      <c r="AW31" s="7"/>
      <c r="AX31" s="8">
        <f t="shared" si="28"/>
        <v>0.51352848747052515</v>
      </c>
      <c r="AY31" s="8">
        <f t="shared" si="29"/>
        <v>0.23080931078260278</v>
      </c>
      <c r="AZ31" s="8">
        <f t="shared" si="30"/>
        <v>0.2556622017468721</v>
      </c>
      <c r="BA31" s="8">
        <f t="shared" si="31"/>
        <v>1</v>
      </c>
      <c r="BC31" s="7">
        <f t="shared" si="32"/>
        <v>1781.2637999999999</v>
      </c>
      <c r="BD31" s="14">
        <f t="shared" si="33"/>
        <v>2438</v>
      </c>
    </row>
    <row r="32" spans="1:56">
      <c r="A32" s="13">
        <v>43200</v>
      </c>
      <c r="B32" s="14">
        <v>2961</v>
      </c>
      <c r="C32" s="14">
        <v>15567</v>
      </c>
      <c r="D32" s="12">
        <v>6.74</v>
      </c>
      <c r="E32" s="12">
        <v>19</v>
      </c>
      <c r="F32" s="12">
        <v>518</v>
      </c>
      <c r="G32" s="12">
        <v>435</v>
      </c>
      <c r="H32" s="12">
        <v>32</v>
      </c>
      <c r="I32" s="12">
        <v>5</v>
      </c>
      <c r="J32" s="14">
        <v>1831</v>
      </c>
      <c r="L32" s="12">
        <f t="shared" si="1"/>
        <v>1941.0044</v>
      </c>
      <c r="N32" s="5">
        <f t="shared" si="2"/>
        <v>575.91239999999993</v>
      </c>
      <c r="O32" s="5">
        <f t="shared" si="3"/>
        <v>2516.9168</v>
      </c>
      <c r="Q32" s="6">
        <f t="shared" si="4"/>
        <v>48.122200000000007</v>
      </c>
      <c r="R32" s="6">
        <f t="shared" si="5"/>
        <v>36.091650000000001</v>
      </c>
      <c r="S32" s="6">
        <f t="shared" si="6"/>
        <v>16.040733333333336</v>
      </c>
      <c r="T32" s="6">
        <f t="shared" si="7"/>
        <v>481.22200000000004</v>
      </c>
      <c r="U32" s="12">
        <f t="shared" si="8"/>
        <v>518</v>
      </c>
      <c r="W32" s="6">
        <f t="shared" si="9"/>
        <v>236.48068125000003</v>
      </c>
      <c r="X32" s="6">
        <f t="shared" si="10"/>
        <v>85.992975000000001</v>
      </c>
      <c r="Y32" s="6">
        <f t="shared" si="11"/>
        <v>47.773875000000004</v>
      </c>
      <c r="Z32" s="6">
        <f t="shared" si="12"/>
        <v>1719.8595</v>
      </c>
      <c r="AA32" s="12">
        <f t="shared" si="13"/>
        <v>435</v>
      </c>
      <c r="AC32" s="6">
        <f t="shared" si="14"/>
        <v>29.118440000000003</v>
      </c>
      <c r="AD32" s="6">
        <f t="shared" si="15"/>
        <v>6.7196400000000001</v>
      </c>
      <c r="AE32" s="6">
        <f t="shared" si="16"/>
        <v>1.9910044444444448</v>
      </c>
      <c r="AF32" s="6">
        <f t="shared" si="17"/>
        <v>161.27136000000002</v>
      </c>
      <c r="AG32" s="12">
        <f t="shared" si="18"/>
        <v>28.8</v>
      </c>
      <c r="AI32" s="3">
        <f t="shared" si="19"/>
        <v>9.4397625000000005</v>
      </c>
      <c r="AJ32" s="3">
        <f t="shared" si="20"/>
        <v>1.0488625</v>
      </c>
      <c r="AK32" s="3">
        <f t="shared" si="21"/>
        <v>0</v>
      </c>
      <c r="AL32" s="3">
        <f t="shared" si="22"/>
        <v>41.954500000000003</v>
      </c>
      <c r="AM32" s="12">
        <f t="shared" si="23"/>
        <v>5</v>
      </c>
      <c r="AO32" s="7">
        <f t="shared" si="24"/>
        <v>2404.3073600000002</v>
      </c>
      <c r="AP32" s="7">
        <f t="shared" si="25"/>
        <v>323.1610837500001</v>
      </c>
      <c r="AQ32" s="7">
        <f t="shared" si="25"/>
        <v>129.85312750000003</v>
      </c>
      <c r="AR32" s="7">
        <f t="shared" si="25"/>
        <v>65.805612777777782</v>
      </c>
      <c r="AS32" s="7"/>
      <c r="AT32" s="7">
        <f t="shared" si="26"/>
        <v>1292.6443350000004</v>
      </c>
      <c r="AU32" s="7">
        <f t="shared" si="0"/>
        <v>519.41251000000011</v>
      </c>
      <c r="AV32" s="7">
        <f t="shared" si="27"/>
        <v>592.25051500000006</v>
      </c>
      <c r="AW32" s="7"/>
      <c r="AX32" s="8">
        <f t="shared" si="28"/>
        <v>0.53763689139977522</v>
      </c>
      <c r="AY32" s="8">
        <f t="shared" si="29"/>
        <v>0.21603415546671206</v>
      </c>
      <c r="AZ32" s="8">
        <f t="shared" si="30"/>
        <v>0.24632895313351286</v>
      </c>
      <c r="BA32" s="8">
        <f t="shared" si="31"/>
        <v>1.0000000000000002</v>
      </c>
      <c r="BC32" s="7">
        <f t="shared" si="32"/>
        <v>2404.3073600000007</v>
      </c>
      <c r="BD32" s="14">
        <f t="shared" si="33"/>
        <v>2961</v>
      </c>
    </row>
    <row r="33" spans="1:56">
      <c r="A33" s="13">
        <v>43201</v>
      </c>
      <c r="B33" s="14">
        <v>3169</v>
      </c>
      <c r="C33" s="14">
        <v>19684</v>
      </c>
      <c r="D33" s="12">
        <v>8.5299999999999994</v>
      </c>
      <c r="E33" s="12">
        <v>29</v>
      </c>
      <c r="F33" s="12">
        <v>482</v>
      </c>
      <c r="G33" s="12">
        <v>446</v>
      </c>
      <c r="H33" s="12">
        <v>42</v>
      </c>
      <c r="I33" s="12">
        <v>20</v>
      </c>
      <c r="J33" s="14">
        <v>2075</v>
      </c>
      <c r="L33" s="12">
        <f t="shared" si="1"/>
        <v>2166.3556000000003</v>
      </c>
      <c r="N33" s="5">
        <f t="shared" si="2"/>
        <v>535.88759999999991</v>
      </c>
      <c r="O33" s="5">
        <f t="shared" si="3"/>
        <v>2702.2432000000003</v>
      </c>
      <c r="Q33" s="6">
        <f t="shared" si="4"/>
        <v>44.777800000000006</v>
      </c>
      <c r="R33" s="6">
        <f t="shared" si="5"/>
        <v>33.583350000000003</v>
      </c>
      <c r="S33" s="6">
        <f t="shared" si="6"/>
        <v>14.925933333333335</v>
      </c>
      <c r="T33" s="6">
        <f t="shared" si="7"/>
        <v>447.77800000000002</v>
      </c>
      <c r="U33" s="12">
        <f t="shared" si="8"/>
        <v>482</v>
      </c>
      <c r="W33" s="6">
        <f t="shared" si="9"/>
        <v>242.46065250000004</v>
      </c>
      <c r="X33" s="6">
        <f t="shared" si="10"/>
        <v>88.167510000000007</v>
      </c>
      <c r="Y33" s="6">
        <f t="shared" si="11"/>
        <v>48.981950000000005</v>
      </c>
      <c r="Z33" s="6">
        <f t="shared" si="12"/>
        <v>1763.3502000000001</v>
      </c>
      <c r="AA33" s="12">
        <f t="shared" si="13"/>
        <v>446</v>
      </c>
      <c r="AC33" s="6">
        <f t="shared" si="14"/>
        <v>38.217952500000003</v>
      </c>
      <c r="AD33" s="6">
        <f t="shared" si="15"/>
        <v>8.8195275000000013</v>
      </c>
      <c r="AE33" s="6">
        <f t="shared" si="16"/>
        <v>2.6131933333333337</v>
      </c>
      <c r="AF33" s="6">
        <f t="shared" si="17"/>
        <v>211.66866000000002</v>
      </c>
      <c r="AG33" s="12">
        <f t="shared" si="18"/>
        <v>37.799999999999997</v>
      </c>
      <c r="AI33" s="3">
        <f t="shared" si="19"/>
        <v>37.759050000000002</v>
      </c>
      <c r="AJ33" s="3">
        <f t="shared" si="20"/>
        <v>4.1954500000000001</v>
      </c>
      <c r="AK33" s="3">
        <f t="shared" si="21"/>
        <v>0</v>
      </c>
      <c r="AL33" s="3">
        <f t="shared" si="22"/>
        <v>167.81800000000001</v>
      </c>
      <c r="AM33" s="12">
        <f t="shared" si="23"/>
        <v>20</v>
      </c>
      <c r="AO33" s="7">
        <f t="shared" si="24"/>
        <v>2590.6148600000001</v>
      </c>
      <c r="AP33" s="7">
        <f t="shared" si="25"/>
        <v>363.21545500000008</v>
      </c>
      <c r="AQ33" s="7">
        <f t="shared" si="25"/>
        <v>134.7658375</v>
      </c>
      <c r="AR33" s="7">
        <f t="shared" si="25"/>
        <v>66.521076666666673</v>
      </c>
      <c r="AS33" s="7"/>
      <c r="AT33" s="7">
        <f t="shared" si="26"/>
        <v>1452.8618200000003</v>
      </c>
      <c r="AU33" s="7">
        <f t="shared" si="0"/>
        <v>539.06335000000001</v>
      </c>
      <c r="AV33" s="7">
        <f t="shared" si="27"/>
        <v>598.68969000000004</v>
      </c>
      <c r="AW33" s="7"/>
      <c r="AX33" s="8">
        <f t="shared" si="28"/>
        <v>0.56081737290737232</v>
      </c>
      <c r="AY33" s="8">
        <f t="shared" si="29"/>
        <v>0.20808316910526792</v>
      </c>
      <c r="AZ33" s="8">
        <f t="shared" si="30"/>
        <v>0.23109945798735981</v>
      </c>
      <c r="BA33" s="8">
        <f t="shared" si="31"/>
        <v>1</v>
      </c>
      <c r="BC33" s="7">
        <f t="shared" si="32"/>
        <v>2590.6148600000006</v>
      </c>
      <c r="BD33" s="14">
        <f t="shared" si="33"/>
        <v>3169</v>
      </c>
    </row>
    <row r="34" spans="1:56">
      <c r="A34" s="13">
        <v>43202</v>
      </c>
      <c r="B34" s="14">
        <v>2623</v>
      </c>
      <c r="C34" s="14">
        <v>11907</v>
      </c>
      <c r="D34" s="12">
        <v>5.16</v>
      </c>
      <c r="E34" s="12">
        <v>19</v>
      </c>
      <c r="F34" s="12">
        <v>528</v>
      </c>
      <c r="G34" s="12">
        <v>340</v>
      </c>
      <c r="H34" s="12">
        <v>8</v>
      </c>
      <c r="I34" s="12">
        <v>6</v>
      </c>
      <c r="J34" s="14">
        <v>1381</v>
      </c>
      <c r="L34" s="12">
        <f t="shared" si="1"/>
        <v>1439.4010000000001</v>
      </c>
      <c r="N34" s="5">
        <f t="shared" si="2"/>
        <v>587.03039999999999</v>
      </c>
      <c r="O34" s="5">
        <f t="shared" si="3"/>
        <v>2026.4313999999999</v>
      </c>
      <c r="Q34" s="6">
        <f t="shared" si="4"/>
        <v>49.051200000000001</v>
      </c>
      <c r="R34" s="6">
        <f t="shared" si="5"/>
        <v>36.788399999999996</v>
      </c>
      <c r="S34" s="6">
        <f t="shared" si="6"/>
        <v>16.350399999999997</v>
      </c>
      <c r="T34" s="6">
        <f t="shared" si="7"/>
        <v>490.51199999999994</v>
      </c>
      <c r="U34" s="12">
        <f t="shared" si="8"/>
        <v>527.99999999999989</v>
      </c>
      <c r="W34" s="6">
        <f t="shared" si="9"/>
        <v>184.83547500000003</v>
      </c>
      <c r="X34" s="6">
        <f t="shared" si="10"/>
        <v>67.212900000000005</v>
      </c>
      <c r="Y34" s="6">
        <f t="shared" si="11"/>
        <v>37.340499999999999</v>
      </c>
      <c r="Z34" s="6">
        <f t="shared" si="12"/>
        <v>1344.258</v>
      </c>
      <c r="AA34" s="12">
        <f t="shared" si="13"/>
        <v>340</v>
      </c>
      <c r="AC34" s="6">
        <f t="shared" si="14"/>
        <v>7.2796100000000008</v>
      </c>
      <c r="AD34" s="6">
        <f t="shared" si="15"/>
        <v>1.67991</v>
      </c>
      <c r="AE34" s="6">
        <f t="shared" si="16"/>
        <v>0.4977511111111112</v>
      </c>
      <c r="AF34" s="6">
        <f t="shared" si="17"/>
        <v>40.317840000000004</v>
      </c>
      <c r="AG34" s="12">
        <f t="shared" si="18"/>
        <v>7.2</v>
      </c>
      <c r="AI34" s="3">
        <f t="shared" si="19"/>
        <v>11.327715</v>
      </c>
      <c r="AJ34" s="3">
        <f t="shared" si="20"/>
        <v>1.2586349999999999</v>
      </c>
      <c r="AK34" s="3">
        <f t="shared" si="21"/>
        <v>0</v>
      </c>
      <c r="AL34" s="3">
        <f t="shared" si="22"/>
        <v>50.345399999999998</v>
      </c>
      <c r="AM34" s="12">
        <f t="shared" si="23"/>
        <v>6</v>
      </c>
      <c r="AO34" s="7">
        <f t="shared" si="24"/>
        <v>1925.4332399999998</v>
      </c>
      <c r="AP34" s="7">
        <f t="shared" si="25"/>
        <v>252.49400000000003</v>
      </c>
      <c r="AQ34" s="7">
        <f t="shared" si="25"/>
        <v>106.93984500000001</v>
      </c>
      <c r="AR34" s="7">
        <f t="shared" si="25"/>
        <v>54.188651111111113</v>
      </c>
      <c r="AS34" s="7"/>
      <c r="AT34" s="7">
        <f t="shared" si="26"/>
        <v>1009.9760000000001</v>
      </c>
      <c r="AU34" s="7">
        <f t="shared" si="0"/>
        <v>427.75938000000002</v>
      </c>
      <c r="AV34" s="7">
        <f t="shared" si="27"/>
        <v>487.69785999999999</v>
      </c>
      <c r="AW34" s="7"/>
      <c r="AX34" s="8">
        <f t="shared" si="28"/>
        <v>0.52454480322568864</v>
      </c>
      <c r="AY34" s="8">
        <f t="shared" si="29"/>
        <v>0.2221626650633704</v>
      </c>
      <c r="AZ34" s="8">
        <f t="shared" si="30"/>
        <v>0.25329253171094107</v>
      </c>
      <c r="BA34" s="8">
        <f t="shared" si="31"/>
        <v>1.0000000000000002</v>
      </c>
      <c r="BC34" s="7">
        <f t="shared" si="32"/>
        <v>1925.4332400000001</v>
      </c>
      <c r="BD34" s="14">
        <f t="shared" si="33"/>
        <v>2623</v>
      </c>
    </row>
    <row r="35" spans="1:56">
      <c r="A35" s="13">
        <v>43203</v>
      </c>
      <c r="B35" s="14">
        <v>2981</v>
      </c>
      <c r="C35" s="14">
        <v>16022</v>
      </c>
      <c r="D35" s="12">
        <v>6.94</v>
      </c>
      <c r="E35" s="12">
        <v>16</v>
      </c>
      <c r="F35" s="12">
        <v>594</v>
      </c>
      <c r="G35" s="12">
        <v>415</v>
      </c>
      <c r="H35" s="12">
        <v>24</v>
      </c>
      <c r="I35" s="12">
        <v>13</v>
      </c>
      <c r="J35" s="14">
        <v>1805</v>
      </c>
      <c r="L35" s="12">
        <f t="shared" si="1"/>
        <v>1884.26</v>
      </c>
      <c r="N35" s="5">
        <f t="shared" si="2"/>
        <v>660.40919999999994</v>
      </c>
      <c r="O35" s="5">
        <f t="shared" si="3"/>
        <v>2544.6691999999998</v>
      </c>
      <c r="Q35" s="6">
        <f t="shared" si="4"/>
        <v>55.182600000000008</v>
      </c>
      <c r="R35" s="6">
        <f t="shared" si="5"/>
        <v>41.386949999999999</v>
      </c>
      <c r="S35" s="6">
        <f t="shared" si="6"/>
        <v>18.394199999999998</v>
      </c>
      <c r="T35" s="6">
        <f t="shared" si="7"/>
        <v>551.82600000000002</v>
      </c>
      <c r="U35" s="12">
        <f t="shared" si="8"/>
        <v>594</v>
      </c>
      <c r="W35" s="6">
        <f t="shared" si="9"/>
        <v>225.60800625000002</v>
      </c>
      <c r="X35" s="6">
        <f t="shared" si="10"/>
        <v>82.039275000000004</v>
      </c>
      <c r="Y35" s="6">
        <f t="shared" si="11"/>
        <v>45.577374999999996</v>
      </c>
      <c r="Z35" s="6">
        <f t="shared" si="12"/>
        <v>1640.7855</v>
      </c>
      <c r="AA35" s="12">
        <f t="shared" si="13"/>
        <v>415</v>
      </c>
      <c r="AC35" s="6">
        <f t="shared" si="14"/>
        <v>21.838830000000005</v>
      </c>
      <c r="AD35" s="6">
        <f t="shared" si="15"/>
        <v>5.0397300000000005</v>
      </c>
      <c r="AE35" s="6">
        <f t="shared" si="16"/>
        <v>1.4932533333333338</v>
      </c>
      <c r="AF35" s="6">
        <f t="shared" si="17"/>
        <v>120.95352000000003</v>
      </c>
      <c r="AG35" s="12">
        <f t="shared" si="18"/>
        <v>21.600000000000005</v>
      </c>
      <c r="AI35" s="3">
        <f t="shared" si="19"/>
        <v>24.5433825</v>
      </c>
      <c r="AJ35" s="3">
        <f t="shared" si="20"/>
        <v>2.7270425</v>
      </c>
      <c r="AK35" s="3">
        <f t="shared" si="21"/>
        <v>0</v>
      </c>
      <c r="AL35" s="3">
        <f t="shared" si="22"/>
        <v>109.0817</v>
      </c>
      <c r="AM35" s="12">
        <f t="shared" si="23"/>
        <v>13</v>
      </c>
      <c r="AO35" s="7">
        <f t="shared" si="24"/>
        <v>2422.6467200000002</v>
      </c>
      <c r="AP35" s="7">
        <f t="shared" si="25"/>
        <v>327.17281875000003</v>
      </c>
      <c r="AQ35" s="7">
        <f t="shared" si="25"/>
        <v>131.19299750000002</v>
      </c>
      <c r="AR35" s="7">
        <f t="shared" si="25"/>
        <v>65.46482833333333</v>
      </c>
      <c r="AS35" s="7"/>
      <c r="AT35" s="7">
        <f t="shared" si="26"/>
        <v>1308.6912750000001</v>
      </c>
      <c r="AU35" s="7">
        <f t="shared" si="0"/>
        <v>524.77199000000007</v>
      </c>
      <c r="AV35" s="7">
        <f t="shared" si="27"/>
        <v>589.18345499999998</v>
      </c>
      <c r="AW35" s="7"/>
      <c r="AX35" s="8">
        <f t="shared" si="28"/>
        <v>0.54019071959447729</v>
      </c>
      <c r="AY35" s="8">
        <f t="shared" si="29"/>
        <v>0.21661102531697235</v>
      </c>
      <c r="AZ35" s="8">
        <f t="shared" si="30"/>
        <v>0.24319825508855039</v>
      </c>
      <c r="BA35" s="8">
        <f t="shared" si="31"/>
        <v>1</v>
      </c>
      <c r="BC35" s="7">
        <f t="shared" si="32"/>
        <v>2422.6467200000002</v>
      </c>
      <c r="BD35" s="14">
        <f t="shared" si="33"/>
        <v>2981</v>
      </c>
    </row>
    <row r="36" spans="1:56">
      <c r="A36" s="13">
        <v>43204</v>
      </c>
      <c r="B36" s="14">
        <v>3291</v>
      </c>
      <c r="C36" s="14">
        <v>20446</v>
      </c>
      <c r="D36" s="12">
        <v>8.8699999999999992</v>
      </c>
      <c r="E36" s="12">
        <v>23</v>
      </c>
      <c r="F36" s="12">
        <v>362</v>
      </c>
      <c r="G36" s="12">
        <v>415</v>
      </c>
      <c r="H36" s="12">
        <v>50</v>
      </c>
      <c r="I36" s="12">
        <v>42</v>
      </c>
      <c r="J36" s="14">
        <v>2203</v>
      </c>
      <c r="L36" s="12">
        <f t="shared" si="1"/>
        <v>2273.1883000000003</v>
      </c>
      <c r="N36" s="5">
        <f t="shared" si="2"/>
        <v>402.47159999999997</v>
      </c>
      <c r="O36" s="5">
        <f t="shared" si="3"/>
        <v>2675.6599000000001</v>
      </c>
      <c r="Q36" s="6">
        <f t="shared" si="4"/>
        <v>33.629800000000003</v>
      </c>
      <c r="R36" s="6">
        <f t="shared" si="5"/>
        <v>25.222349999999999</v>
      </c>
      <c r="S36" s="6">
        <f t="shared" si="6"/>
        <v>11.209933333333332</v>
      </c>
      <c r="T36" s="6">
        <f t="shared" si="7"/>
        <v>336.298</v>
      </c>
      <c r="U36" s="12">
        <f t="shared" si="8"/>
        <v>362</v>
      </c>
      <c r="W36" s="6">
        <f t="shared" si="9"/>
        <v>225.60800625000002</v>
      </c>
      <c r="X36" s="6">
        <f t="shared" si="10"/>
        <v>82.039275000000004</v>
      </c>
      <c r="Y36" s="6">
        <f t="shared" si="11"/>
        <v>45.577374999999996</v>
      </c>
      <c r="Z36" s="6">
        <f t="shared" si="12"/>
        <v>1640.7855</v>
      </c>
      <c r="AA36" s="12">
        <f t="shared" si="13"/>
        <v>415</v>
      </c>
      <c r="AC36" s="6">
        <f t="shared" si="14"/>
        <v>45.497562500000001</v>
      </c>
      <c r="AD36" s="6">
        <f t="shared" si="15"/>
        <v>10.499437500000001</v>
      </c>
      <c r="AE36" s="6">
        <f t="shared" si="16"/>
        <v>3.1109444444444447</v>
      </c>
      <c r="AF36" s="6">
        <f t="shared" si="17"/>
        <v>251.98650000000001</v>
      </c>
      <c r="AG36" s="12">
        <f t="shared" si="18"/>
        <v>45</v>
      </c>
      <c r="AI36" s="3">
        <f t="shared" si="19"/>
        <v>79.294004999999999</v>
      </c>
      <c r="AJ36" s="3">
        <f t="shared" si="20"/>
        <v>8.8104449999999996</v>
      </c>
      <c r="AK36" s="3">
        <f t="shared" si="21"/>
        <v>0</v>
      </c>
      <c r="AL36" s="3">
        <f t="shared" si="22"/>
        <v>352.4178</v>
      </c>
      <c r="AM36" s="12">
        <f t="shared" si="23"/>
        <v>42</v>
      </c>
      <c r="AO36" s="7">
        <f t="shared" si="24"/>
        <v>2581.4878000000003</v>
      </c>
      <c r="AP36" s="7">
        <f t="shared" si="25"/>
        <v>384.02937374999999</v>
      </c>
      <c r="AQ36" s="7">
        <f t="shared" si="25"/>
        <v>126.57150750000001</v>
      </c>
      <c r="AR36" s="7">
        <f t="shared" si="25"/>
        <v>59.89825277777777</v>
      </c>
      <c r="AS36" s="7"/>
      <c r="AT36" s="7">
        <f t="shared" si="26"/>
        <v>1536.117495</v>
      </c>
      <c r="AU36" s="7">
        <f t="shared" si="0"/>
        <v>506.28603000000004</v>
      </c>
      <c r="AV36" s="7">
        <f t="shared" si="27"/>
        <v>539.08427499999993</v>
      </c>
      <c r="AW36" s="7"/>
      <c r="AX36" s="8">
        <f t="shared" si="28"/>
        <v>0.59505123169669827</v>
      </c>
      <c r="AY36" s="8">
        <f t="shared" si="29"/>
        <v>0.19612179844506722</v>
      </c>
      <c r="AZ36" s="8">
        <f t="shared" si="30"/>
        <v>0.2088269698582344</v>
      </c>
      <c r="BA36" s="8">
        <f t="shared" si="31"/>
        <v>0.99999999999999978</v>
      </c>
      <c r="BC36" s="7">
        <f t="shared" si="32"/>
        <v>2581.4877999999999</v>
      </c>
      <c r="BD36" s="14">
        <f t="shared" si="33"/>
        <v>3291</v>
      </c>
    </row>
    <row r="37" spans="1:56">
      <c r="A37" s="13">
        <v>43205</v>
      </c>
      <c r="B37" s="14">
        <v>2674</v>
      </c>
      <c r="C37" s="14">
        <v>11503</v>
      </c>
      <c r="D37" s="12">
        <v>5</v>
      </c>
      <c r="E37" s="12">
        <v>20</v>
      </c>
      <c r="F37" s="12">
        <v>726</v>
      </c>
      <c r="G37" s="12">
        <v>315</v>
      </c>
      <c r="H37" s="12">
        <v>33</v>
      </c>
      <c r="I37" s="12">
        <v>6</v>
      </c>
      <c r="J37" s="14">
        <v>1429</v>
      </c>
      <c r="L37" s="12">
        <f t="shared" si="1"/>
        <v>1480.5509999999999</v>
      </c>
      <c r="N37" s="5">
        <f t="shared" si="2"/>
        <v>807.16679999999997</v>
      </c>
      <c r="O37" s="5">
        <f t="shared" si="3"/>
        <v>2287.7177999999999</v>
      </c>
      <c r="Q37" s="6">
        <f t="shared" si="4"/>
        <v>67.445400000000006</v>
      </c>
      <c r="R37" s="6">
        <f t="shared" si="5"/>
        <v>50.584050000000005</v>
      </c>
      <c r="S37" s="6">
        <f t="shared" si="6"/>
        <v>22.481800000000003</v>
      </c>
      <c r="T37" s="6">
        <f t="shared" si="7"/>
        <v>674.45400000000006</v>
      </c>
      <c r="U37" s="12">
        <f t="shared" si="8"/>
        <v>726</v>
      </c>
      <c r="W37" s="6">
        <f t="shared" si="9"/>
        <v>171.24463125000003</v>
      </c>
      <c r="X37" s="6">
        <f t="shared" si="10"/>
        <v>62.270775000000008</v>
      </c>
      <c r="Y37" s="6">
        <f t="shared" si="11"/>
        <v>34.594875000000002</v>
      </c>
      <c r="Z37" s="6">
        <f t="shared" si="12"/>
        <v>1245.4155000000001</v>
      </c>
      <c r="AA37" s="12">
        <f t="shared" si="13"/>
        <v>315</v>
      </c>
      <c r="AC37" s="6">
        <f t="shared" si="14"/>
        <v>30.028391250000006</v>
      </c>
      <c r="AD37" s="6">
        <f t="shared" si="15"/>
        <v>6.9296287500000009</v>
      </c>
      <c r="AE37" s="6">
        <f t="shared" si="16"/>
        <v>2.0532233333333334</v>
      </c>
      <c r="AF37" s="6">
        <f t="shared" si="17"/>
        <v>166.31109000000004</v>
      </c>
      <c r="AG37" s="12">
        <f t="shared" si="18"/>
        <v>29.700000000000003</v>
      </c>
      <c r="AI37" s="3">
        <f t="shared" si="19"/>
        <v>11.327715</v>
      </c>
      <c r="AJ37" s="3">
        <f t="shared" si="20"/>
        <v>1.2586349999999999</v>
      </c>
      <c r="AK37" s="3">
        <f t="shared" si="21"/>
        <v>0</v>
      </c>
      <c r="AL37" s="3">
        <f t="shared" si="22"/>
        <v>50.345399999999998</v>
      </c>
      <c r="AM37" s="12">
        <f t="shared" si="23"/>
        <v>6</v>
      </c>
      <c r="AO37" s="7">
        <f t="shared" si="24"/>
        <v>2136.5259900000005</v>
      </c>
      <c r="AP37" s="7">
        <f t="shared" si="25"/>
        <v>280.04613750000004</v>
      </c>
      <c r="AQ37" s="7">
        <f t="shared" si="25"/>
        <v>121.04308875000001</v>
      </c>
      <c r="AR37" s="7">
        <f t="shared" si="25"/>
        <v>59.129898333333344</v>
      </c>
      <c r="AS37" s="7"/>
      <c r="AT37" s="7">
        <f t="shared" si="26"/>
        <v>1120.1845500000002</v>
      </c>
      <c r="AU37" s="7">
        <f t="shared" si="0"/>
        <v>484.17235500000004</v>
      </c>
      <c r="AV37" s="7">
        <f t="shared" si="27"/>
        <v>532.16908500000011</v>
      </c>
      <c r="AW37" s="7"/>
      <c r="AX37" s="8">
        <f t="shared" si="28"/>
        <v>0.52430185976815569</v>
      </c>
      <c r="AY37" s="8">
        <f t="shared" si="29"/>
        <v>0.22661664649349755</v>
      </c>
      <c r="AZ37" s="8">
        <f t="shared" si="30"/>
        <v>0.2490814937383467</v>
      </c>
      <c r="BA37" s="8">
        <f t="shared" si="31"/>
        <v>1</v>
      </c>
      <c r="BC37" s="7">
        <f t="shared" si="32"/>
        <v>2136.5259900000001</v>
      </c>
      <c r="BD37" s="14">
        <f t="shared" si="33"/>
        <v>2674</v>
      </c>
    </row>
    <row r="38" spans="1:56">
      <c r="A38" s="13">
        <v>43206</v>
      </c>
      <c r="B38" s="14">
        <v>2689</v>
      </c>
      <c r="C38" s="14">
        <v>12029</v>
      </c>
      <c r="D38" s="12">
        <v>5.14</v>
      </c>
      <c r="E38" s="12">
        <v>14</v>
      </c>
      <c r="F38" s="12">
        <v>685</v>
      </c>
      <c r="G38" s="12">
        <v>292</v>
      </c>
      <c r="H38" s="12">
        <v>27</v>
      </c>
      <c r="I38" s="12">
        <v>15</v>
      </c>
      <c r="J38" s="14">
        <v>1412</v>
      </c>
      <c r="L38" s="12">
        <f t="shared" si="1"/>
        <v>1431.5357999999999</v>
      </c>
      <c r="N38" s="5">
        <f t="shared" si="2"/>
        <v>761.58299999999997</v>
      </c>
      <c r="O38" s="5">
        <f t="shared" si="3"/>
        <v>2193.1187999999997</v>
      </c>
      <c r="Q38" s="6">
        <f t="shared" si="4"/>
        <v>63.636500000000005</v>
      </c>
      <c r="R38" s="6">
        <f t="shared" si="5"/>
        <v>47.727375000000002</v>
      </c>
      <c r="S38" s="6">
        <f t="shared" si="6"/>
        <v>21.212166666666668</v>
      </c>
      <c r="T38" s="6">
        <f t="shared" si="7"/>
        <v>636.36500000000001</v>
      </c>
      <c r="U38" s="12">
        <f t="shared" si="8"/>
        <v>685</v>
      </c>
      <c r="W38" s="6">
        <f t="shared" si="9"/>
        <v>158.74105499999999</v>
      </c>
      <c r="X38" s="6">
        <f t="shared" si="10"/>
        <v>57.724019999999996</v>
      </c>
      <c r="Y38" s="6">
        <f t="shared" si="11"/>
        <v>32.068899999999999</v>
      </c>
      <c r="Z38" s="6">
        <f t="shared" si="12"/>
        <v>1154.4803999999999</v>
      </c>
      <c r="AA38" s="12">
        <f t="shared" si="13"/>
        <v>292</v>
      </c>
      <c r="AC38" s="6">
        <f t="shared" si="14"/>
        <v>24.568683750000002</v>
      </c>
      <c r="AD38" s="6">
        <f t="shared" si="15"/>
        <v>5.6696962500000003</v>
      </c>
      <c r="AE38" s="6">
        <f t="shared" si="16"/>
        <v>1.6799100000000002</v>
      </c>
      <c r="AF38" s="6">
        <f t="shared" si="17"/>
        <v>136.07271</v>
      </c>
      <c r="AG38" s="12">
        <f t="shared" si="18"/>
        <v>24.299999999999997</v>
      </c>
      <c r="AI38" s="3">
        <f t="shared" si="19"/>
        <v>28.319287500000002</v>
      </c>
      <c r="AJ38" s="3">
        <f t="shared" si="20"/>
        <v>3.1465875000000003</v>
      </c>
      <c r="AK38" s="3">
        <f t="shared" si="21"/>
        <v>0</v>
      </c>
      <c r="AL38" s="3">
        <f t="shared" si="22"/>
        <v>125.8635</v>
      </c>
      <c r="AM38" s="12">
        <f t="shared" si="23"/>
        <v>15</v>
      </c>
      <c r="AO38" s="7">
        <f t="shared" si="24"/>
        <v>2052.78161</v>
      </c>
      <c r="AP38" s="7">
        <f t="shared" si="25"/>
        <v>275.26552624999999</v>
      </c>
      <c r="AQ38" s="7">
        <f t="shared" si="25"/>
        <v>114.26767874999999</v>
      </c>
      <c r="AR38" s="7">
        <f t="shared" si="25"/>
        <v>54.960976666666667</v>
      </c>
      <c r="AS38" s="7"/>
      <c r="AT38" s="7">
        <f t="shared" si="26"/>
        <v>1101.062105</v>
      </c>
      <c r="AU38" s="7">
        <f t="shared" si="0"/>
        <v>457.07071499999995</v>
      </c>
      <c r="AV38" s="7">
        <f t="shared" si="27"/>
        <v>494.64879000000002</v>
      </c>
      <c r="AW38" s="7"/>
      <c r="AX38" s="8">
        <f t="shared" si="28"/>
        <v>0.53637566686891747</v>
      </c>
      <c r="AY38" s="8">
        <f t="shared" si="29"/>
        <v>0.2226592019206563</v>
      </c>
      <c r="AZ38" s="8">
        <f t="shared" si="30"/>
        <v>0.24096513121042623</v>
      </c>
      <c r="BA38" s="8">
        <f t="shared" si="31"/>
        <v>1</v>
      </c>
      <c r="BC38" s="7">
        <f t="shared" si="32"/>
        <v>2052.78161</v>
      </c>
      <c r="BD38" s="14">
        <f t="shared" si="33"/>
        <v>2689</v>
      </c>
    </row>
    <row r="39" spans="1:56">
      <c r="A39" s="13">
        <v>43207</v>
      </c>
      <c r="B39" s="14">
        <v>3361</v>
      </c>
      <c r="C39" s="14">
        <v>23616</v>
      </c>
      <c r="D39" s="12">
        <v>10.18</v>
      </c>
      <c r="E39" s="12">
        <v>28</v>
      </c>
      <c r="F39" s="12">
        <v>595</v>
      </c>
      <c r="G39" s="12">
        <v>307</v>
      </c>
      <c r="H39" s="12">
        <v>115</v>
      </c>
      <c r="I39" s="12">
        <v>54</v>
      </c>
      <c r="J39" s="14">
        <v>2242</v>
      </c>
      <c r="L39" s="12">
        <f t="shared" si="1"/>
        <v>2310.86</v>
      </c>
      <c r="N39" s="5">
        <f t="shared" si="2"/>
        <v>661.52099999999996</v>
      </c>
      <c r="O39" s="5">
        <f t="shared" si="3"/>
        <v>2972.3810000000003</v>
      </c>
      <c r="Q39" s="6">
        <f t="shared" si="4"/>
        <v>55.275500000000001</v>
      </c>
      <c r="R39" s="6">
        <f t="shared" si="5"/>
        <v>41.456624999999995</v>
      </c>
      <c r="S39" s="6">
        <f t="shared" si="6"/>
        <v>18.425166666666666</v>
      </c>
      <c r="T39" s="6">
        <f t="shared" si="7"/>
        <v>552.755</v>
      </c>
      <c r="U39" s="12">
        <f t="shared" si="8"/>
        <v>595</v>
      </c>
      <c r="W39" s="6">
        <f t="shared" si="9"/>
        <v>166.89556125000001</v>
      </c>
      <c r="X39" s="6">
        <f t="shared" si="10"/>
        <v>60.689295000000008</v>
      </c>
      <c r="Y39" s="6">
        <f>((G39*3.9537)*0.25)/9</f>
        <v>33.716275000000003</v>
      </c>
      <c r="Z39" s="6">
        <f t="shared" si="12"/>
        <v>1213.7859000000001</v>
      </c>
      <c r="AA39" s="12">
        <f t="shared" si="13"/>
        <v>307</v>
      </c>
      <c r="AC39" s="6">
        <f t="shared" si="14"/>
        <v>104.64439375000001</v>
      </c>
      <c r="AD39" s="6">
        <f t="shared" si="15"/>
        <v>24.14870625</v>
      </c>
      <c r="AE39" s="6">
        <f t="shared" si="16"/>
        <v>7.1551722222222232</v>
      </c>
      <c r="AF39" s="6">
        <f t="shared" si="17"/>
        <v>579.56895000000009</v>
      </c>
      <c r="AG39" s="12">
        <f t="shared" si="18"/>
        <v>103.50000000000001</v>
      </c>
      <c r="AI39" s="3">
        <f t="shared" si="19"/>
        <v>101.94943500000001</v>
      </c>
      <c r="AJ39" s="3">
        <f t="shared" si="20"/>
        <v>11.327715000000001</v>
      </c>
      <c r="AK39" s="3">
        <f t="shared" si="21"/>
        <v>0</v>
      </c>
      <c r="AL39" s="3">
        <f t="shared" si="22"/>
        <v>453.10860000000002</v>
      </c>
      <c r="AM39" s="12">
        <f t="shared" si="23"/>
        <v>54</v>
      </c>
      <c r="AO39" s="7">
        <f t="shared" si="24"/>
        <v>2799.2184499999998</v>
      </c>
      <c r="AP39" s="7">
        <f t="shared" si="25"/>
        <v>428.76489000000004</v>
      </c>
      <c r="AQ39" s="7">
        <f t="shared" si="25"/>
        <v>137.62234125000001</v>
      </c>
      <c r="AR39" s="7">
        <f t="shared" si="25"/>
        <v>59.296613888888885</v>
      </c>
      <c r="AS39" s="7"/>
      <c r="AT39" s="7">
        <f t="shared" si="26"/>
        <v>1715.0595600000001</v>
      </c>
      <c r="AU39" s="7">
        <f t="shared" si="0"/>
        <v>550.48936500000002</v>
      </c>
      <c r="AV39" s="7">
        <f t="shared" si="27"/>
        <v>533.66952500000002</v>
      </c>
      <c r="AW39" s="7"/>
      <c r="AX39" s="8">
        <f t="shared" si="28"/>
        <v>0.61269228916378438</v>
      </c>
      <c r="AY39" s="8">
        <f t="shared" si="29"/>
        <v>0.1966582368732244</v>
      </c>
      <c r="AZ39" s="8">
        <f t="shared" si="30"/>
        <v>0.19064947396299137</v>
      </c>
      <c r="BA39" s="8">
        <f t="shared" si="31"/>
        <v>1</v>
      </c>
      <c r="BC39" s="7">
        <f t="shared" si="32"/>
        <v>2799.2184500000003</v>
      </c>
      <c r="BD39" s="14">
        <f t="shared" si="33"/>
        <v>3361</v>
      </c>
    </row>
    <row r="40" spans="1:56">
      <c r="A40" s="13"/>
      <c r="B40" s="14"/>
      <c r="C40" s="14"/>
      <c r="N40" s="5"/>
      <c r="O40" s="5"/>
      <c r="Q40" s="6"/>
      <c r="R40" s="6"/>
      <c r="S40" s="6"/>
      <c r="T40" s="6"/>
      <c r="W40" s="6"/>
      <c r="X40" s="6"/>
      <c r="Y40" s="6"/>
      <c r="Z40" s="6"/>
      <c r="AC40" s="6"/>
      <c r="AD40" s="6"/>
      <c r="AE40" s="6"/>
      <c r="AF40" s="6"/>
      <c r="AI40" s="3"/>
      <c r="AJ40" s="3"/>
      <c r="AK40" s="3"/>
      <c r="AL40" s="3"/>
      <c r="AO40" s="7"/>
      <c r="AP40" s="7"/>
      <c r="AQ40" s="7"/>
      <c r="AR40" s="7"/>
      <c r="AS40" s="7"/>
      <c r="AT40" s="7"/>
      <c r="AU40" s="7"/>
      <c r="AV40" s="7"/>
      <c r="AW40" s="7"/>
      <c r="AX40" s="8"/>
      <c r="AY40" s="8"/>
      <c r="AZ40" s="8"/>
      <c r="BA40" s="8"/>
      <c r="BC40" s="7"/>
      <c r="BD40" s="14"/>
    </row>
    <row r="41" spans="1:56">
      <c r="A41" s="13"/>
      <c r="B41" s="14"/>
      <c r="C41" s="14"/>
      <c r="N41" s="5"/>
      <c r="O41" s="5"/>
      <c r="Q41" s="6"/>
      <c r="R41" s="6"/>
      <c r="S41" s="6"/>
      <c r="T41" s="6"/>
      <c r="W41" s="6"/>
      <c r="X41" s="6"/>
      <c r="Y41" s="6"/>
      <c r="Z41" s="6"/>
      <c r="AC41" s="6"/>
      <c r="AD41" s="6"/>
      <c r="AE41" s="6"/>
      <c r="AF41" s="6"/>
      <c r="AI41" s="3"/>
      <c r="AJ41" s="3"/>
      <c r="AK41" s="3"/>
      <c r="AL41" s="3"/>
      <c r="AO41" s="7"/>
      <c r="AP41" s="7"/>
      <c r="AQ41" s="7"/>
      <c r="AR41" s="7"/>
      <c r="AS41" s="7"/>
      <c r="AT41" s="7"/>
      <c r="AU41" s="7"/>
      <c r="AV41" s="7"/>
      <c r="AW41" s="7"/>
      <c r="AX41" s="8"/>
      <c r="AY41" s="8"/>
      <c r="AZ41" s="8"/>
      <c r="BA41" s="8"/>
      <c r="BC41" s="7"/>
      <c r="BD41" s="14"/>
    </row>
    <row r="42" spans="1:56">
      <c r="A42" s="13"/>
      <c r="B42" s="14"/>
      <c r="C42" s="14"/>
      <c r="N42" s="5"/>
      <c r="O42" s="5"/>
      <c r="Q42" s="6"/>
      <c r="R42" s="6"/>
      <c r="S42" s="6"/>
      <c r="T42" s="6"/>
      <c r="W42" s="6"/>
      <c r="X42" s="6"/>
      <c r="Y42" s="6"/>
      <c r="Z42" s="6"/>
      <c r="AC42" s="6"/>
      <c r="AD42" s="6"/>
      <c r="AE42" s="6"/>
      <c r="AF42" s="6"/>
      <c r="AI42" s="3"/>
      <c r="AJ42" s="3"/>
      <c r="AK42" s="3"/>
      <c r="AL42" s="3"/>
      <c r="AO42" s="7"/>
      <c r="AP42" s="7"/>
      <c r="AQ42" s="7"/>
      <c r="AR42" s="7"/>
      <c r="AS42" s="7"/>
      <c r="AT42" s="7"/>
      <c r="AU42" s="7"/>
      <c r="AV42" s="7"/>
      <c r="AW42" s="7"/>
      <c r="AX42" s="8"/>
      <c r="AY42" s="8"/>
      <c r="AZ42" s="8"/>
      <c r="BA42" s="8"/>
      <c r="BC42" s="7"/>
      <c r="BD42" s="14"/>
    </row>
    <row r="43" spans="1:56">
      <c r="A43" s="13"/>
      <c r="B43" s="14"/>
      <c r="C43" s="14"/>
      <c r="N43" s="5"/>
      <c r="O43" s="5"/>
      <c r="Q43" s="6"/>
      <c r="R43" s="6"/>
      <c r="S43" s="6"/>
      <c r="T43" s="6"/>
      <c r="W43" s="6"/>
      <c r="X43" s="6"/>
      <c r="Y43" s="6"/>
      <c r="Z43" s="6"/>
      <c r="AC43" s="6"/>
      <c r="AD43" s="6"/>
      <c r="AE43" s="6"/>
      <c r="AF43" s="6"/>
      <c r="AI43" s="3"/>
      <c r="AJ43" s="3"/>
      <c r="AK43" s="3"/>
      <c r="AL43" s="3"/>
      <c r="AO43" s="7"/>
      <c r="AP43" s="7"/>
      <c r="AQ43" s="7"/>
      <c r="AR43" s="7"/>
      <c r="AS43" s="7"/>
      <c r="AT43" s="7"/>
      <c r="AU43" s="7"/>
      <c r="AV43" s="7"/>
      <c r="AW43" s="7"/>
      <c r="AX43" s="11">
        <f>AVERAGE(AX9:AX39)</f>
        <v>0.55290789707696308</v>
      </c>
      <c r="AY43" s="11">
        <f t="shared" ref="AY43" si="34">AVERAGE(AY9:AY39)</f>
        <v>0.21324076461395744</v>
      </c>
      <c r="AZ43" s="11">
        <f>AVERAGE(AZ9:AZ39)</f>
        <v>0.23385133830907959</v>
      </c>
      <c r="BA43" s="11" t="s">
        <v>53</v>
      </c>
      <c r="BC43" s="7"/>
      <c r="BD43" s="14"/>
    </row>
    <row r="44" spans="1:56">
      <c r="A44" s="13"/>
      <c r="B44" s="14"/>
      <c r="C44" s="14"/>
      <c r="N44" s="5"/>
      <c r="O44" s="5"/>
      <c r="Q44" s="6"/>
      <c r="R44" s="6"/>
      <c r="S44" s="6"/>
      <c r="T44" s="6"/>
      <c r="W44" s="6"/>
      <c r="X44" s="6"/>
      <c r="Y44" s="6"/>
      <c r="Z44" s="6"/>
      <c r="AC44" s="6"/>
      <c r="AD44" s="6"/>
      <c r="AE44" s="6"/>
      <c r="AF44" s="6"/>
      <c r="AI44" s="3"/>
      <c r="AJ44" s="3"/>
      <c r="AK44" s="3"/>
      <c r="AL44" s="3"/>
      <c r="AO44" s="7"/>
      <c r="AP44" s="7"/>
      <c r="AQ44" s="7"/>
      <c r="AR44" s="7"/>
      <c r="AS44" s="7"/>
      <c r="AT44" s="7"/>
      <c r="AU44" s="7"/>
      <c r="AV44" s="7"/>
      <c r="AW44" s="7"/>
      <c r="AX44" s="8"/>
      <c r="AY44" s="8"/>
      <c r="AZ44" s="8"/>
      <c r="BA44" s="8"/>
      <c r="BC44" s="7"/>
      <c r="BD44" s="14"/>
    </row>
    <row r="45" spans="1:56">
      <c r="A45" s="13"/>
      <c r="B45" s="14"/>
      <c r="C45" s="14"/>
      <c r="N45" s="5"/>
      <c r="O45" s="5"/>
      <c r="Q45" s="6"/>
      <c r="R45" s="6"/>
      <c r="S45" s="6"/>
      <c r="T45" s="6"/>
      <c r="W45" s="6"/>
      <c r="X45" s="6"/>
      <c r="Y45" s="6"/>
      <c r="Z45" s="6"/>
      <c r="AC45" s="6"/>
      <c r="AD45" s="6"/>
      <c r="AE45" s="6"/>
      <c r="AF45" s="6"/>
      <c r="AI45" s="3"/>
      <c r="AJ45" s="3"/>
      <c r="AK45" s="3"/>
      <c r="AL45" s="3"/>
      <c r="AO45" s="7"/>
      <c r="AP45" s="7"/>
      <c r="AQ45" s="7"/>
      <c r="AR45" s="7"/>
      <c r="AS45" s="7"/>
      <c r="AT45" s="7"/>
      <c r="AU45" s="7"/>
      <c r="AV45" s="7"/>
      <c r="AW45" s="7"/>
      <c r="AX45" s="8"/>
      <c r="AY45" s="8"/>
      <c r="AZ45" s="8"/>
      <c r="BA45" s="8"/>
      <c r="BC45" s="7"/>
      <c r="BD45" s="14"/>
    </row>
    <row r="46" spans="1:56">
      <c r="A46" s="13"/>
      <c r="B46" s="14"/>
      <c r="C46" s="14"/>
      <c r="N46" s="5"/>
      <c r="O46" s="5"/>
      <c r="Q46" s="6"/>
      <c r="R46" s="6"/>
      <c r="S46" s="6"/>
      <c r="T46" s="6"/>
      <c r="W46" s="6"/>
      <c r="X46" s="6"/>
      <c r="Y46" s="6"/>
      <c r="Z46" s="6"/>
      <c r="AC46" s="6"/>
      <c r="AD46" s="6"/>
      <c r="AE46" s="6"/>
      <c r="AF46" s="6"/>
      <c r="AI46" s="3"/>
      <c r="AJ46" s="3"/>
      <c r="AK46" s="3"/>
      <c r="AL46" s="3"/>
      <c r="AO46" s="7"/>
      <c r="AP46" s="7"/>
      <c r="AQ46" s="7"/>
      <c r="AR46" s="7"/>
      <c r="AS46" s="7"/>
      <c r="AT46" s="7"/>
      <c r="AU46" s="7"/>
      <c r="AV46" s="7"/>
      <c r="AW46" s="7"/>
      <c r="AX46" s="8"/>
      <c r="AY46" s="8"/>
      <c r="AZ46" s="8"/>
      <c r="BA46" s="8"/>
      <c r="BC46" s="7"/>
      <c r="BD46" s="14"/>
    </row>
    <row r="47" spans="1:56">
      <c r="A47" s="13"/>
      <c r="B47" s="14"/>
      <c r="C47" s="14"/>
      <c r="F47" s="14"/>
      <c r="N47" s="5"/>
      <c r="O47" s="5"/>
      <c r="Q47" s="6"/>
      <c r="R47" s="6"/>
      <c r="S47" s="6"/>
      <c r="T47" s="6"/>
      <c r="W47" s="6"/>
      <c r="X47" s="6"/>
      <c r="Y47" s="6"/>
      <c r="Z47" s="6"/>
      <c r="AC47" s="6"/>
      <c r="AD47" s="6"/>
      <c r="AE47" s="6"/>
      <c r="AF47" s="6"/>
      <c r="AI47" s="3"/>
      <c r="AJ47" s="3"/>
      <c r="AK47" s="3"/>
      <c r="AL47" s="3"/>
      <c r="AO47" s="7"/>
      <c r="AP47" s="7"/>
      <c r="AQ47" s="7"/>
      <c r="AR47" s="7"/>
      <c r="AS47" s="7"/>
      <c r="AT47" s="7"/>
      <c r="AU47" s="7"/>
      <c r="AV47" s="7"/>
      <c r="AW47" s="7"/>
      <c r="AX47" s="8"/>
      <c r="AY47" s="8"/>
      <c r="AZ47" s="8"/>
      <c r="BA47" s="8"/>
      <c r="BC47" s="7"/>
      <c r="BD47" s="14"/>
    </row>
    <row r="48" spans="1:56">
      <c r="A48" s="13"/>
      <c r="B48" s="14"/>
      <c r="C48" s="14"/>
      <c r="N48" s="5"/>
      <c r="O48" s="5"/>
      <c r="Q48" s="6"/>
      <c r="R48" s="6"/>
      <c r="S48" s="6"/>
      <c r="T48" s="6"/>
      <c r="W48" s="6"/>
      <c r="X48" s="6"/>
      <c r="Y48" s="6"/>
      <c r="Z48" s="6"/>
      <c r="AC48" s="6"/>
      <c r="AD48" s="6"/>
      <c r="AE48" s="6"/>
      <c r="AF48" s="6"/>
      <c r="AI48" s="3"/>
      <c r="AJ48" s="3"/>
      <c r="AK48" s="3"/>
      <c r="AL48" s="3"/>
      <c r="AO48" s="7"/>
      <c r="AP48" s="7"/>
      <c r="AQ48" s="7"/>
      <c r="AR48" s="7"/>
      <c r="AS48" s="7"/>
      <c r="AT48" s="7"/>
      <c r="AU48" s="7"/>
      <c r="AV48" s="7"/>
      <c r="AW48" s="7"/>
      <c r="AX48" s="8"/>
      <c r="AY48" s="8"/>
      <c r="AZ48" s="8"/>
      <c r="BA48" s="8"/>
      <c r="BC48" s="7"/>
      <c r="BD48" s="14"/>
    </row>
    <row r="49" spans="1:56">
      <c r="A49" s="13"/>
      <c r="B49" s="14"/>
      <c r="C49" s="14"/>
      <c r="F49" s="14"/>
      <c r="N49" s="5"/>
      <c r="O49" s="5"/>
      <c r="Q49" s="6"/>
      <c r="R49" s="6"/>
      <c r="S49" s="6"/>
      <c r="T49" s="6"/>
      <c r="W49" s="6"/>
      <c r="X49" s="6"/>
      <c r="Y49" s="6"/>
      <c r="Z49" s="6"/>
      <c r="AC49" s="6"/>
      <c r="AD49" s="6"/>
      <c r="AE49" s="6"/>
      <c r="AF49" s="6"/>
      <c r="AI49" s="3"/>
      <c r="AJ49" s="3"/>
      <c r="AK49" s="3"/>
      <c r="AL49" s="3"/>
      <c r="AO49" s="7"/>
      <c r="AP49" s="7"/>
      <c r="AQ49" s="7"/>
      <c r="AR49" s="7"/>
      <c r="AS49" s="7"/>
      <c r="AT49" s="7"/>
      <c r="AU49" s="7"/>
      <c r="AV49" s="7"/>
      <c r="AW49" s="7"/>
      <c r="AX49" s="8"/>
      <c r="AY49" s="8"/>
      <c r="AZ49" s="8"/>
      <c r="BA49" s="8"/>
      <c r="BC49" s="7"/>
      <c r="BD49" s="14"/>
    </row>
    <row r="50" spans="1:56">
      <c r="A50" s="13"/>
      <c r="B50" s="14"/>
      <c r="C50" s="14"/>
      <c r="N50" s="5"/>
      <c r="O50" s="5"/>
      <c r="Q50" s="6"/>
      <c r="R50" s="6"/>
      <c r="S50" s="6"/>
      <c r="T50" s="6"/>
      <c r="W50" s="6"/>
      <c r="X50" s="6"/>
      <c r="Y50" s="6"/>
      <c r="Z50" s="6"/>
      <c r="AC50" s="6"/>
      <c r="AD50" s="6"/>
      <c r="AE50" s="6"/>
      <c r="AF50" s="6"/>
      <c r="AI50" s="3"/>
      <c r="AJ50" s="3"/>
      <c r="AK50" s="3"/>
      <c r="AL50" s="3"/>
      <c r="AO50" s="7"/>
      <c r="AP50" s="7"/>
      <c r="AQ50" s="7"/>
      <c r="AR50" s="7"/>
      <c r="AS50" s="7"/>
      <c r="AT50" s="7"/>
      <c r="AU50" s="7"/>
      <c r="AV50" s="7"/>
      <c r="AW50" s="7"/>
      <c r="AX50" s="8"/>
      <c r="AY50" s="8"/>
      <c r="AZ50" s="8"/>
      <c r="BA50" s="8"/>
      <c r="BC50" s="7"/>
      <c r="BD50" s="14"/>
    </row>
    <row r="51" spans="1:56">
      <c r="A51" s="13"/>
      <c r="B51" s="14"/>
      <c r="C51" s="14"/>
      <c r="N51" s="5"/>
      <c r="O51" s="5"/>
      <c r="Q51" s="6"/>
      <c r="R51" s="6"/>
      <c r="S51" s="6"/>
      <c r="T51" s="6"/>
      <c r="W51" s="6"/>
      <c r="X51" s="6"/>
      <c r="Y51" s="6"/>
      <c r="Z51" s="6"/>
      <c r="AC51" s="6"/>
      <c r="AD51" s="6"/>
      <c r="AE51" s="6"/>
      <c r="AF51" s="6"/>
      <c r="AI51" s="3"/>
      <c r="AJ51" s="3"/>
      <c r="AK51" s="3"/>
      <c r="AL51" s="3"/>
      <c r="AO51" s="7"/>
      <c r="AP51" s="7"/>
      <c r="AQ51" s="7"/>
      <c r="AR51" s="7"/>
      <c r="AS51" s="7"/>
      <c r="AT51" s="7"/>
      <c r="AU51" s="7"/>
      <c r="AV51" s="7"/>
      <c r="AW51" s="7"/>
      <c r="AX51" s="8"/>
      <c r="AY51" s="8"/>
      <c r="AZ51" s="8"/>
      <c r="BA51" s="8"/>
      <c r="BC51" s="7"/>
      <c r="BD51" s="14"/>
    </row>
    <row r="52" spans="1:56">
      <c r="A52" s="13"/>
      <c r="B52" s="14"/>
      <c r="C52" s="14"/>
      <c r="N52" s="5"/>
      <c r="O52" s="5"/>
      <c r="Q52" s="6"/>
      <c r="R52" s="6"/>
      <c r="S52" s="6"/>
      <c r="T52" s="6"/>
      <c r="W52" s="6"/>
      <c r="X52" s="6"/>
      <c r="Y52" s="6"/>
      <c r="Z52" s="6"/>
      <c r="AC52" s="6"/>
      <c r="AD52" s="6"/>
      <c r="AE52" s="6"/>
      <c r="AF52" s="6"/>
      <c r="AI52" s="3"/>
      <c r="AJ52" s="3"/>
      <c r="AK52" s="3"/>
      <c r="AL52" s="3"/>
      <c r="AO52" s="7"/>
      <c r="AP52" s="7"/>
      <c r="AQ52" s="7"/>
      <c r="AR52" s="7"/>
      <c r="AS52" s="7"/>
      <c r="AT52" s="7"/>
      <c r="AU52" s="7"/>
      <c r="AV52" s="7"/>
      <c r="AW52" s="7"/>
      <c r="AX52" s="8"/>
      <c r="AY52" s="8"/>
      <c r="AZ52" s="8"/>
      <c r="BA52" s="8"/>
      <c r="BC52" s="7"/>
      <c r="BD52" s="14"/>
    </row>
    <row r="53" spans="1:56">
      <c r="A53" s="13"/>
      <c r="B53" s="14"/>
      <c r="C53" s="14"/>
      <c r="N53" s="5"/>
      <c r="O53" s="5"/>
      <c r="Q53" s="6"/>
      <c r="R53" s="6"/>
      <c r="S53" s="6"/>
      <c r="T53" s="6"/>
      <c r="W53" s="6"/>
      <c r="X53" s="6"/>
      <c r="Y53" s="6"/>
      <c r="Z53" s="6"/>
      <c r="AC53" s="6"/>
      <c r="AD53" s="6"/>
      <c r="AE53" s="6"/>
      <c r="AF53" s="6"/>
      <c r="AI53" s="3"/>
      <c r="AJ53" s="3"/>
      <c r="AK53" s="3"/>
      <c r="AL53" s="3"/>
      <c r="AO53" s="7"/>
      <c r="AP53" s="7"/>
      <c r="AQ53" s="7"/>
      <c r="AR53" s="7"/>
      <c r="AS53" s="7"/>
      <c r="AT53" s="7"/>
      <c r="AU53" s="7"/>
      <c r="AV53" s="7"/>
      <c r="AW53" s="7"/>
      <c r="AX53" s="8"/>
      <c r="AY53" s="8"/>
      <c r="AZ53" s="8"/>
      <c r="BA53" s="8"/>
      <c r="BC53" s="7"/>
      <c r="BD53" s="14"/>
    </row>
    <row r="54" spans="1:56">
      <c r="A54" s="13"/>
      <c r="B54" s="14"/>
      <c r="C54" s="14"/>
      <c r="N54" s="5"/>
      <c r="O54" s="5"/>
      <c r="Q54" s="6"/>
      <c r="R54" s="6"/>
      <c r="S54" s="6"/>
      <c r="T54" s="6"/>
      <c r="W54" s="6"/>
      <c r="X54" s="6"/>
      <c r="Y54" s="6"/>
      <c r="Z54" s="6"/>
      <c r="AC54" s="6"/>
      <c r="AD54" s="6"/>
      <c r="AE54" s="6"/>
      <c r="AF54" s="6"/>
      <c r="AI54" s="3"/>
      <c r="AJ54" s="3"/>
      <c r="AK54" s="3"/>
      <c r="AL54" s="3"/>
      <c r="AO54" s="7"/>
      <c r="AP54" s="7"/>
      <c r="AQ54" s="7"/>
      <c r="AR54" s="7"/>
      <c r="AS54" s="7"/>
      <c r="AT54" s="7"/>
      <c r="AU54" s="7"/>
      <c r="AV54" s="7"/>
      <c r="AW54" s="7"/>
      <c r="AX54" s="8"/>
      <c r="AY54" s="8"/>
      <c r="AZ54" s="8"/>
      <c r="BA54" s="8"/>
      <c r="BC54" s="7"/>
      <c r="BD54" s="14"/>
    </row>
    <row r="55" spans="1:56">
      <c r="A55" s="13"/>
      <c r="B55" s="14"/>
      <c r="C55" s="14"/>
      <c r="N55" s="5"/>
      <c r="O55" s="5"/>
      <c r="Q55" s="6"/>
      <c r="R55" s="6"/>
      <c r="S55" s="6"/>
      <c r="T55" s="6"/>
      <c r="W55" s="6"/>
      <c r="X55" s="6"/>
      <c r="Y55" s="6"/>
      <c r="Z55" s="6"/>
      <c r="AC55" s="6"/>
      <c r="AD55" s="6"/>
      <c r="AE55" s="6"/>
      <c r="AF55" s="6"/>
      <c r="AI55" s="3"/>
      <c r="AJ55" s="3"/>
      <c r="AK55" s="3"/>
      <c r="AL55" s="3"/>
      <c r="AO55" s="7"/>
      <c r="AP55" s="7"/>
      <c r="AQ55" s="7"/>
      <c r="AR55" s="7"/>
      <c r="AS55" s="7"/>
      <c r="AT55" s="7"/>
      <c r="AU55" s="7"/>
      <c r="AV55" s="7"/>
      <c r="AW55" s="7"/>
      <c r="AX55" s="8"/>
      <c r="AY55" s="8"/>
      <c r="AZ55" s="8"/>
      <c r="BA55" s="8"/>
      <c r="BC55" s="7"/>
      <c r="BD55" s="14"/>
    </row>
    <row r="56" spans="1:56">
      <c r="A56" s="13"/>
      <c r="B56" s="14"/>
      <c r="C56" s="14"/>
      <c r="N56" s="5"/>
      <c r="O56" s="5"/>
      <c r="Q56" s="6"/>
      <c r="R56" s="6"/>
      <c r="S56" s="6"/>
      <c r="T56" s="6"/>
      <c r="W56" s="6"/>
      <c r="X56" s="6"/>
      <c r="Y56" s="6"/>
      <c r="Z56" s="6"/>
      <c r="AC56" s="6"/>
      <c r="AD56" s="6"/>
      <c r="AE56" s="6"/>
      <c r="AF56" s="6"/>
      <c r="AI56" s="3"/>
      <c r="AJ56" s="3"/>
      <c r="AK56" s="3"/>
      <c r="AL56" s="3"/>
      <c r="AO56" s="7"/>
      <c r="AP56" s="7"/>
      <c r="AQ56" s="7"/>
      <c r="AR56" s="7"/>
      <c r="AS56" s="7"/>
      <c r="AT56" s="7"/>
      <c r="AU56" s="7"/>
      <c r="AV56" s="7"/>
      <c r="AW56" s="7"/>
      <c r="AX56" s="8"/>
      <c r="AY56" s="8"/>
      <c r="AZ56" s="8"/>
      <c r="BA56" s="8"/>
      <c r="BC56" s="7"/>
      <c r="BD56" s="14"/>
    </row>
    <row r="57" spans="1:56">
      <c r="A57" s="13"/>
      <c r="B57" s="14"/>
      <c r="C57" s="14"/>
      <c r="N57" s="5"/>
      <c r="O57" s="5"/>
      <c r="Q57" s="6"/>
      <c r="R57" s="6"/>
      <c r="S57" s="6"/>
      <c r="T57" s="6"/>
      <c r="W57" s="6"/>
      <c r="X57" s="6"/>
      <c r="Y57" s="6"/>
      <c r="Z57" s="6"/>
      <c r="AC57" s="6"/>
      <c r="AD57" s="6"/>
      <c r="AE57" s="6"/>
      <c r="AF57" s="6"/>
      <c r="AI57" s="3"/>
      <c r="AJ57" s="3"/>
      <c r="AK57" s="3"/>
      <c r="AL57" s="3"/>
      <c r="AO57" s="7"/>
      <c r="AP57" s="7"/>
      <c r="AQ57" s="7"/>
      <c r="AR57" s="7"/>
      <c r="AS57" s="7"/>
      <c r="AT57" s="7"/>
      <c r="AU57" s="7"/>
      <c r="AV57" s="7"/>
      <c r="AW57" s="7"/>
      <c r="AX57" s="8"/>
      <c r="AY57" s="8"/>
      <c r="AZ57" s="8"/>
      <c r="BA57" s="8"/>
      <c r="BC57" s="7"/>
      <c r="BD57" s="14"/>
    </row>
    <row r="58" spans="1:56">
      <c r="A58" s="13"/>
      <c r="B58" s="14"/>
      <c r="C58" s="14"/>
      <c r="N58" s="5"/>
      <c r="O58" s="5"/>
      <c r="Q58" s="6"/>
      <c r="R58" s="6"/>
      <c r="S58" s="6"/>
      <c r="T58" s="6"/>
      <c r="W58" s="6"/>
      <c r="X58" s="6"/>
      <c r="Y58" s="6"/>
      <c r="Z58" s="6"/>
      <c r="AC58" s="6"/>
      <c r="AD58" s="6"/>
      <c r="AE58" s="6"/>
      <c r="AF58" s="6"/>
      <c r="AI58" s="3"/>
      <c r="AJ58" s="3"/>
      <c r="AK58" s="3"/>
      <c r="AL58" s="3"/>
      <c r="AO58" s="7"/>
      <c r="AP58" s="7"/>
      <c r="AQ58" s="7"/>
      <c r="AR58" s="7"/>
      <c r="AS58" s="7"/>
      <c r="AT58" s="7"/>
      <c r="AU58" s="7"/>
      <c r="AV58" s="7"/>
      <c r="AW58" s="7"/>
      <c r="AX58" s="8"/>
      <c r="AY58" s="8"/>
      <c r="AZ58" s="8"/>
      <c r="BA58" s="8"/>
      <c r="BC58" s="7"/>
      <c r="BD58" s="14"/>
    </row>
    <row r="59" spans="1:56">
      <c r="A59" s="13"/>
      <c r="B59" s="14"/>
      <c r="C59" s="14"/>
      <c r="J59" s="14"/>
      <c r="N59" s="5"/>
      <c r="O59" s="5"/>
      <c r="Q59" s="6"/>
      <c r="R59" s="6"/>
      <c r="S59" s="6"/>
      <c r="T59" s="6"/>
      <c r="W59" s="6"/>
      <c r="X59" s="6"/>
      <c r="Y59" s="6"/>
      <c r="Z59" s="6"/>
      <c r="AC59" s="6"/>
      <c r="AD59" s="6"/>
      <c r="AE59" s="6"/>
      <c r="AF59" s="6"/>
      <c r="AI59" s="3"/>
      <c r="AJ59" s="3"/>
      <c r="AK59" s="3"/>
      <c r="AL59" s="3"/>
      <c r="AO59" s="7"/>
      <c r="AP59" s="7"/>
      <c r="AQ59" s="7"/>
      <c r="AR59" s="7"/>
      <c r="AS59" s="7"/>
      <c r="AT59" s="7"/>
      <c r="AU59" s="7"/>
      <c r="AV59" s="7"/>
      <c r="AW59" s="7"/>
      <c r="AX59" s="8"/>
      <c r="AY59" s="8"/>
      <c r="AZ59" s="8"/>
      <c r="BA59" s="8"/>
      <c r="BC59" s="7"/>
      <c r="BD59" s="14"/>
    </row>
    <row r="60" spans="1:56">
      <c r="A60" s="13"/>
      <c r="B60" s="14"/>
      <c r="C60" s="14"/>
      <c r="N60" s="5"/>
      <c r="O60" s="5"/>
      <c r="Q60" s="6"/>
      <c r="R60" s="6"/>
      <c r="S60" s="6"/>
      <c r="T60" s="6"/>
      <c r="W60" s="6"/>
      <c r="X60" s="6"/>
      <c r="Y60" s="6"/>
      <c r="Z60" s="6"/>
      <c r="AC60" s="6"/>
      <c r="AD60" s="6"/>
      <c r="AE60" s="6"/>
      <c r="AF60" s="6"/>
      <c r="AI60" s="3"/>
      <c r="AJ60" s="3"/>
      <c r="AK60" s="3"/>
      <c r="AL60" s="3"/>
      <c r="AO60" s="7"/>
      <c r="AP60" s="7"/>
      <c r="AQ60" s="7"/>
      <c r="AR60" s="7"/>
      <c r="AS60" s="7"/>
      <c r="AT60" s="7"/>
      <c r="AU60" s="7"/>
      <c r="AV60" s="7"/>
      <c r="AW60" s="7"/>
      <c r="AX60" s="8"/>
      <c r="AY60" s="8"/>
      <c r="AZ60" s="8"/>
      <c r="BA60" s="8"/>
      <c r="BC60" s="7"/>
      <c r="BD60" s="14"/>
    </row>
    <row r="61" spans="1:56">
      <c r="A61" s="13"/>
      <c r="B61" s="14"/>
      <c r="C61" s="14"/>
      <c r="N61" s="5"/>
      <c r="O61" s="5"/>
      <c r="Q61" s="6"/>
      <c r="R61" s="6"/>
      <c r="S61" s="6"/>
      <c r="T61" s="6"/>
      <c r="W61" s="6"/>
      <c r="X61" s="6"/>
      <c r="Y61" s="6"/>
      <c r="Z61" s="6"/>
      <c r="AC61" s="6"/>
      <c r="AD61" s="6"/>
      <c r="AE61" s="6"/>
      <c r="AF61" s="6"/>
      <c r="AI61" s="3"/>
      <c r="AJ61" s="3"/>
      <c r="AK61" s="3"/>
      <c r="AL61" s="3"/>
      <c r="AO61" s="7"/>
      <c r="AP61" s="7"/>
      <c r="AQ61" s="7"/>
      <c r="AR61" s="7"/>
      <c r="AS61" s="7"/>
      <c r="AT61" s="7"/>
      <c r="AU61" s="7"/>
      <c r="AV61" s="7"/>
      <c r="AW61" s="7"/>
      <c r="AX61" s="8"/>
      <c r="AY61" s="8"/>
      <c r="AZ61" s="8"/>
      <c r="BA61" s="8"/>
      <c r="BC61" s="7"/>
      <c r="BD61" s="14"/>
    </row>
    <row r="62" spans="1:56">
      <c r="A62" s="13"/>
      <c r="B62" s="14"/>
      <c r="C62" s="14"/>
      <c r="N62" s="5"/>
      <c r="O62" s="5"/>
      <c r="Q62" s="6"/>
      <c r="R62" s="6"/>
      <c r="S62" s="6"/>
      <c r="T62" s="6"/>
      <c r="W62" s="6"/>
      <c r="X62" s="6"/>
      <c r="Y62" s="6"/>
      <c r="Z62" s="6"/>
      <c r="AC62" s="6"/>
      <c r="AD62" s="6"/>
      <c r="AE62" s="6"/>
      <c r="AF62" s="6"/>
      <c r="AI62" s="3"/>
      <c r="AJ62" s="3"/>
      <c r="AK62" s="3"/>
      <c r="AL62" s="3"/>
      <c r="AO62" s="7"/>
      <c r="AP62" s="7"/>
      <c r="AQ62" s="7"/>
      <c r="AR62" s="7"/>
      <c r="AS62" s="7"/>
      <c r="AT62" s="7"/>
      <c r="AU62" s="7"/>
      <c r="AV62" s="7"/>
      <c r="AW62" s="7"/>
      <c r="AX62" s="8"/>
      <c r="AY62" s="8"/>
      <c r="AZ62" s="8"/>
      <c r="BA62" s="8"/>
      <c r="BC62" s="7"/>
      <c r="BD62" s="14"/>
    </row>
    <row r="63" spans="1:56">
      <c r="A63" s="13"/>
      <c r="B63" s="14"/>
      <c r="C63" s="14"/>
      <c r="N63" s="5"/>
      <c r="O63" s="5"/>
      <c r="Q63" s="6"/>
      <c r="R63" s="6"/>
      <c r="S63" s="6"/>
      <c r="T63" s="6"/>
      <c r="W63" s="6"/>
      <c r="X63" s="6"/>
      <c r="Y63" s="6"/>
      <c r="Z63" s="6"/>
      <c r="AC63" s="6"/>
      <c r="AD63" s="6"/>
      <c r="AE63" s="6"/>
      <c r="AF63" s="6"/>
      <c r="AI63" s="3"/>
      <c r="AJ63" s="3"/>
      <c r="AK63" s="3"/>
      <c r="AL63" s="3"/>
      <c r="AO63" s="7"/>
      <c r="AP63" s="7"/>
      <c r="AQ63" s="7"/>
      <c r="AR63" s="7"/>
      <c r="AS63" s="7"/>
      <c r="AT63" s="7"/>
      <c r="AU63" s="7"/>
      <c r="AV63" s="7"/>
      <c r="AW63" s="7"/>
      <c r="AX63" s="8"/>
      <c r="AY63" s="8"/>
      <c r="AZ63" s="8"/>
      <c r="BA63" s="8"/>
      <c r="BC63" s="7"/>
      <c r="BD63" s="14"/>
    </row>
    <row r="64" spans="1:56">
      <c r="A64" s="13"/>
      <c r="B64" s="14"/>
      <c r="C64" s="14"/>
      <c r="N64" s="5"/>
      <c r="O64" s="5"/>
      <c r="Q64" s="6"/>
      <c r="R64" s="6"/>
      <c r="S64" s="6"/>
      <c r="T64" s="6"/>
      <c r="W64" s="6"/>
      <c r="X64" s="6"/>
      <c r="Y64" s="6"/>
      <c r="Z64" s="6"/>
      <c r="AC64" s="6"/>
      <c r="AD64" s="6"/>
      <c r="AE64" s="6"/>
      <c r="AF64" s="6"/>
      <c r="AI64" s="3"/>
      <c r="AJ64" s="3"/>
      <c r="AK64" s="3"/>
      <c r="AL64" s="3"/>
      <c r="AO64" s="7"/>
      <c r="AP64" s="7"/>
      <c r="AQ64" s="7"/>
      <c r="AR64" s="7"/>
      <c r="AS64" s="7"/>
      <c r="AT64" s="7"/>
      <c r="AU64" s="7"/>
      <c r="AV64" s="7"/>
      <c r="AW64" s="7"/>
      <c r="AX64" s="8"/>
      <c r="AY64" s="8"/>
      <c r="AZ64" s="8"/>
      <c r="BA64" s="8"/>
      <c r="BC64" s="7"/>
      <c r="BD64" s="14"/>
    </row>
    <row r="65" spans="1:56">
      <c r="A65" s="13"/>
      <c r="B65" s="14"/>
      <c r="C65" s="14"/>
      <c r="F65" s="14"/>
      <c r="J65" s="14"/>
      <c r="N65" s="5"/>
      <c r="O65" s="5"/>
      <c r="Q65" s="6"/>
      <c r="R65" s="6"/>
      <c r="S65" s="6"/>
      <c r="T65" s="6"/>
      <c r="W65" s="6"/>
      <c r="X65" s="6"/>
      <c r="Y65" s="6"/>
      <c r="Z65" s="6"/>
      <c r="AC65" s="6"/>
      <c r="AD65" s="6"/>
      <c r="AE65" s="6"/>
      <c r="AF65" s="6"/>
      <c r="AI65" s="3"/>
      <c r="AJ65" s="3"/>
      <c r="AK65" s="3"/>
      <c r="AL65" s="3"/>
      <c r="AO65" s="7"/>
      <c r="AP65" s="7"/>
      <c r="AQ65" s="7"/>
      <c r="AR65" s="7"/>
      <c r="AS65" s="7"/>
      <c r="AT65" s="7"/>
      <c r="AU65" s="7"/>
      <c r="AV65" s="7"/>
      <c r="AW65" s="7"/>
      <c r="AX65" s="8"/>
      <c r="AY65" s="8"/>
      <c r="AZ65" s="8"/>
      <c r="BA65" s="8"/>
      <c r="BC65" s="7"/>
      <c r="BD65" s="14"/>
    </row>
    <row r="66" spans="1:56">
      <c r="A66" s="13"/>
      <c r="B66" s="14"/>
      <c r="C66" s="14"/>
      <c r="N66" s="5"/>
      <c r="O66" s="5"/>
      <c r="Q66" s="6"/>
      <c r="R66" s="6"/>
      <c r="S66" s="6"/>
      <c r="T66" s="6"/>
      <c r="W66" s="6"/>
      <c r="X66" s="6"/>
      <c r="Y66" s="6"/>
      <c r="Z66" s="6"/>
      <c r="AC66" s="6"/>
      <c r="AD66" s="6"/>
      <c r="AE66" s="6"/>
      <c r="AF66" s="6"/>
      <c r="AI66" s="3"/>
      <c r="AJ66" s="3"/>
      <c r="AK66" s="3"/>
      <c r="AL66" s="3"/>
      <c r="AO66" s="7"/>
      <c r="AP66" s="7"/>
      <c r="AQ66" s="7"/>
      <c r="AR66" s="7"/>
      <c r="AS66" s="7"/>
      <c r="AT66" s="7"/>
      <c r="AU66" s="7"/>
      <c r="AV66" s="7"/>
      <c r="AW66" s="7"/>
      <c r="AX66" s="8"/>
      <c r="AY66" s="8"/>
      <c r="AZ66" s="8"/>
      <c r="BA66" s="8"/>
      <c r="BC66" s="7"/>
      <c r="BD66" s="14"/>
    </row>
    <row r="67" spans="1:56">
      <c r="A67" s="13"/>
      <c r="B67" s="14"/>
      <c r="C67" s="14"/>
      <c r="N67" s="5"/>
      <c r="O67" s="5"/>
      <c r="Q67" s="6"/>
      <c r="R67" s="6"/>
      <c r="S67" s="6"/>
      <c r="T67" s="6"/>
      <c r="W67" s="6"/>
      <c r="X67" s="6"/>
      <c r="Y67" s="6"/>
      <c r="Z67" s="6"/>
      <c r="AC67" s="6"/>
      <c r="AD67" s="6"/>
      <c r="AE67" s="6"/>
      <c r="AF67" s="6"/>
      <c r="AI67" s="3"/>
      <c r="AJ67" s="3"/>
      <c r="AK67" s="3"/>
      <c r="AL67" s="3"/>
      <c r="AO67" s="7"/>
      <c r="AP67" s="7"/>
      <c r="AQ67" s="7"/>
      <c r="AR67" s="7"/>
      <c r="AS67" s="7"/>
      <c r="AT67" s="7"/>
      <c r="AU67" s="7"/>
      <c r="AV67" s="7"/>
      <c r="AW67" s="7"/>
      <c r="AX67" s="8"/>
      <c r="AY67" s="8"/>
      <c r="AZ67" s="8"/>
      <c r="BA67" s="8"/>
      <c r="BC67" s="7"/>
      <c r="BD67" s="14"/>
    </row>
    <row r="68" spans="1:56">
      <c r="A68" s="13"/>
      <c r="B68" s="14"/>
      <c r="C68" s="14"/>
      <c r="F68" s="14"/>
      <c r="N68" s="5"/>
      <c r="O68" s="5"/>
      <c r="Q68" s="6"/>
      <c r="R68" s="6"/>
      <c r="S68" s="6"/>
      <c r="T68" s="6"/>
      <c r="W68" s="6"/>
      <c r="X68" s="6"/>
      <c r="Y68" s="6"/>
      <c r="Z68" s="6"/>
      <c r="AC68" s="6"/>
      <c r="AD68" s="6"/>
      <c r="AE68" s="6"/>
      <c r="AF68" s="6"/>
      <c r="AI68" s="3"/>
      <c r="AJ68" s="3"/>
      <c r="AK68" s="3"/>
      <c r="AL68" s="3"/>
      <c r="AO68" s="7"/>
      <c r="AP68" s="7"/>
      <c r="AQ68" s="7"/>
      <c r="AR68" s="7"/>
      <c r="AS68" s="7"/>
      <c r="AT68" s="7"/>
      <c r="AU68" s="7"/>
      <c r="AV68" s="7"/>
      <c r="AW68" s="7"/>
      <c r="AX68" s="8"/>
      <c r="AY68" s="8"/>
      <c r="AZ68" s="8"/>
      <c r="BA68" s="8"/>
      <c r="BC68" s="7"/>
      <c r="BD68" s="14"/>
    </row>
    <row r="69" spans="1:56">
      <c r="A69" s="13"/>
      <c r="B69" s="14"/>
      <c r="C69" s="14"/>
      <c r="N69" s="5"/>
      <c r="O69" s="5"/>
      <c r="Q69" s="6"/>
      <c r="R69" s="6"/>
      <c r="S69" s="6"/>
      <c r="T69" s="6"/>
      <c r="W69" s="6"/>
      <c r="X69" s="6"/>
      <c r="Y69" s="6"/>
      <c r="Z69" s="6"/>
      <c r="AC69" s="6"/>
      <c r="AD69" s="6"/>
      <c r="AE69" s="6"/>
      <c r="AF69" s="6"/>
      <c r="AI69" s="3"/>
      <c r="AJ69" s="3"/>
      <c r="AK69" s="3"/>
      <c r="AL69" s="3"/>
      <c r="AO69" s="7"/>
      <c r="AP69" s="7"/>
      <c r="AQ69" s="7"/>
      <c r="AR69" s="7"/>
      <c r="AS69" s="7"/>
      <c r="AT69" s="7"/>
      <c r="AU69" s="7"/>
      <c r="AV69" s="7"/>
      <c r="AW69" s="7"/>
      <c r="AX69" s="8"/>
      <c r="AY69" s="8"/>
      <c r="AZ69" s="8"/>
      <c r="BA69" s="8"/>
      <c r="BC69" s="7"/>
      <c r="BD69" s="14"/>
    </row>
    <row r="70" spans="1:56">
      <c r="A70" s="13"/>
      <c r="B70" s="14"/>
      <c r="C70" s="14"/>
      <c r="F70" s="14"/>
      <c r="N70" s="5"/>
      <c r="O70" s="5"/>
      <c r="Q70" s="6"/>
      <c r="R70" s="6"/>
      <c r="S70" s="6"/>
      <c r="T70" s="6"/>
      <c r="W70" s="6"/>
      <c r="X70" s="6"/>
      <c r="Y70" s="6"/>
      <c r="Z70" s="6"/>
      <c r="AC70" s="6"/>
      <c r="AD70" s="6"/>
      <c r="AE70" s="6"/>
      <c r="AF70" s="6"/>
      <c r="AI70" s="3"/>
      <c r="AJ70" s="3"/>
      <c r="AK70" s="3"/>
      <c r="AL70" s="3"/>
      <c r="AO70" s="7"/>
      <c r="AP70" s="7"/>
      <c r="AQ70" s="7"/>
      <c r="AR70" s="7"/>
      <c r="AS70" s="7"/>
      <c r="AT70" s="7"/>
      <c r="AU70" s="7"/>
      <c r="AV70" s="7"/>
      <c r="AW70" s="7"/>
      <c r="AX70" s="8"/>
      <c r="AY70" s="8"/>
      <c r="AZ70" s="8"/>
      <c r="BA70" s="8"/>
      <c r="BC70" s="7"/>
      <c r="BD70" s="14"/>
    </row>
    <row r="71" spans="1:56">
      <c r="A71" s="13"/>
      <c r="B71" s="14"/>
      <c r="C71" s="14"/>
      <c r="N71" s="5"/>
      <c r="O71" s="5"/>
      <c r="Q71" s="6"/>
      <c r="R71" s="6"/>
      <c r="S71" s="6"/>
      <c r="T71" s="6"/>
      <c r="W71" s="6"/>
      <c r="X71" s="6"/>
      <c r="Y71" s="6"/>
      <c r="Z71" s="6"/>
      <c r="AC71" s="6"/>
      <c r="AD71" s="6"/>
      <c r="AE71" s="6"/>
      <c r="AF71" s="6"/>
      <c r="AI71" s="3"/>
      <c r="AJ71" s="3"/>
      <c r="AK71" s="3"/>
      <c r="AL71" s="3"/>
      <c r="AO71" s="7"/>
      <c r="AP71" s="7"/>
      <c r="AQ71" s="7"/>
      <c r="AR71" s="7"/>
      <c r="AS71" s="7"/>
      <c r="AT71" s="7"/>
      <c r="AU71" s="7"/>
      <c r="AV71" s="7"/>
      <c r="AW71" s="7"/>
      <c r="AX71" s="8"/>
      <c r="AY71" s="8"/>
      <c r="AZ71" s="8"/>
      <c r="BA71" s="8"/>
      <c r="BC71" s="7"/>
      <c r="BD71" s="14"/>
    </row>
    <row r="72" spans="1:56">
      <c r="A72" s="13"/>
      <c r="B72" s="14"/>
      <c r="C72" s="14"/>
      <c r="N72" s="5"/>
      <c r="O72" s="5"/>
      <c r="Q72" s="6"/>
      <c r="R72" s="6"/>
      <c r="S72" s="6"/>
      <c r="T72" s="6"/>
      <c r="W72" s="6"/>
      <c r="X72" s="6"/>
      <c r="Y72" s="6"/>
      <c r="Z72" s="6"/>
      <c r="AC72" s="6"/>
      <c r="AD72" s="6"/>
      <c r="AE72" s="6"/>
      <c r="AF72" s="6"/>
      <c r="AI72" s="3"/>
      <c r="AJ72" s="3"/>
      <c r="AK72" s="3"/>
      <c r="AL72" s="3"/>
      <c r="AO72" s="7"/>
      <c r="AP72" s="7"/>
      <c r="AQ72" s="7"/>
      <c r="AR72" s="7"/>
      <c r="AS72" s="7"/>
      <c r="AT72" s="7"/>
      <c r="AU72" s="7"/>
      <c r="AV72" s="7"/>
      <c r="AW72" s="7"/>
      <c r="AX72" s="8"/>
      <c r="AY72" s="8"/>
      <c r="AZ72" s="8"/>
      <c r="BA72" s="8"/>
      <c r="BC72" s="7"/>
      <c r="BD72" s="14"/>
    </row>
    <row r="73" spans="1:56">
      <c r="A73" s="13"/>
      <c r="B73" s="14"/>
      <c r="C73" s="14"/>
      <c r="N73" s="5"/>
      <c r="O73" s="5"/>
      <c r="Q73" s="6"/>
      <c r="R73" s="6"/>
      <c r="S73" s="6"/>
      <c r="T73" s="6"/>
      <c r="W73" s="6"/>
      <c r="X73" s="6"/>
      <c r="Y73" s="6"/>
      <c r="Z73" s="6"/>
      <c r="AC73" s="6"/>
      <c r="AD73" s="6"/>
      <c r="AE73" s="6"/>
      <c r="AF73" s="6"/>
      <c r="AI73" s="3"/>
      <c r="AJ73" s="3"/>
      <c r="AK73" s="3"/>
      <c r="AL73" s="3"/>
      <c r="AO73" s="7"/>
      <c r="AP73" s="7"/>
      <c r="AQ73" s="7"/>
      <c r="AR73" s="7"/>
      <c r="AS73" s="7"/>
      <c r="AT73" s="7"/>
      <c r="AU73" s="7"/>
      <c r="AV73" s="7"/>
      <c r="AW73" s="7"/>
      <c r="AX73" s="8"/>
      <c r="AY73" s="8"/>
      <c r="AZ73" s="8"/>
      <c r="BA73" s="8"/>
      <c r="BC73" s="7"/>
      <c r="BD73" s="14"/>
    </row>
    <row r="74" spans="1:56">
      <c r="A74" s="13"/>
      <c r="B74" s="14"/>
      <c r="C74" s="14"/>
      <c r="N74" s="5"/>
      <c r="O74" s="5"/>
      <c r="Q74" s="6"/>
      <c r="R74" s="6"/>
      <c r="S74" s="6"/>
      <c r="T74" s="6"/>
      <c r="W74" s="6"/>
      <c r="X74" s="6"/>
      <c r="Y74" s="6"/>
      <c r="Z74" s="6"/>
      <c r="AC74" s="6"/>
      <c r="AD74" s="6"/>
      <c r="AE74" s="6"/>
      <c r="AF74" s="6"/>
      <c r="AI74" s="3"/>
      <c r="AJ74" s="3"/>
      <c r="AK74" s="3"/>
      <c r="AL74" s="3"/>
      <c r="AO74" s="7"/>
      <c r="AP74" s="7"/>
      <c r="AQ74" s="7"/>
      <c r="AR74" s="7"/>
      <c r="AS74" s="7"/>
      <c r="AT74" s="7"/>
      <c r="AU74" s="7"/>
      <c r="AV74" s="7"/>
      <c r="AW74" s="7"/>
      <c r="AX74" s="8"/>
      <c r="AY74" s="8"/>
      <c r="AZ74" s="8"/>
      <c r="BA74" s="8"/>
      <c r="BC74" s="7"/>
      <c r="BD74" s="14"/>
    </row>
    <row r="75" spans="1:56">
      <c r="A75" s="13"/>
      <c r="B75" s="14"/>
      <c r="C75" s="14"/>
      <c r="N75" s="5"/>
      <c r="O75" s="5"/>
      <c r="Q75" s="6"/>
      <c r="R75" s="6"/>
      <c r="S75" s="6"/>
      <c r="T75" s="6"/>
      <c r="W75" s="6"/>
      <c r="X75" s="6"/>
      <c r="Y75" s="6"/>
      <c r="Z75" s="6"/>
      <c r="AC75" s="6"/>
      <c r="AD75" s="6"/>
      <c r="AE75" s="6"/>
      <c r="AF75" s="6"/>
      <c r="AI75" s="3"/>
      <c r="AJ75" s="3"/>
      <c r="AK75" s="3"/>
      <c r="AL75" s="3"/>
      <c r="AO75" s="7"/>
      <c r="AP75" s="7"/>
      <c r="AQ75" s="7"/>
      <c r="AR75" s="7"/>
      <c r="AS75" s="7"/>
      <c r="AT75" s="7"/>
      <c r="AU75" s="7"/>
      <c r="AV75" s="7"/>
      <c r="AW75" s="7"/>
      <c r="AX75" s="8"/>
      <c r="AY75" s="8"/>
      <c r="AZ75" s="8"/>
      <c r="BA75" s="8"/>
      <c r="BC75" s="7"/>
      <c r="BD75" s="14"/>
    </row>
    <row r="76" spans="1:56">
      <c r="A76" s="13"/>
      <c r="B76" s="14"/>
      <c r="C76" s="14"/>
      <c r="N76" s="5"/>
      <c r="O76" s="5"/>
      <c r="Q76" s="6"/>
      <c r="R76" s="6"/>
      <c r="S76" s="6"/>
      <c r="T76" s="6"/>
      <c r="W76" s="6"/>
      <c r="X76" s="6"/>
      <c r="Y76" s="6"/>
      <c r="Z76" s="6"/>
      <c r="AC76" s="6"/>
      <c r="AD76" s="6"/>
      <c r="AE76" s="6"/>
      <c r="AF76" s="6"/>
      <c r="AI76" s="3"/>
      <c r="AJ76" s="3"/>
      <c r="AK76" s="3"/>
      <c r="AL76" s="3"/>
      <c r="AO76" s="7"/>
      <c r="AP76" s="7"/>
      <c r="AQ76" s="7"/>
      <c r="AR76" s="7"/>
      <c r="AS76" s="7"/>
      <c r="AT76" s="7"/>
      <c r="AU76" s="7"/>
      <c r="AV76" s="7"/>
      <c r="AW76" s="7"/>
      <c r="AX76" s="8"/>
      <c r="AY76" s="8"/>
      <c r="AZ76" s="8"/>
      <c r="BA76" s="8"/>
      <c r="BC76" s="7"/>
      <c r="BD76" s="14"/>
    </row>
    <row r="77" spans="1:56">
      <c r="A77" s="13"/>
      <c r="B77" s="14"/>
      <c r="C77" s="14"/>
      <c r="N77" s="5"/>
      <c r="O77" s="5"/>
      <c r="Q77" s="6"/>
      <c r="R77" s="6"/>
      <c r="S77" s="6"/>
      <c r="T77" s="6"/>
      <c r="W77" s="6"/>
      <c r="X77" s="6"/>
      <c r="Y77" s="6"/>
      <c r="Z77" s="6"/>
      <c r="AC77" s="6"/>
      <c r="AD77" s="6"/>
      <c r="AE77" s="6"/>
      <c r="AF77" s="6"/>
      <c r="AI77" s="3"/>
      <c r="AJ77" s="3"/>
      <c r="AK77" s="3"/>
      <c r="AL77" s="3"/>
      <c r="AO77" s="7"/>
      <c r="AP77" s="7"/>
      <c r="AQ77" s="7"/>
      <c r="AR77" s="7"/>
      <c r="AS77" s="7"/>
      <c r="AT77" s="7"/>
      <c r="AU77" s="7"/>
      <c r="AV77" s="7"/>
      <c r="AW77" s="7"/>
      <c r="AX77" s="8"/>
      <c r="AY77" s="8"/>
      <c r="AZ77" s="8"/>
      <c r="BA77" s="8"/>
      <c r="BC77" s="7"/>
      <c r="BD77" s="14"/>
    </row>
    <row r="78" spans="1:56">
      <c r="A78" s="13"/>
      <c r="B78" s="14"/>
      <c r="C78" s="14"/>
      <c r="N78" s="5"/>
      <c r="O78" s="5"/>
      <c r="Q78" s="6"/>
      <c r="R78" s="6"/>
      <c r="S78" s="6"/>
      <c r="T78" s="6"/>
      <c r="W78" s="6"/>
      <c r="X78" s="6"/>
      <c r="Y78" s="6"/>
      <c r="Z78" s="6"/>
      <c r="AC78" s="6"/>
      <c r="AD78" s="6"/>
      <c r="AE78" s="6"/>
      <c r="AF78" s="6"/>
      <c r="AI78" s="3"/>
      <c r="AJ78" s="3"/>
      <c r="AK78" s="3"/>
      <c r="AL78" s="3"/>
      <c r="AO78" s="7"/>
      <c r="AP78" s="7"/>
      <c r="AQ78" s="7"/>
      <c r="AR78" s="7"/>
      <c r="AS78" s="7"/>
      <c r="AT78" s="7"/>
      <c r="AU78" s="7"/>
      <c r="AV78" s="7"/>
      <c r="AW78" s="7"/>
      <c r="AX78" s="8"/>
      <c r="AY78" s="8"/>
      <c r="AZ78" s="8"/>
      <c r="BA78" s="8"/>
      <c r="BC78" s="7"/>
      <c r="BD78" s="14"/>
    </row>
    <row r="79" spans="1:56">
      <c r="A79" s="13"/>
      <c r="B79" s="14"/>
      <c r="C79" s="14"/>
      <c r="N79" s="5"/>
      <c r="O79" s="5"/>
      <c r="Q79" s="6"/>
      <c r="R79" s="6"/>
      <c r="S79" s="6"/>
      <c r="T79" s="6"/>
      <c r="W79" s="6"/>
      <c r="X79" s="6"/>
      <c r="Y79" s="6"/>
      <c r="Z79" s="6"/>
      <c r="AC79" s="6"/>
      <c r="AD79" s="6"/>
      <c r="AE79" s="6"/>
      <c r="AF79" s="6"/>
      <c r="AI79" s="3"/>
      <c r="AJ79" s="3"/>
      <c r="AK79" s="3"/>
      <c r="AL79" s="3"/>
      <c r="AO79" s="7"/>
      <c r="AP79" s="7"/>
      <c r="AQ79" s="7"/>
      <c r="AR79" s="7"/>
      <c r="AS79" s="7"/>
      <c r="AT79" s="7"/>
      <c r="AU79" s="7"/>
      <c r="AV79" s="7"/>
      <c r="AW79" s="7"/>
      <c r="AX79" s="8"/>
      <c r="AY79" s="8"/>
      <c r="AZ79" s="8"/>
      <c r="BA79" s="8"/>
      <c r="BC79" s="7"/>
      <c r="BD79" s="14"/>
    </row>
    <row r="80" spans="1:56">
      <c r="A80" s="13"/>
      <c r="B80" s="14"/>
      <c r="C80" s="14"/>
      <c r="N80" s="5"/>
      <c r="O80" s="5"/>
      <c r="Q80" s="6"/>
      <c r="R80" s="6"/>
      <c r="S80" s="6"/>
      <c r="T80" s="6"/>
      <c r="W80" s="6"/>
      <c r="X80" s="6"/>
      <c r="Y80" s="6"/>
      <c r="Z80" s="6"/>
      <c r="AC80" s="6"/>
      <c r="AD80" s="6"/>
      <c r="AE80" s="6"/>
      <c r="AF80" s="6"/>
      <c r="AI80" s="3"/>
      <c r="AJ80" s="3"/>
      <c r="AK80" s="3"/>
      <c r="AL80" s="3"/>
      <c r="AO80" s="7"/>
      <c r="AP80" s="7"/>
      <c r="AQ80" s="7"/>
      <c r="AR80" s="7"/>
      <c r="AS80" s="7"/>
      <c r="AT80" s="7"/>
      <c r="AU80" s="7"/>
      <c r="AV80" s="7"/>
      <c r="AW80" s="7"/>
      <c r="AX80" s="8"/>
      <c r="AY80" s="8"/>
      <c r="AZ80" s="8"/>
      <c r="BA80" s="8"/>
      <c r="BC80" s="7"/>
      <c r="BD80" s="14"/>
    </row>
    <row r="81" spans="1:56">
      <c r="A81" s="13"/>
      <c r="B81" s="14"/>
      <c r="C81" s="14"/>
      <c r="J81" s="14"/>
      <c r="N81" s="5"/>
      <c r="O81" s="5"/>
      <c r="Q81" s="6"/>
      <c r="R81" s="6"/>
      <c r="S81" s="6"/>
      <c r="T81" s="6"/>
      <c r="W81" s="6"/>
      <c r="X81" s="6"/>
      <c r="Y81" s="6"/>
      <c r="Z81" s="6"/>
      <c r="AC81" s="6"/>
      <c r="AD81" s="6"/>
      <c r="AE81" s="6"/>
      <c r="AF81" s="6"/>
      <c r="AI81" s="3"/>
      <c r="AJ81" s="3"/>
      <c r="AK81" s="3"/>
      <c r="AL81" s="3"/>
      <c r="AO81" s="7"/>
      <c r="AP81" s="7"/>
      <c r="AQ81" s="7"/>
      <c r="AR81" s="7"/>
      <c r="AS81" s="7"/>
      <c r="AT81" s="7"/>
      <c r="AU81" s="7"/>
      <c r="AV81" s="7"/>
      <c r="AW81" s="7"/>
      <c r="AX81" s="8"/>
      <c r="AY81" s="8"/>
      <c r="AZ81" s="8"/>
      <c r="BA81" s="8"/>
      <c r="BC81" s="7"/>
      <c r="BD81" s="14"/>
    </row>
    <row r="82" spans="1:56">
      <c r="A82" s="13"/>
      <c r="B82" s="14"/>
      <c r="C82" s="14"/>
      <c r="N82" s="5"/>
      <c r="O82" s="5"/>
      <c r="Q82" s="6"/>
      <c r="R82" s="6"/>
      <c r="S82" s="6"/>
      <c r="T82" s="6"/>
      <c r="W82" s="6"/>
      <c r="X82" s="6"/>
      <c r="Y82" s="6"/>
      <c r="Z82" s="6"/>
      <c r="AC82" s="6"/>
      <c r="AD82" s="6"/>
      <c r="AE82" s="6"/>
      <c r="AF82" s="6"/>
      <c r="AI82" s="3"/>
      <c r="AJ82" s="3"/>
      <c r="AK82" s="3"/>
      <c r="AL82" s="3"/>
      <c r="AO82" s="7"/>
      <c r="AP82" s="7"/>
      <c r="AQ82" s="7"/>
      <c r="AR82" s="7"/>
      <c r="AS82" s="7"/>
      <c r="AT82" s="7"/>
      <c r="AU82" s="7"/>
      <c r="AV82" s="7"/>
      <c r="AW82" s="7"/>
      <c r="AX82" s="8"/>
      <c r="AY82" s="8"/>
      <c r="AZ82" s="8"/>
      <c r="BA82" s="8"/>
      <c r="BC82" s="7"/>
      <c r="BD82" s="14"/>
    </row>
    <row r="83" spans="1:56">
      <c r="A83" s="13"/>
      <c r="B83" s="14"/>
      <c r="C83" s="14"/>
      <c r="N83" s="5"/>
      <c r="O83" s="5"/>
      <c r="Q83" s="6"/>
      <c r="R83" s="6"/>
      <c r="S83" s="6"/>
      <c r="T83" s="6"/>
      <c r="W83" s="6"/>
      <c r="X83" s="6"/>
      <c r="Y83" s="6"/>
      <c r="Z83" s="6"/>
      <c r="AC83" s="6"/>
      <c r="AD83" s="6"/>
      <c r="AE83" s="6"/>
      <c r="AF83" s="6"/>
      <c r="AI83" s="3"/>
      <c r="AJ83" s="3"/>
      <c r="AK83" s="3"/>
      <c r="AL83" s="3"/>
      <c r="AO83" s="7"/>
      <c r="AP83" s="7"/>
      <c r="AQ83" s="7"/>
      <c r="AR83" s="7"/>
      <c r="AS83" s="7"/>
      <c r="AT83" s="7"/>
      <c r="AU83" s="7"/>
      <c r="AV83" s="7"/>
      <c r="AW83" s="7"/>
      <c r="AX83" s="8"/>
      <c r="AY83" s="8"/>
      <c r="AZ83" s="8"/>
      <c r="BA83" s="8"/>
      <c r="BC83" s="7"/>
      <c r="BD83" s="14"/>
    </row>
    <row r="84" spans="1:56">
      <c r="A84" s="13"/>
      <c r="B84" s="14"/>
      <c r="C84" s="14"/>
      <c r="N84" s="5"/>
      <c r="O84" s="5"/>
      <c r="Q84" s="6"/>
      <c r="R84" s="6"/>
      <c r="S84" s="6"/>
      <c r="T84" s="6"/>
      <c r="W84" s="6"/>
      <c r="X84" s="6"/>
      <c r="Y84" s="6"/>
      <c r="Z84" s="6"/>
      <c r="AC84" s="6"/>
      <c r="AD84" s="6"/>
      <c r="AE84" s="6"/>
      <c r="AF84" s="6"/>
      <c r="AI84" s="3"/>
      <c r="AJ84" s="3"/>
      <c r="AK84" s="3"/>
      <c r="AL84" s="3"/>
      <c r="AO84" s="7"/>
      <c r="AP84" s="7"/>
      <c r="AQ84" s="7"/>
      <c r="AR84" s="7"/>
      <c r="AS84" s="7"/>
      <c r="AT84" s="7"/>
      <c r="AU84" s="7"/>
      <c r="AV84" s="7"/>
      <c r="AW84" s="7"/>
      <c r="AX84" s="8"/>
      <c r="AY84" s="8"/>
      <c r="AZ84" s="8"/>
      <c r="BA84" s="8"/>
      <c r="BC84" s="7"/>
      <c r="BD84" s="14"/>
    </row>
    <row r="85" spans="1:56">
      <c r="A85" s="13"/>
      <c r="B85" s="14"/>
      <c r="C85" s="14"/>
      <c r="J85" s="14"/>
      <c r="N85" s="5"/>
      <c r="O85" s="5"/>
      <c r="Q85" s="6"/>
      <c r="R85" s="6"/>
      <c r="S85" s="6"/>
      <c r="T85" s="6"/>
      <c r="W85" s="6"/>
      <c r="X85" s="6"/>
      <c r="Y85" s="6"/>
      <c r="Z85" s="6"/>
      <c r="AC85" s="6"/>
      <c r="AD85" s="6"/>
      <c r="AE85" s="6"/>
      <c r="AF85" s="6"/>
      <c r="AI85" s="3"/>
      <c r="AJ85" s="3"/>
      <c r="AK85" s="3"/>
      <c r="AL85" s="3"/>
      <c r="AO85" s="7"/>
      <c r="AP85" s="7"/>
      <c r="AQ85" s="7"/>
      <c r="AR85" s="7"/>
      <c r="AS85" s="7"/>
      <c r="AT85" s="7"/>
      <c r="AU85" s="7"/>
      <c r="AV85" s="7"/>
      <c r="AW85" s="7"/>
      <c r="AX85" s="8"/>
      <c r="AY85" s="8"/>
      <c r="AZ85" s="8"/>
      <c r="BA85" s="8"/>
      <c r="BC85" s="7"/>
      <c r="BD85" s="14"/>
    </row>
    <row r="86" spans="1:56">
      <c r="A86" s="13"/>
      <c r="B86" s="14"/>
      <c r="C86" s="14"/>
      <c r="J86" s="14"/>
      <c r="N86" s="5"/>
      <c r="O86" s="5"/>
      <c r="Q86" s="6"/>
      <c r="R86" s="6"/>
      <c r="S86" s="6"/>
      <c r="T86" s="6"/>
      <c r="W86" s="6"/>
      <c r="X86" s="6"/>
      <c r="Y86" s="6"/>
      <c r="Z86" s="6"/>
      <c r="AC86" s="6"/>
      <c r="AD86" s="6"/>
      <c r="AE86" s="6"/>
      <c r="AF86" s="6"/>
      <c r="AI86" s="3"/>
      <c r="AJ86" s="3"/>
      <c r="AK86" s="3"/>
      <c r="AL86" s="3"/>
      <c r="AO86" s="7"/>
      <c r="AP86" s="7"/>
      <c r="AQ86" s="7"/>
      <c r="AR86" s="7"/>
      <c r="AS86" s="7"/>
      <c r="AT86" s="7"/>
      <c r="AU86" s="7"/>
      <c r="AV86" s="7"/>
      <c r="AW86" s="7"/>
      <c r="AX86" s="8"/>
      <c r="AY86" s="8"/>
      <c r="AZ86" s="8"/>
      <c r="BA86" s="8"/>
      <c r="BC86" s="7"/>
      <c r="BD86" s="14"/>
    </row>
    <row r="87" spans="1:56">
      <c r="A87" s="13"/>
      <c r="B87" s="14"/>
      <c r="C87" s="14"/>
      <c r="N87" s="5"/>
      <c r="O87" s="5"/>
      <c r="Q87" s="6"/>
      <c r="R87" s="6"/>
      <c r="S87" s="6"/>
      <c r="T87" s="6"/>
      <c r="W87" s="6"/>
      <c r="X87" s="6"/>
      <c r="Y87" s="6"/>
      <c r="Z87" s="6"/>
      <c r="AC87" s="6"/>
      <c r="AD87" s="6"/>
      <c r="AE87" s="6"/>
      <c r="AF87" s="6"/>
      <c r="AI87" s="3"/>
      <c r="AJ87" s="3"/>
      <c r="AK87" s="3"/>
      <c r="AL87" s="3"/>
      <c r="AO87" s="7"/>
      <c r="AP87" s="7"/>
      <c r="AQ87" s="7"/>
      <c r="AR87" s="7"/>
      <c r="AS87" s="7"/>
      <c r="AT87" s="7"/>
      <c r="AU87" s="7"/>
      <c r="AV87" s="7"/>
      <c r="AW87" s="7"/>
      <c r="AX87" s="8"/>
      <c r="AY87" s="8"/>
      <c r="AZ87" s="8"/>
      <c r="BA87" s="8"/>
      <c r="BC87" s="7"/>
      <c r="BD87" s="14"/>
    </row>
    <row r="88" spans="1:56">
      <c r="A88" s="13"/>
      <c r="B88" s="14"/>
      <c r="C88" s="14"/>
      <c r="J88" s="14"/>
      <c r="N88" s="5"/>
      <c r="O88" s="5"/>
      <c r="Q88" s="6"/>
      <c r="R88" s="6"/>
      <c r="S88" s="6"/>
      <c r="T88" s="6"/>
      <c r="W88" s="6"/>
      <c r="X88" s="6"/>
      <c r="Y88" s="6"/>
      <c r="Z88" s="6"/>
      <c r="AC88" s="6"/>
      <c r="AD88" s="6"/>
      <c r="AE88" s="6"/>
      <c r="AF88" s="6"/>
      <c r="AI88" s="3"/>
      <c r="AJ88" s="3"/>
      <c r="AK88" s="3"/>
      <c r="AL88" s="3"/>
      <c r="AO88" s="7"/>
      <c r="AP88" s="7"/>
      <c r="AQ88" s="7"/>
      <c r="AR88" s="7"/>
      <c r="AS88" s="7"/>
      <c r="AT88" s="7"/>
      <c r="AU88" s="7"/>
      <c r="AV88" s="7"/>
      <c r="AW88" s="7"/>
      <c r="AX88" s="8"/>
      <c r="AY88" s="8"/>
      <c r="AZ88" s="8"/>
      <c r="BA88" s="8"/>
      <c r="BC88" s="7"/>
      <c r="BD88" s="14"/>
    </row>
    <row r="89" spans="1:56">
      <c r="A89" s="13"/>
      <c r="B89" s="14"/>
      <c r="C89" s="14"/>
      <c r="N89" s="5"/>
      <c r="O89" s="5"/>
      <c r="Q89" s="6"/>
      <c r="R89" s="6"/>
      <c r="S89" s="6"/>
      <c r="T89" s="6"/>
      <c r="W89" s="6"/>
      <c r="X89" s="6"/>
      <c r="Y89" s="6"/>
      <c r="Z89" s="6"/>
      <c r="AC89" s="6"/>
      <c r="AD89" s="6"/>
      <c r="AE89" s="6"/>
      <c r="AF89" s="6"/>
      <c r="AI89" s="3"/>
      <c r="AJ89" s="3"/>
      <c r="AK89" s="3"/>
      <c r="AL89" s="3"/>
      <c r="AO89" s="7"/>
      <c r="AP89" s="7"/>
      <c r="AQ89" s="7"/>
      <c r="AR89" s="7"/>
      <c r="AS89" s="7"/>
      <c r="AT89" s="7"/>
      <c r="AU89" s="7"/>
      <c r="AV89" s="7"/>
      <c r="AW89" s="7"/>
      <c r="AX89" s="8"/>
      <c r="AY89" s="8"/>
      <c r="AZ89" s="8"/>
      <c r="BA89" s="8"/>
      <c r="BC89" s="7"/>
      <c r="BD89" s="14"/>
    </row>
    <row r="90" spans="1:56">
      <c r="A90" s="13"/>
      <c r="B90" s="14"/>
      <c r="C90" s="14"/>
      <c r="N90" s="5"/>
      <c r="O90" s="5"/>
      <c r="Q90" s="6"/>
      <c r="R90" s="6"/>
      <c r="S90" s="6"/>
      <c r="T90" s="6"/>
      <c r="W90" s="6"/>
      <c r="X90" s="6"/>
      <c r="Y90" s="6"/>
      <c r="Z90" s="6"/>
      <c r="AC90" s="6"/>
      <c r="AD90" s="6"/>
      <c r="AE90" s="6"/>
      <c r="AF90" s="6"/>
      <c r="AI90" s="3"/>
      <c r="AJ90" s="3"/>
      <c r="AK90" s="3"/>
      <c r="AL90" s="3"/>
      <c r="AO90" s="7"/>
      <c r="AP90" s="7"/>
      <c r="AQ90" s="7"/>
      <c r="AR90" s="7"/>
      <c r="AS90" s="7"/>
      <c r="AT90" s="7"/>
      <c r="AU90" s="7"/>
      <c r="AV90" s="7"/>
      <c r="AW90" s="7"/>
      <c r="AX90" s="8"/>
      <c r="AY90" s="8"/>
      <c r="AZ90" s="8"/>
      <c r="BA90" s="8"/>
      <c r="BC90" s="7"/>
      <c r="BD90" s="14"/>
    </row>
    <row r="91" spans="1:56">
      <c r="A91" s="13"/>
      <c r="B91" s="14"/>
      <c r="C91" s="14"/>
      <c r="J91" s="14"/>
      <c r="N91" s="5"/>
      <c r="O91" s="5"/>
      <c r="Q91" s="6"/>
      <c r="R91" s="6"/>
      <c r="S91" s="6"/>
      <c r="T91" s="6"/>
      <c r="W91" s="6"/>
      <c r="X91" s="6"/>
      <c r="Y91" s="6"/>
      <c r="Z91" s="6"/>
      <c r="AC91" s="6"/>
      <c r="AD91" s="6"/>
      <c r="AE91" s="6"/>
      <c r="AF91" s="6"/>
      <c r="AI91" s="3"/>
      <c r="AJ91" s="3"/>
      <c r="AK91" s="3"/>
      <c r="AL91" s="3"/>
      <c r="AO91" s="7"/>
      <c r="AP91" s="7"/>
      <c r="AQ91" s="7"/>
      <c r="AR91" s="7"/>
      <c r="AS91" s="7"/>
      <c r="AT91" s="7"/>
      <c r="AU91" s="7"/>
      <c r="AV91" s="7"/>
      <c r="AW91" s="7"/>
      <c r="AX91" s="8"/>
      <c r="AY91" s="8"/>
      <c r="AZ91" s="8"/>
      <c r="BA91" s="8"/>
      <c r="BC91" s="7"/>
      <c r="BD91" s="14"/>
    </row>
    <row r="92" spans="1:56">
      <c r="A92" s="13"/>
      <c r="B92" s="14"/>
      <c r="C92" s="14"/>
      <c r="J92" s="14"/>
      <c r="N92" s="5"/>
      <c r="O92" s="5"/>
      <c r="Q92" s="6"/>
      <c r="R92" s="6"/>
      <c r="S92" s="6"/>
      <c r="T92" s="6"/>
      <c r="W92" s="6"/>
      <c r="X92" s="6"/>
      <c r="Y92" s="6"/>
      <c r="Z92" s="6"/>
      <c r="AC92" s="6"/>
      <c r="AD92" s="6"/>
      <c r="AE92" s="6"/>
      <c r="AF92" s="6"/>
      <c r="AI92" s="3"/>
      <c r="AJ92" s="3"/>
      <c r="AK92" s="3"/>
      <c r="AL92" s="3"/>
      <c r="AO92" s="7"/>
      <c r="AP92" s="7"/>
      <c r="AQ92" s="7"/>
      <c r="AR92" s="7"/>
      <c r="AS92" s="7"/>
      <c r="AT92" s="7"/>
      <c r="AU92" s="7"/>
      <c r="AV92" s="7"/>
      <c r="AW92" s="7"/>
      <c r="AX92" s="8"/>
      <c r="AY92" s="8"/>
      <c r="AZ92" s="8"/>
      <c r="BA92" s="8"/>
      <c r="BC92" s="7"/>
      <c r="BD92" s="14"/>
    </row>
    <row r="93" spans="1:56">
      <c r="A93" s="13"/>
      <c r="B93" s="14"/>
      <c r="C93" s="14"/>
      <c r="N93" s="5"/>
      <c r="O93" s="5"/>
      <c r="Q93" s="6"/>
      <c r="R93" s="6"/>
      <c r="S93" s="6"/>
      <c r="T93" s="6"/>
      <c r="W93" s="6"/>
      <c r="X93" s="6"/>
      <c r="Y93" s="6"/>
      <c r="Z93" s="6"/>
      <c r="AC93" s="6"/>
      <c r="AD93" s="6"/>
      <c r="AE93" s="6"/>
      <c r="AF93" s="6"/>
      <c r="AI93" s="3"/>
      <c r="AJ93" s="3"/>
      <c r="AK93" s="3"/>
      <c r="AL93" s="3"/>
      <c r="AO93" s="7"/>
      <c r="AP93" s="7"/>
      <c r="AQ93" s="7"/>
      <c r="AR93" s="7"/>
      <c r="AS93" s="7"/>
      <c r="AT93" s="7"/>
      <c r="AU93" s="7"/>
      <c r="AV93" s="7"/>
      <c r="AW93" s="7"/>
      <c r="AX93" s="8"/>
      <c r="AY93" s="8"/>
      <c r="AZ93" s="8"/>
      <c r="BA93" s="8"/>
      <c r="BC93" s="7"/>
      <c r="BD93" s="14"/>
    </row>
    <row r="94" spans="1:56">
      <c r="A94" s="13"/>
      <c r="B94" s="14"/>
      <c r="C94" s="14"/>
      <c r="J94" s="14"/>
      <c r="N94" s="5"/>
      <c r="O94" s="5"/>
      <c r="Q94" s="6"/>
      <c r="R94" s="6"/>
      <c r="S94" s="6"/>
      <c r="T94" s="6"/>
      <c r="W94" s="6"/>
      <c r="X94" s="6"/>
      <c r="Y94" s="6"/>
      <c r="Z94" s="6"/>
      <c r="AC94" s="6"/>
      <c r="AD94" s="6"/>
      <c r="AE94" s="6"/>
      <c r="AF94" s="6"/>
      <c r="AI94" s="3"/>
      <c r="AJ94" s="3"/>
      <c r="AK94" s="3"/>
      <c r="AL94" s="3"/>
      <c r="AO94" s="7"/>
      <c r="AP94" s="7"/>
      <c r="AQ94" s="7"/>
      <c r="AR94" s="7"/>
      <c r="AS94" s="7"/>
      <c r="AT94" s="7"/>
      <c r="AU94" s="7"/>
      <c r="AV94" s="7"/>
      <c r="AW94" s="7"/>
      <c r="AX94" s="8"/>
      <c r="AY94" s="8"/>
      <c r="AZ94" s="8"/>
      <c r="BA94" s="8"/>
      <c r="BC94" s="7"/>
      <c r="BD94" s="14"/>
    </row>
    <row r="95" spans="1:56">
      <c r="A95" s="13"/>
      <c r="B95" s="14"/>
      <c r="C95" s="14"/>
      <c r="J95" s="14"/>
      <c r="N95" s="5"/>
      <c r="O95" s="5"/>
      <c r="Q95" s="6"/>
      <c r="R95" s="6"/>
      <c r="S95" s="6"/>
      <c r="T95" s="6"/>
      <c r="W95" s="6"/>
      <c r="X95" s="6"/>
      <c r="Y95" s="6"/>
      <c r="Z95" s="6"/>
      <c r="AC95" s="6"/>
      <c r="AD95" s="6"/>
      <c r="AE95" s="6"/>
      <c r="AF95" s="6"/>
      <c r="AI95" s="3"/>
      <c r="AJ95" s="3"/>
      <c r="AK95" s="3"/>
      <c r="AL95" s="3"/>
      <c r="AO95" s="7"/>
      <c r="AP95" s="7"/>
      <c r="AQ95" s="7"/>
      <c r="AR95" s="7"/>
      <c r="AS95" s="7"/>
      <c r="AT95" s="7"/>
      <c r="AU95" s="7"/>
      <c r="AV95" s="7"/>
      <c r="AW95" s="7"/>
      <c r="AX95" s="8"/>
      <c r="AY95" s="8"/>
      <c r="AZ95" s="8"/>
      <c r="BA95" s="8"/>
      <c r="BC95" s="7"/>
      <c r="BD95" s="14"/>
    </row>
    <row r="96" spans="1:56">
      <c r="A96" s="13"/>
      <c r="B96" s="14"/>
      <c r="C96" s="14"/>
      <c r="J96" s="14"/>
      <c r="N96" s="5"/>
      <c r="O96" s="5"/>
      <c r="Q96" s="6"/>
      <c r="R96" s="6"/>
      <c r="S96" s="6"/>
      <c r="T96" s="6"/>
      <c r="W96" s="6"/>
      <c r="X96" s="6"/>
      <c r="Y96" s="6"/>
      <c r="Z96" s="6"/>
      <c r="AC96" s="6"/>
      <c r="AD96" s="6"/>
      <c r="AE96" s="6"/>
      <c r="AF96" s="6"/>
      <c r="AI96" s="3"/>
      <c r="AJ96" s="3"/>
      <c r="AK96" s="3"/>
      <c r="AL96" s="3"/>
      <c r="AO96" s="7"/>
      <c r="AP96" s="7"/>
      <c r="AQ96" s="7"/>
      <c r="AR96" s="7"/>
      <c r="AS96" s="7"/>
      <c r="AT96" s="7"/>
      <c r="AU96" s="7"/>
      <c r="AV96" s="7"/>
      <c r="AW96" s="7"/>
      <c r="AX96" s="8"/>
      <c r="AY96" s="8"/>
      <c r="AZ96" s="8"/>
      <c r="BA96" s="8"/>
      <c r="BC96" s="7"/>
      <c r="BD96" s="14"/>
    </row>
    <row r="97" spans="1:56">
      <c r="A97" s="13"/>
      <c r="B97" s="14"/>
      <c r="C97" s="14"/>
      <c r="N97" s="5"/>
      <c r="O97" s="5"/>
      <c r="Q97" s="6"/>
      <c r="R97" s="6"/>
      <c r="S97" s="6"/>
      <c r="T97" s="6"/>
      <c r="W97" s="6"/>
      <c r="X97" s="6"/>
      <c r="Y97" s="6"/>
      <c r="Z97" s="6"/>
      <c r="AC97" s="6"/>
      <c r="AD97" s="6"/>
      <c r="AE97" s="6"/>
      <c r="AF97" s="6"/>
      <c r="AI97" s="3"/>
      <c r="AJ97" s="3"/>
      <c r="AK97" s="3"/>
      <c r="AL97" s="3"/>
      <c r="AO97" s="7"/>
      <c r="AP97" s="7"/>
      <c r="AQ97" s="7"/>
      <c r="AR97" s="7"/>
      <c r="AS97" s="7"/>
      <c r="AT97" s="7"/>
      <c r="AU97" s="7"/>
      <c r="AV97" s="7"/>
      <c r="AW97" s="7"/>
      <c r="AX97" s="8"/>
      <c r="AY97" s="8"/>
      <c r="AZ97" s="8"/>
      <c r="BA97" s="8"/>
      <c r="BC97" s="7"/>
      <c r="BD97" s="14"/>
    </row>
    <row r="98" spans="1:56">
      <c r="A98" s="13"/>
      <c r="B98" s="14"/>
      <c r="C98" s="14"/>
      <c r="J98" s="14"/>
      <c r="N98" s="5"/>
      <c r="O98" s="5"/>
      <c r="Q98" s="6"/>
      <c r="R98" s="6"/>
      <c r="S98" s="6"/>
      <c r="T98" s="6"/>
      <c r="W98" s="6"/>
      <c r="X98" s="6"/>
      <c r="Y98" s="6"/>
      <c r="Z98" s="6"/>
      <c r="AC98" s="6"/>
      <c r="AD98" s="6"/>
      <c r="AE98" s="6"/>
      <c r="AF98" s="6"/>
      <c r="AI98" s="3"/>
      <c r="AJ98" s="3"/>
      <c r="AK98" s="3"/>
      <c r="AL98" s="3"/>
      <c r="AO98" s="7"/>
      <c r="AP98" s="7"/>
      <c r="AQ98" s="7"/>
      <c r="AR98" s="7"/>
      <c r="AS98" s="7"/>
      <c r="AT98" s="7"/>
      <c r="AU98" s="7"/>
      <c r="AV98" s="7"/>
      <c r="AW98" s="7"/>
      <c r="AX98" s="8"/>
      <c r="AY98" s="8"/>
      <c r="AZ98" s="8"/>
      <c r="BA98" s="8"/>
      <c r="BC98" s="7"/>
      <c r="BD98" s="14"/>
    </row>
    <row r="99" spans="1:56">
      <c r="A99" s="13"/>
      <c r="B99" s="14"/>
      <c r="C99" s="14"/>
      <c r="N99" s="5"/>
      <c r="O99" s="5"/>
      <c r="Q99" s="6"/>
      <c r="R99" s="6"/>
      <c r="S99" s="6"/>
      <c r="T99" s="6"/>
      <c r="W99" s="6"/>
      <c r="X99" s="6"/>
      <c r="Y99" s="6"/>
      <c r="Z99" s="6"/>
      <c r="AC99" s="6"/>
      <c r="AD99" s="6"/>
      <c r="AE99" s="6"/>
      <c r="AF99" s="6"/>
      <c r="AI99" s="3"/>
      <c r="AJ99" s="3"/>
      <c r="AK99" s="3"/>
      <c r="AL99" s="3"/>
      <c r="AO99" s="7"/>
      <c r="AP99" s="7"/>
      <c r="AQ99" s="7"/>
      <c r="AR99" s="7"/>
      <c r="AS99" s="7"/>
      <c r="AT99" s="7"/>
      <c r="AU99" s="7"/>
      <c r="AV99" s="7"/>
      <c r="AW99" s="7"/>
      <c r="AX99" s="8"/>
      <c r="AY99" s="8"/>
      <c r="AZ99" s="8"/>
      <c r="BA99" s="8"/>
      <c r="BC99" s="7"/>
      <c r="BD99" s="14"/>
    </row>
    <row r="100" spans="1:56">
      <c r="N100" s="5"/>
      <c r="O100" s="5"/>
      <c r="Q100" s="6"/>
      <c r="R100" s="6"/>
      <c r="S100" s="6"/>
      <c r="T100" s="6"/>
      <c r="W100" s="6"/>
      <c r="X100" s="6"/>
      <c r="Y100" s="6"/>
      <c r="Z100" s="6"/>
      <c r="AC100" s="6"/>
      <c r="AD100" s="6"/>
      <c r="AE100" s="6"/>
      <c r="AF100" s="6"/>
      <c r="AI100" s="3"/>
      <c r="AJ100" s="3"/>
      <c r="AK100" s="3"/>
      <c r="AL100" s="3"/>
      <c r="AO100" s="7"/>
      <c r="AP100" s="7"/>
      <c r="AQ100" s="7"/>
      <c r="AR100" s="7"/>
      <c r="AS100" s="7"/>
      <c r="AT100" s="7"/>
      <c r="AU100" s="7"/>
      <c r="AV100" s="7"/>
      <c r="AW100" s="7"/>
      <c r="BC100" s="7"/>
      <c r="BD100" s="14"/>
    </row>
    <row r="101" spans="1:56">
      <c r="N101" s="5"/>
      <c r="O101" s="5"/>
      <c r="Q101" s="6"/>
      <c r="R101" s="6"/>
      <c r="S101" s="6"/>
      <c r="T101" s="6"/>
      <c r="W101" s="6"/>
      <c r="X101" s="6"/>
      <c r="Y101" s="6"/>
      <c r="Z101" s="6"/>
      <c r="AC101" s="6"/>
      <c r="AD101" s="6"/>
      <c r="AE101" s="6"/>
      <c r="AF101" s="6"/>
      <c r="AI101" s="3"/>
      <c r="AJ101" s="3"/>
      <c r="AK101" s="3"/>
      <c r="AL101" s="3"/>
      <c r="AO101" s="7"/>
      <c r="AP101" s="7"/>
      <c r="AQ101" s="7"/>
      <c r="AR101" s="7"/>
      <c r="AS101" s="7"/>
      <c r="AT101" s="7"/>
      <c r="AU101" s="7"/>
      <c r="AV101" s="7"/>
      <c r="AW101" s="7"/>
      <c r="AX101" s="8"/>
      <c r="AY101" s="8"/>
      <c r="AZ101" s="8"/>
      <c r="BA101" s="8"/>
      <c r="BC101" s="7"/>
      <c r="BD101" s="14"/>
    </row>
    <row r="102" spans="1:56">
      <c r="N102" s="5"/>
      <c r="O102" s="5"/>
      <c r="Q102" s="6"/>
      <c r="R102" s="6"/>
      <c r="S102" s="6"/>
      <c r="T102" s="6"/>
      <c r="W102" s="6"/>
      <c r="X102" s="6"/>
      <c r="Y102" s="6"/>
      <c r="Z102" s="6"/>
      <c r="AC102" s="6"/>
      <c r="AD102" s="6"/>
      <c r="AE102" s="6"/>
      <c r="AF102" s="6"/>
      <c r="AI102" s="3"/>
      <c r="AJ102" s="3"/>
      <c r="AK102" s="3"/>
      <c r="AL102" s="3"/>
      <c r="AO102" s="7"/>
      <c r="AP102" s="7"/>
      <c r="AQ102" s="7"/>
      <c r="AR102" s="7"/>
      <c r="AS102" s="7"/>
      <c r="AT102" s="7"/>
      <c r="AU102" s="7"/>
      <c r="AV102" s="7"/>
      <c r="AW102" s="7"/>
      <c r="AX102" s="8"/>
      <c r="AY102" s="8"/>
      <c r="AZ102" s="8"/>
      <c r="BA102" s="8"/>
      <c r="BC102" s="7"/>
      <c r="BD102" s="14"/>
    </row>
    <row r="103" spans="1:56">
      <c r="N103" s="5"/>
      <c r="O103" s="5"/>
      <c r="Q103" s="6"/>
      <c r="R103" s="6"/>
      <c r="S103" s="6"/>
      <c r="T103" s="6"/>
      <c r="W103" s="6"/>
      <c r="X103" s="6"/>
      <c r="Y103" s="6"/>
      <c r="Z103" s="6"/>
      <c r="AC103" s="6"/>
      <c r="AD103" s="6"/>
      <c r="AE103" s="6"/>
      <c r="AF103" s="6"/>
      <c r="AI103" s="3"/>
      <c r="AJ103" s="3"/>
      <c r="AK103" s="3"/>
      <c r="AL103" s="3"/>
      <c r="AO103" s="7"/>
      <c r="AP103" s="7"/>
      <c r="AQ103" s="7"/>
      <c r="AR103" s="7"/>
      <c r="AS103" s="7"/>
      <c r="AT103" s="7"/>
      <c r="AU103" s="7"/>
      <c r="AV103" s="7"/>
      <c r="AW103" s="7"/>
      <c r="AX103" s="8"/>
      <c r="AY103" s="8"/>
      <c r="AZ103" s="8"/>
      <c r="BA103" s="8"/>
      <c r="BC103" s="7"/>
      <c r="BD103" s="14"/>
    </row>
    <row r="104" spans="1:56">
      <c r="N104" s="5"/>
      <c r="O104" s="5"/>
      <c r="Q104" s="6"/>
      <c r="R104" s="6"/>
      <c r="S104" s="6"/>
      <c r="T104" s="6"/>
      <c r="W104" s="6"/>
      <c r="X104" s="6"/>
      <c r="Y104" s="6"/>
      <c r="Z104" s="6"/>
      <c r="AC104" s="6"/>
      <c r="AD104" s="6"/>
      <c r="AE104" s="6"/>
      <c r="AF104" s="6"/>
      <c r="AI104" s="3"/>
      <c r="AJ104" s="3"/>
      <c r="AK104" s="3"/>
      <c r="AL104" s="3"/>
      <c r="AO104" s="7"/>
      <c r="AP104" s="7"/>
      <c r="AQ104" s="7"/>
      <c r="AR104" s="7"/>
      <c r="AS104" s="7"/>
      <c r="AT104" s="7"/>
      <c r="AU104" s="7"/>
      <c r="AV104" s="7"/>
      <c r="AW104" s="7"/>
      <c r="AX104" s="8"/>
      <c r="AY104" s="8"/>
      <c r="AZ104" s="8"/>
      <c r="BA104" s="8"/>
      <c r="BC104" s="7"/>
      <c r="BD104" s="14"/>
    </row>
    <row r="105" spans="1:56">
      <c r="N105" s="5"/>
      <c r="O105" s="5"/>
      <c r="Q105" s="6"/>
      <c r="R105" s="6"/>
      <c r="S105" s="6"/>
      <c r="T105" s="6"/>
      <c r="W105" s="6"/>
      <c r="X105" s="6"/>
      <c r="Y105" s="6"/>
      <c r="Z105" s="6"/>
      <c r="AC105" s="6"/>
      <c r="AD105" s="6"/>
      <c r="AE105" s="6"/>
      <c r="AF105" s="6"/>
      <c r="AI105" s="3"/>
      <c r="AJ105" s="3"/>
      <c r="AK105" s="3"/>
      <c r="AL105" s="3"/>
      <c r="AO105" s="7"/>
      <c r="AP105" s="7"/>
      <c r="AQ105" s="7"/>
      <c r="AR105" s="7"/>
      <c r="AS105" s="7"/>
      <c r="AT105" s="7"/>
      <c r="AU105" s="7"/>
      <c r="AV105" s="7"/>
      <c r="AW105" s="7"/>
      <c r="AX105" s="8"/>
      <c r="AY105" s="8"/>
      <c r="AZ105" s="8"/>
      <c r="BA105" s="8"/>
      <c r="BC105" s="7"/>
      <c r="BD105" s="14"/>
    </row>
    <row r="106" spans="1:56">
      <c r="N106" s="5"/>
      <c r="O106" s="5"/>
      <c r="Q106" s="6"/>
      <c r="R106" s="6"/>
      <c r="S106" s="6"/>
      <c r="T106" s="6"/>
      <c r="W106" s="6"/>
      <c r="X106" s="6"/>
      <c r="Y106" s="6"/>
      <c r="Z106" s="6"/>
      <c r="AC106" s="6"/>
      <c r="AD106" s="6"/>
      <c r="AE106" s="6"/>
      <c r="AF106" s="6"/>
      <c r="AI106" s="3"/>
      <c r="AJ106" s="3"/>
      <c r="AK106" s="3"/>
      <c r="AL106" s="3"/>
      <c r="AO106" s="7"/>
      <c r="AP106" s="7"/>
      <c r="AQ106" s="7"/>
      <c r="AR106" s="7"/>
      <c r="AS106" s="7"/>
      <c r="AT106" s="7"/>
      <c r="AU106" s="7"/>
      <c r="AV106" s="7"/>
      <c r="AW106" s="7"/>
      <c r="AX106" s="8"/>
      <c r="AY106" s="8"/>
      <c r="AZ106" s="8"/>
      <c r="BA106" s="8"/>
      <c r="BC106" s="7"/>
      <c r="BD106" s="14"/>
    </row>
    <row r="107" spans="1:56">
      <c r="N107" s="5"/>
      <c r="O107" s="5"/>
      <c r="Q107" s="6"/>
      <c r="R107" s="6"/>
      <c r="S107" s="6"/>
      <c r="T107" s="6"/>
      <c r="W107" s="6"/>
      <c r="X107" s="6"/>
      <c r="Y107" s="6"/>
      <c r="Z107" s="6"/>
      <c r="AC107" s="6"/>
      <c r="AD107" s="6"/>
      <c r="AE107" s="6"/>
      <c r="AF107" s="6"/>
      <c r="AI107" s="3"/>
      <c r="AJ107" s="3"/>
      <c r="AK107" s="3"/>
      <c r="AL107" s="3"/>
      <c r="AO107" s="7"/>
      <c r="AP107" s="7"/>
      <c r="AQ107" s="7"/>
      <c r="AR107" s="7"/>
      <c r="AS107" s="7"/>
      <c r="AT107" s="7"/>
      <c r="AU107" s="7"/>
      <c r="AV107" s="7"/>
      <c r="AW107" s="7"/>
      <c r="AX107" s="8"/>
      <c r="AY107" s="8"/>
      <c r="AZ107" s="8"/>
      <c r="BA107" s="8"/>
      <c r="BC107" s="7"/>
      <c r="BD107" s="14"/>
    </row>
    <row r="108" spans="1:56">
      <c r="N108" s="5"/>
      <c r="O108" s="5"/>
      <c r="Q108" s="6"/>
      <c r="R108" s="6"/>
      <c r="S108" s="6"/>
      <c r="T108" s="6"/>
      <c r="W108" s="6"/>
      <c r="X108" s="6"/>
      <c r="Y108" s="6"/>
      <c r="Z108" s="6"/>
      <c r="AC108" s="6"/>
      <c r="AD108" s="6"/>
      <c r="AE108" s="6"/>
      <c r="AF108" s="6"/>
      <c r="AI108" s="3"/>
      <c r="AJ108" s="3"/>
      <c r="AK108" s="3"/>
      <c r="AL108" s="3"/>
      <c r="AO108" s="7"/>
      <c r="AP108" s="7"/>
      <c r="AQ108" s="7"/>
      <c r="AR108" s="7"/>
      <c r="AS108" s="7"/>
      <c r="AT108" s="7"/>
      <c r="AU108" s="7"/>
      <c r="AV108" s="7"/>
      <c r="AW108" s="7"/>
      <c r="AX108" s="8"/>
      <c r="AY108" s="8"/>
      <c r="AZ108" s="8"/>
      <c r="BA108" s="8"/>
      <c r="BC108" s="7"/>
      <c r="BD108" s="14"/>
    </row>
    <row r="109" spans="1:56">
      <c r="N109" s="5"/>
      <c r="O109" s="5"/>
      <c r="Q109" s="6"/>
      <c r="R109" s="6"/>
      <c r="S109" s="6"/>
      <c r="T109" s="6"/>
      <c r="W109" s="6"/>
      <c r="X109" s="6"/>
      <c r="Y109" s="6"/>
      <c r="Z109" s="6"/>
      <c r="AC109" s="6"/>
      <c r="AD109" s="6"/>
      <c r="AE109" s="6"/>
      <c r="AF109" s="6"/>
      <c r="AI109" s="3"/>
      <c r="AJ109" s="3"/>
      <c r="AK109" s="3"/>
      <c r="AL109" s="3"/>
      <c r="AO109" s="7"/>
      <c r="AP109" s="7"/>
      <c r="AQ109" s="7"/>
      <c r="AR109" s="7"/>
      <c r="AS109" s="7"/>
      <c r="AT109" s="7"/>
      <c r="AU109" s="7"/>
      <c r="AV109" s="7"/>
      <c r="AW109" s="7"/>
      <c r="AX109" s="8"/>
      <c r="AY109" s="8"/>
      <c r="AZ109" s="8"/>
      <c r="BA109" s="8"/>
      <c r="BC109" s="7"/>
      <c r="BD109" s="14"/>
    </row>
    <row r="110" spans="1:56">
      <c r="N110" s="5"/>
      <c r="O110" s="5"/>
      <c r="Q110" s="6"/>
      <c r="R110" s="6"/>
      <c r="S110" s="6"/>
      <c r="T110" s="6"/>
      <c r="W110" s="6"/>
      <c r="X110" s="6"/>
      <c r="Y110" s="6"/>
      <c r="Z110" s="6"/>
      <c r="AC110" s="6"/>
      <c r="AD110" s="6"/>
      <c r="AE110" s="6"/>
      <c r="AF110" s="6"/>
      <c r="AI110" s="3"/>
      <c r="AJ110" s="3"/>
      <c r="AK110" s="3"/>
      <c r="AL110" s="3"/>
      <c r="AO110" s="7"/>
      <c r="AP110" s="7"/>
      <c r="AQ110" s="7"/>
      <c r="AR110" s="7"/>
      <c r="AS110" s="7"/>
      <c r="AT110" s="7"/>
      <c r="AU110" s="7"/>
      <c r="AV110" s="7"/>
      <c r="AW110" s="7"/>
      <c r="AX110" s="8"/>
      <c r="AY110" s="8"/>
      <c r="AZ110" s="8"/>
      <c r="BA110" s="8"/>
      <c r="BC110" s="7"/>
      <c r="BD110" s="14"/>
    </row>
    <row r="111" spans="1:56">
      <c r="N111" s="5"/>
      <c r="O111" s="5"/>
      <c r="Q111" s="6"/>
      <c r="R111" s="6"/>
      <c r="S111" s="6"/>
      <c r="T111" s="6"/>
      <c r="W111" s="6"/>
      <c r="X111" s="6"/>
      <c r="Y111" s="6"/>
      <c r="Z111" s="6"/>
      <c r="AC111" s="6"/>
      <c r="AD111" s="6"/>
      <c r="AE111" s="6"/>
      <c r="AF111" s="6"/>
      <c r="AI111" s="3"/>
      <c r="AJ111" s="3"/>
      <c r="AK111" s="3"/>
      <c r="AL111" s="3"/>
      <c r="AO111" s="7"/>
      <c r="AP111" s="7"/>
      <c r="AQ111" s="7"/>
      <c r="AR111" s="7"/>
      <c r="AS111" s="7"/>
      <c r="AT111" s="7"/>
      <c r="AU111" s="7"/>
      <c r="AV111" s="7"/>
      <c r="AW111" s="7"/>
      <c r="AX111" s="8"/>
      <c r="AY111" s="8"/>
      <c r="AZ111" s="8"/>
      <c r="BA111" s="8"/>
      <c r="BC111" s="7"/>
      <c r="BD111" s="14"/>
    </row>
    <row r="112" spans="1:56">
      <c r="N112" s="5"/>
      <c r="O112" s="5"/>
      <c r="Q112" s="6"/>
      <c r="R112" s="6"/>
      <c r="S112" s="6"/>
      <c r="T112" s="6"/>
      <c r="W112" s="6"/>
      <c r="X112" s="6"/>
      <c r="Y112" s="6"/>
      <c r="Z112" s="6"/>
      <c r="AC112" s="6"/>
      <c r="AD112" s="6"/>
      <c r="AE112" s="6"/>
      <c r="AF112" s="6"/>
      <c r="AI112" s="3"/>
      <c r="AJ112" s="3"/>
      <c r="AK112" s="3"/>
      <c r="AL112" s="3"/>
      <c r="AO112" s="7"/>
      <c r="AP112" s="7"/>
      <c r="AQ112" s="7"/>
      <c r="AR112" s="7"/>
      <c r="AS112" s="7"/>
      <c r="AT112" s="7"/>
      <c r="AU112" s="7"/>
      <c r="AV112" s="7"/>
      <c r="AW112" s="7"/>
      <c r="AX112" s="8"/>
      <c r="AY112" s="8"/>
      <c r="AZ112" s="8"/>
      <c r="BA112" s="8"/>
      <c r="BC112" s="7"/>
      <c r="BD112" s="14"/>
    </row>
    <row r="113" spans="14:56">
      <c r="N113" s="5"/>
      <c r="O113" s="5"/>
      <c r="Q113" s="6"/>
      <c r="R113" s="6"/>
      <c r="S113" s="6"/>
      <c r="T113" s="6"/>
      <c r="W113" s="6"/>
      <c r="X113" s="6"/>
      <c r="Y113" s="6"/>
      <c r="Z113" s="6"/>
      <c r="AC113" s="6"/>
      <c r="AD113" s="6"/>
      <c r="AE113" s="6"/>
      <c r="AF113" s="6"/>
      <c r="AI113" s="3"/>
      <c r="AJ113" s="3"/>
      <c r="AK113" s="3"/>
      <c r="AL113" s="3"/>
      <c r="AO113" s="7"/>
      <c r="AP113" s="7"/>
      <c r="AQ113" s="7"/>
      <c r="AR113" s="7"/>
      <c r="AS113" s="7"/>
      <c r="AT113" s="7"/>
      <c r="AU113" s="7"/>
      <c r="AV113" s="7"/>
      <c r="AW113" s="7"/>
      <c r="AX113" s="8"/>
      <c r="AY113" s="8"/>
      <c r="AZ113" s="8"/>
      <c r="BA113" s="8"/>
      <c r="BC113" s="7"/>
      <c r="BD113" s="14"/>
    </row>
    <row r="114" spans="14:56">
      <c r="N114" s="5"/>
      <c r="O114" s="5"/>
      <c r="Q114" s="6"/>
      <c r="R114" s="6"/>
      <c r="S114" s="6"/>
      <c r="T114" s="6"/>
      <c r="W114" s="6"/>
      <c r="X114" s="6"/>
      <c r="Y114" s="6"/>
      <c r="Z114" s="6"/>
      <c r="AC114" s="6"/>
      <c r="AD114" s="6"/>
      <c r="AE114" s="6"/>
      <c r="AF114" s="6"/>
      <c r="AI114" s="3"/>
      <c r="AJ114" s="3"/>
      <c r="AK114" s="3"/>
      <c r="AL114" s="3"/>
      <c r="AO114" s="7"/>
      <c r="AP114" s="7"/>
      <c r="AQ114" s="7"/>
      <c r="AR114" s="7"/>
      <c r="AS114" s="7"/>
      <c r="AT114" s="7"/>
      <c r="AU114" s="7"/>
      <c r="AV114" s="7"/>
      <c r="AW114" s="7"/>
      <c r="AX114" s="8"/>
      <c r="AY114" s="8"/>
      <c r="AZ114" s="8"/>
      <c r="BA114" s="8"/>
      <c r="BC114" s="7"/>
      <c r="BD114" s="14"/>
    </row>
    <row r="115" spans="14:56">
      <c r="N115" s="5"/>
      <c r="O115" s="5"/>
      <c r="Q115" s="6"/>
      <c r="R115" s="6"/>
      <c r="S115" s="6"/>
      <c r="T115" s="6"/>
      <c r="W115" s="6"/>
      <c r="X115" s="6"/>
      <c r="Y115" s="6"/>
      <c r="Z115" s="6"/>
      <c r="AC115" s="6"/>
      <c r="AD115" s="6"/>
      <c r="AE115" s="6"/>
      <c r="AF115" s="6"/>
      <c r="AI115" s="3"/>
      <c r="AJ115" s="3"/>
      <c r="AK115" s="3"/>
      <c r="AL115" s="3"/>
      <c r="AO115" s="7"/>
      <c r="AP115" s="7"/>
      <c r="AQ115" s="7"/>
      <c r="AR115" s="7"/>
      <c r="AS115" s="7"/>
      <c r="AT115" s="7"/>
      <c r="AU115" s="7"/>
      <c r="AV115" s="7"/>
      <c r="AW115" s="7"/>
      <c r="AX115" s="8"/>
      <c r="AY115" s="8"/>
      <c r="AZ115" s="8"/>
      <c r="BA115" s="8"/>
      <c r="BC115" s="7"/>
      <c r="BD115" s="14"/>
    </row>
    <row r="116" spans="14:56">
      <c r="N116" s="5"/>
      <c r="O116" s="5"/>
      <c r="Q116" s="6"/>
      <c r="R116" s="6"/>
      <c r="S116" s="6"/>
      <c r="T116" s="6"/>
      <c r="W116" s="6"/>
      <c r="X116" s="6"/>
      <c r="Y116" s="6"/>
      <c r="Z116" s="6"/>
      <c r="AC116" s="6"/>
      <c r="AD116" s="6"/>
      <c r="AE116" s="6"/>
      <c r="AF116" s="6"/>
      <c r="AI116" s="3"/>
      <c r="AJ116" s="3"/>
      <c r="AK116" s="3"/>
      <c r="AL116" s="3"/>
      <c r="AO116" s="7"/>
      <c r="AP116" s="7"/>
      <c r="AQ116" s="7"/>
      <c r="AR116" s="7"/>
      <c r="AS116" s="7"/>
      <c r="AT116" s="7"/>
      <c r="AU116" s="7"/>
      <c r="AV116" s="7"/>
      <c r="AW116" s="7"/>
      <c r="AX116" s="8"/>
      <c r="AY116" s="8"/>
      <c r="AZ116" s="8"/>
      <c r="BA116" s="8"/>
      <c r="BC116" s="7"/>
      <c r="BD116" s="14"/>
    </row>
    <row r="117" spans="14:56">
      <c r="N117" s="5"/>
      <c r="O117" s="5"/>
      <c r="Q117" s="6"/>
      <c r="R117" s="6"/>
      <c r="S117" s="6"/>
      <c r="T117" s="6"/>
      <c r="W117" s="6"/>
      <c r="X117" s="6"/>
      <c r="Y117" s="6"/>
      <c r="Z117" s="6"/>
      <c r="AC117" s="6"/>
      <c r="AD117" s="6"/>
      <c r="AE117" s="6"/>
      <c r="AF117" s="6"/>
      <c r="AI117" s="3"/>
      <c r="AJ117" s="3"/>
      <c r="AK117" s="3"/>
      <c r="AL117" s="3"/>
      <c r="AO117" s="7"/>
      <c r="AP117" s="7"/>
      <c r="AQ117" s="7"/>
      <c r="AR117" s="7"/>
      <c r="AS117" s="7"/>
      <c r="AT117" s="7"/>
      <c r="AU117" s="7"/>
      <c r="AV117" s="7"/>
      <c r="AW117" s="7"/>
      <c r="AX117" s="8"/>
      <c r="AY117" s="8"/>
      <c r="AZ117" s="8"/>
      <c r="BA117" s="8"/>
      <c r="BC117" s="7"/>
      <c r="BD117" s="14"/>
    </row>
    <row r="118" spans="14:56">
      <c r="N118" s="5"/>
      <c r="O118" s="5"/>
      <c r="Q118" s="6"/>
      <c r="R118" s="6"/>
      <c r="S118" s="6"/>
      <c r="T118" s="6"/>
      <c r="W118" s="6"/>
      <c r="X118" s="6"/>
      <c r="Y118" s="6"/>
      <c r="Z118" s="6"/>
      <c r="AC118" s="6"/>
      <c r="AD118" s="6"/>
      <c r="AE118" s="6"/>
      <c r="AF118" s="6"/>
      <c r="AI118" s="3"/>
      <c r="AJ118" s="3"/>
      <c r="AK118" s="3"/>
      <c r="AL118" s="3"/>
      <c r="AO118" s="7"/>
      <c r="AP118" s="7"/>
      <c r="AQ118" s="7"/>
      <c r="AR118" s="7"/>
      <c r="AS118" s="7"/>
      <c r="AT118" s="7"/>
      <c r="AU118" s="7"/>
      <c r="AV118" s="7"/>
      <c r="AW118" s="7"/>
      <c r="AX118" s="8"/>
      <c r="AY118" s="8"/>
      <c r="AZ118" s="8"/>
      <c r="BA118" s="8"/>
      <c r="BC118" s="7"/>
      <c r="BD118" s="14"/>
    </row>
    <row r="119" spans="14:56">
      <c r="N119" s="5"/>
      <c r="O119" s="5"/>
      <c r="Q119" s="6"/>
      <c r="R119" s="6"/>
      <c r="S119" s="6"/>
      <c r="T119" s="6"/>
      <c r="W119" s="6"/>
      <c r="X119" s="6"/>
      <c r="Y119" s="6"/>
      <c r="Z119" s="6"/>
      <c r="AC119" s="6"/>
      <c r="AD119" s="6"/>
      <c r="AE119" s="6"/>
      <c r="AF119" s="6"/>
      <c r="AI119" s="3"/>
      <c r="AJ119" s="3"/>
      <c r="AK119" s="3"/>
      <c r="AL119" s="3"/>
      <c r="AO119" s="7"/>
      <c r="AP119" s="7"/>
      <c r="AQ119" s="7"/>
      <c r="AR119" s="7"/>
      <c r="AS119" s="7"/>
      <c r="AT119" s="7"/>
      <c r="AU119" s="7"/>
      <c r="AV119" s="7"/>
      <c r="AW119" s="7"/>
      <c r="AX119" s="8"/>
      <c r="AY119" s="8"/>
      <c r="AZ119" s="8"/>
      <c r="BA119" s="8"/>
      <c r="BC119" s="7"/>
      <c r="BD119" s="14"/>
    </row>
    <row r="120" spans="14:56">
      <c r="N120" s="5"/>
      <c r="O120" s="5"/>
      <c r="Q120" s="6"/>
      <c r="R120" s="6"/>
      <c r="S120" s="6"/>
      <c r="T120" s="6"/>
      <c r="W120" s="6"/>
      <c r="X120" s="6"/>
      <c r="Y120" s="6"/>
      <c r="Z120" s="6"/>
      <c r="AC120" s="6"/>
      <c r="AD120" s="6"/>
      <c r="AE120" s="6"/>
      <c r="AF120" s="6"/>
      <c r="AI120" s="3"/>
      <c r="AJ120" s="3"/>
      <c r="AK120" s="3"/>
      <c r="AL120" s="3"/>
      <c r="AO120" s="7"/>
      <c r="AP120" s="7"/>
      <c r="AQ120" s="7"/>
      <c r="AR120" s="7"/>
      <c r="AS120" s="7"/>
      <c r="AT120" s="7"/>
      <c r="AU120" s="7"/>
      <c r="AV120" s="7"/>
      <c r="AW120" s="7"/>
      <c r="AX120" s="8"/>
      <c r="AY120" s="8"/>
      <c r="AZ120" s="8"/>
      <c r="BA120" s="8"/>
      <c r="BC120" s="7"/>
      <c r="BD120" s="14"/>
    </row>
    <row r="121" spans="14:56">
      <c r="N121" s="5"/>
      <c r="O121" s="5"/>
      <c r="Q121" s="6"/>
      <c r="R121" s="6"/>
      <c r="S121" s="6"/>
      <c r="T121" s="6"/>
      <c r="W121" s="6"/>
      <c r="X121" s="6"/>
      <c r="Y121" s="6"/>
      <c r="Z121" s="6"/>
      <c r="AC121" s="6"/>
      <c r="AD121" s="6"/>
      <c r="AE121" s="6"/>
      <c r="AF121" s="6"/>
      <c r="AI121" s="3"/>
      <c r="AJ121" s="3"/>
      <c r="AK121" s="3"/>
      <c r="AL121" s="3"/>
      <c r="AO121" s="7"/>
      <c r="AP121" s="7"/>
      <c r="AQ121" s="7"/>
      <c r="AR121" s="7"/>
      <c r="AS121" s="7"/>
      <c r="AT121" s="7"/>
      <c r="AU121" s="7"/>
      <c r="AV121" s="7"/>
      <c r="AW121" s="7"/>
      <c r="AX121" s="8"/>
      <c r="AY121" s="8"/>
      <c r="AZ121" s="8"/>
      <c r="BA121" s="8"/>
      <c r="BC121" s="7"/>
      <c r="BD121" s="14"/>
    </row>
    <row r="122" spans="14:56">
      <c r="N122" s="5"/>
      <c r="O122" s="5"/>
      <c r="Q122" s="6"/>
      <c r="R122" s="6"/>
      <c r="S122" s="6"/>
      <c r="T122" s="6"/>
      <c r="W122" s="6"/>
      <c r="X122" s="6"/>
      <c r="Y122" s="6"/>
      <c r="Z122" s="6"/>
      <c r="AC122" s="6"/>
      <c r="AD122" s="6"/>
      <c r="AE122" s="6"/>
      <c r="AF122" s="6"/>
      <c r="AI122" s="3"/>
      <c r="AJ122" s="3"/>
      <c r="AK122" s="3"/>
      <c r="AL122" s="3"/>
      <c r="AO122" s="7"/>
      <c r="AP122" s="7"/>
      <c r="AQ122" s="7"/>
      <c r="AR122" s="7"/>
      <c r="AS122" s="7"/>
      <c r="AT122" s="7"/>
      <c r="AU122" s="7"/>
      <c r="AV122" s="7"/>
      <c r="AW122" s="7"/>
      <c r="AX122" s="8"/>
      <c r="AY122" s="8"/>
      <c r="AZ122" s="8"/>
      <c r="BA122" s="8"/>
      <c r="BC122" s="7"/>
      <c r="BD122" s="14"/>
    </row>
    <row r="123" spans="14:56">
      <c r="N123" s="5"/>
      <c r="O123" s="5"/>
      <c r="Q123" s="6"/>
      <c r="R123" s="6"/>
      <c r="S123" s="6"/>
      <c r="T123" s="6"/>
      <c r="W123" s="6"/>
      <c r="X123" s="6"/>
      <c r="Y123" s="6"/>
      <c r="Z123" s="6"/>
      <c r="AC123" s="6"/>
      <c r="AD123" s="6"/>
      <c r="AE123" s="6"/>
      <c r="AF123" s="6"/>
      <c r="AI123" s="3"/>
      <c r="AJ123" s="3"/>
      <c r="AK123" s="3"/>
      <c r="AL123" s="3"/>
      <c r="AO123" s="7"/>
      <c r="AP123" s="7"/>
      <c r="AQ123" s="7"/>
      <c r="AR123" s="7"/>
      <c r="AS123" s="7"/>
      <c r="AT123" s="7"/>
      <c r="AU123" s="7"/>
      <c r="AV123" s="7"/>
      <c r="AW123" s="7"/>
      <c r="AX123" s="8"/>
      <c r="AY123" s="8"/>
      <c r="AZ123" s="8"/>
      <c r="BA123" s="8"/>
      <c r="BC123" s="7"/>
      <c r="BD123" s="14"/>
    </row>
    <row r="124" spans="14:56">
      <c r="N124" s="5"/>
      <c r="O124" s="5"/>
      <c r="Q124" s="6"/>
      <c r="R124" s="6"/>
      <c r="S124" s="6"/>
      <c r="T124" s="6"/>
      <c r="W124" s="6"/>
      <c r="X124" s="6"/>
      <c r="Y124" s="6"/>
      <c r="Z124" s="6"/>
      <c r="AC124" s="6"/>
      <c r="AD124" s="6"/>
      <c r="AE124" s="6"/>
      <c r="AF124" s="6"/>
      <c r="AI124" s="3"/>
      <c r="AJ124" s="3"/>
      <c r="AK124" s="3"/>
      <c r="AL124" s="3"/>
      <c r="AO124" s="7"/>
      <c r="AP124" s="7"/>
      <c r="AQ124" s="7"/>
      <c r="AR124" s="7"/>
      <c r="AS124" s="7"/>
      <c r="AT124" s="7"/>
      <c r="AU124" s="7"/>
      <c r="AV124" s="7"/>
      <c r="AW124" s="7"/>
      <c r="AX124" s="8"/>
      <c r="AY124" s="8"/>
      <c r="AZ124" s="8"/>
      <c r="BA124" s="8"/>
      <c r="BC124" s="7"/>
      <c r="BD124" s="14"/>
    </row>
    <row r="128" spans="14:56">
      <c r="AY128" s="10"/>
      <c r="AZ128" s="10"/>
      <c r="BA128" s="10"/>
      <c r="BB128" s="4"/>
      <c r="BD128" s="14"/>
    </row>
    <row r="129" spans="51:57">
      <c r="AY129" s="9"/>
      <c r="BB129" s="9"/>
      <c r="BE129" s="14"/>
    </row>
  </sheetData>
  <mergeCells count="5">
    <mergeCell ref="Q7:U7"/>
    <mergeCell ref="W7:AA7"/>
    <mergeCell ref="AC7:AG7"/>
    <mergeCell ref="AI7:AM7"/>
    <mergeCell ref="AO7:AW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A7C1-94C9-4342-BF62-0379E19FB653}">
  <dimension ref="A1:BE129"/>
  <sheetViews>
    <sheetView tabSelected="1" topLeftCell="Q48" zoomScale="61" workbookViewId="0">
      <selection activeCell="AI90" sqref="AI90"/>
    </sheetView>
  </sheetViews>
  <sheetFormatPr baseColWidth="10" defaultColWidth="9.1640625" defaultRowHeight="15"/>
  <cols>
    <col min="1" max="1" width="9.6640625" style="12" bestFit="1" customWidth="1"/>
    <col min="2" max="5" width="9.1640625" style="12"/>
    <col min="6" max="6" width="27.33203125" style="12" customWidth="1"/>
    <col min="7" max="7" width="22.33203125" style="12" customWidth="1"/>
    <col min="8" max="8" width="19.33203125" style="12" customWidth="1"/>
    <col min="9" max="9" width="19.5" style="12" customWidth="1"/>
    <col min="10" max="10" width="22" style="12" customWidth="1"/>
    <col min="11" max="16" width="9.1640625" style="12"/>
    <col min="17" max="19" width="9.33203125" style="12" bestFit="1" customWidth="1"/>
    <col min="20" max="20" width="9.5" style="12" bestFit="1" customWidth="1"/>
    <col min="21" max="40" width="9.1640625" style="12"/>
    <col min="41" max="41" width="13.6640625" style="12" bestFit="1" customWidth="1"/>
    <col min="42" max="44" width="12.5" style="12" bestFit="1" customWidth="1"/>
    <col min="45" max="16384" width="9.1640625" style="12"/>
  </cols>
  <sheetData>
    <row r="1" spans="1:40">
      <c r="A1" s="12" t="s">
        <v>0</v>
      </c>
    </row>
    <row r="2" spans="1:40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L2" s="12" t="s">
        <v>12</v>
      </c>
      <c r="N2" s="12" t="s">
        <v>14</v>
      </c>
      <c r="O2" s="12" t="s">
        <v>13</v>
      </c>
    </row>
    <row r="3" spans="1:40">
      <c r="A3" s="13"/>
      <c r="B3" s="14"/>
      <c r="F3" s="14"/>
    </row>
    <row r="4" spans="1:40">
      <c r="A4" s="13"/>
      <c r="B4" s="14"/>
      <c r="F4" s="14"/>
    </row>
    <row r="5" spans="1:40">
      <c r="A5" s="13"/>
      <c r="B5" s="14"/>
      <c r="F5" s="14"/>
    </row>
    <row r="6" spans="1:40">
      <c r="A6" s="13"/>
      <c r="B6" s="14"/>
      <c r="F6" s="14"/>
    </row>
    <row r="7" spans="1:40" ht="15" customHeight="1">
      <c r="A7" s="13"/>
      <c r="B7" s="14"/>
      <c r="F7" s="14"/>
      <c r="AI7" s="21" t="s">
        <v>68</v>
      </c>
      <c r="AJ7" s="21"/>
      <c r="AK7" s="21"/>
      <c r="AL7" s="21"/>
    </row>
    <row r="8" spans="1:40">
      <c r="A8" s="13" t="s">
        <v>11</v>
      </c>
      <c r="B8" s="14"/>
      <c r="F8" s="12">
        <v>0.92900000000000005</v>
      </c>
      <c r="G8" s="12">
        <v>3.9537</v>
      </c>
      <c r="H8" s="12">
        <v>5.5997000000000003</v>
      </c>
      <c r="I8" s="12">
        <v>8.3909000000000002</v>
      </c>
      <c r="Q8" s="12" t="s">
        <v>62</v>
      </c>
      <c r="R8" s="12" t="s">
        <v>63</v>
      </c>
      <c r="S8" s="12" t="s">
        <v>64</v>
      </c>
      <c r="T8" s="17" t="s">
        <v>65</v>
      </c>
      <c r="U8" s="17"/>
      <c r="W8" s="12" t="s">
        <v>66</v>
      </c>
      <c r="Y8" s="12" t="s">
        <v>59</v>
      </c>
      <c r="Z8" s="12" t="s">
        <v>61</v>
      </c>
      <c r="AA8" s="12" t="s">
        <v>60</v>
      </c>
      <c r="AI8" s="12" t="s">
        <v>69</v>
      </c>
    </row>
    <row r="9" spans="1:40">
      <c r="A9" s="13">
        <v>43346</v>
      </c>
      <c r="B9" s="14">
        <v>3274</v>
      </c>
      <c r="C9" s="14">
        <v>20908</v>
      </c>
      <c r="D9" s="12">
        <v>9.06</v>
      </c>
      <c r="E9" s="12">
        <v>24</v>
      </c>
      <c r="F9" s="12">
        <v>537</v>
      </c>
      <c r="G9" s="12">
        <v>394</v>
      </c>
      <c r="H9" s="12">
        <v>42</v>
      </c>
      <c r="I9" s="12">
        <v>53</v>
      </c>
      <c r="J9" s="14">
        <v>2152</v>
      </c>
      <c r="L9" s="12">
        <f>3.9537*G9+5.5997*H9+8.3909*I9</f>
        <v>2237.6629000000003</v>
      </c>
      <c r="N9" s="5">
        <f>F9*1.1118</f>
        <v>597.03659999999991</v>
      </c>
      <c r="O9" s="5">
        <f>L9+N9</f>
        <v>2834.6995000000002</v>
      </c>
      <c r="Q9" s="8">
        <f>F9/SUM(F9:I9)</f>
        <v>0.52339181286549707</v>
      </c>
      <c r="R9" s="8">
        <f>SUM(G9:I9)/SUM(F9:I9)</f>
        <v>0.47660818713450293</v>
      </c>
      <c r="S9" s="6">
        <f>SUM(F9:I9)/60</f>
        <v>17.100000000000001</v>
      </c>
      <c r="T9" s="18">
        <v>7.6333333333333337</v>
      </c>
      <c r="U9" s="18">
        <f>S9+T9</f>
        <v>24.733333333333334</v>
      </c>
      <c r="W9" s="12" t="s">
        <v>67</v>
      </c>
      <c r="Y9" s="8">
        <f>G9/SUM(G9:I9)</f>
        <v>0.80572597137014312</v>
      </c>
      <c r="Z9" s="8">
        <f>H9/SUM(G9:I9)</f>
        <v>8.5889570552147243E-2</v>
      </c>
      <c r="AA9" s="8">
        <f>I9/SUM(G9:I9)</f>
        <v>0.10838445807770961</v>
      </c>
      <c r="AB9" s="8"/>
      <c r="AC9" s="9">
        <f>SUM(Y9:AA9)</f>
        <v>1</v>
      </c>
      <c r="AI9" s="20">
        <v>0.59322652054290725</v>
      </c>
      <c r="AJ9" s="20">
        <v>0.19939547304595745</v>
      </c>
      <c r="AK9" s="20">
        <v>0.20737800641113524</v>
      </c>
      <c r="AL9" s="20">
        <v>1</v>
      </c>
      <c r="AN9" s="8">
        <v>0.4291298753577546</v>
      </c>
    </row>
    <row r="10" spans="1:40">
      <c r="A10" s="13">
        <v>43347</v>
      </c>
      <c r="B10" s="14">
        <v>2384</v>
      </c>
      <c r="C10" s="14">
        <v>9466</v>
      </c>
      <c r="D10" s="12">
        <v>4.0999999999999996</v>
      </c>
      <c r="E10" s="12">
        <v>4</v>
      </c>
      <c r="F10" s="12">
        <v>713</v>
      </c>
      <c r="G10" s="12">
        <v>242</v>
      </c>
      <c r="H10" s="12">
        <v>23</v>
      </c>
      <c r="I10" s="12">
        <v>1</v>
      </c>
      <c r="J10" s="14">
        <v>1051</v>
      </c>
      <c r="L10" s="12">
        <f t="shared" ref="L10:L39" si="0">3.9537*G10+5.5997*H10+8.3909*I10</f>
        <v>1093.9794000000002</v>
      </c>
      <c r="N10" s="5">
        <f t="shared" ref="N10:N39" si="1">F10*1.1118</f>
        <v>792.71339999999998</v>
      </c>
      <c r="O10" s="5">
        <f t="shared" ref="O10:O39" si="2">L10+N10</f>
        <v>1886.6928000000003</v>
      </c>
      <c r="Q10" s="8">
        <f t="shared" ref="Q10:Q39" si="3">F10/SUM(F10:I10)</f>
        <v>0.72829417773238003</v>
      </c>
      <c r="R10" s="8">
        <f t="shared" ref="R10:R39" si="4">SUM(G10:I10)/SUM(F10:I10)</f>
        <v>0.27170582226762002</v>
      </c>
      <c r="S10" s="6">
        <f t="shared" ref="S10:S39" si="5">SUM(F10:I10)/60</f>
        <v>16.316666666666666</v>
      </c>
      <c r="T10" s="18">
        <v>7.6833333333333336</v>
      </c>
      <c r="U10" s="18">
        <f t="shared" ref="U10:U39" si="6">S10+T10</f>
        <v>24</v>
      </c>
      <c r="Y10" s="8">
        <f>G10/SUM(G10:I10)</f>
        <v>0.90977443609022557</v>
      </c>
      <c r="Z10" s="8">
        <f>H10/SUM(G10:I10)</f>
        <v>8.646616541353383E-2</v>
      </c>
      <c r="AA10" s="8">
        <f>I10/SUM(G10:I10)</f>
        <v>3.7593984962406013E-3</v>
      </c>
      <c r="AB10" s="8"/>
      <c r="AC10" s="9">
        <f t="shared" ref="AC10:AC39" si="7">SUM(Y10:AA10)</f>
        <v>1</v>
      </c>
      <c r="AI10" s="8">
        <v>0.50614694053708509</v>
      </c>
      <c r="AJ10" s="8">
        <v>0.23529430776747401</v>
      </c>
      <c r="AK10" s="8">
        <v>0.25855875169544096</v>
      </c>
      <c r="AL10" s="8">
        <v>1</v>
      </c>
      <c r="AN10" s="8">
        <v>0.43068939594587535</v>
      </c>
    </row>
    <row r="11" spans="1:40">
      <c r="A11" s="13">
        <v>43348</v>
      </c>
      <c r="B11" s="14">
        <v>2883</v>
      </c>
      <c r="C11" s="14">
        <v>14519</v>
      </c>
      <c r="D11" s="12">
        <v>6.29</v>
      </c>
      <c r="E11" s="12">
        <v>17</v>
      </c>
      <c r="F11" s="12">
        <v>475</v>
      </c>
      <c r="G11" s="12">
        <v>384</v>
      </c>
      <c r="H11" s="12">
        <v>26</v>
      </c>
      <c r="I11" s="12">
        <v>7</v>
      </c>
      <c r="J11" s="14">
        <v>1665</v>
      </c>
      <c r="L11" s="12">
        <f t="shared" si="0"/>
        <v>1722.5493000000001</v>
      </c>
      <c r="N11" s="5">
        <f t="shared" si="1"/>
        <v>528.1049999999999</v>
      </c>
      <c r="O11" s="5">
        <f t="shared" si="2"/>
        <v>2250.6543000000001</v>
      </c>
      <c r="Q11" s="8">
        <f t="shared" si="3"/>
        <v>0.53251121076233188</v>
      </c>
      <c r="R11" s="8">
        <f t="shared" si="4"/>
        <v>0.46748878923766818</v>
      </c>
      <c r="S11" s="6">
        <f t="shared" si="5"/>
        <v>14.866666666666667</v>
      </c>
      <c r="T11" s="18">
        <v>7.9333333333333336</v>
      </c>
      <c r="U11" s="18">
        <f t="shared" si="6"/>
        <v>22.8</v>
      </c>
      <c r="Y11" s="8">
        <f>G11/SUM(G11:I11)</f>
        <v>0.92086330935251803</v>
      </c>
      <c r="Z11" s="8">
        <f>H11/SUM(G11:I11)</f>
        <v>6.235011990407674E-2</v>
      </c>
      <c r="AA11" s="8">
        <f>I11/SUM(G11:I11)</f>
        <v>1.6786570743405275E-2</v>
      </c>
      <c r="AB11" s="8"/>
      <c r="AC11" s="9">
        <f t="shared" si="7"/>
        <v>1</v>
      </c>
      <c r="AI11" s="8">
        <v>0.539267608628341</v>
      </c>
      <c r="AJ11" s="8">
        <v>0.21576636791586451</v>
      </c>
      <c r="AK11" s="8">
        <v>0.24496602345579449</v>
      </c>
      <c r="AL11" s="8">
        <v>1</v>
      </c>
      <c r="AN11" s="8">
        <v>0.4395116123352471</v>
      </c>
    </row>
    <row r="12" spans="1:40">
      <c r="A12" s="13">
        <v>43349</v>
      </c>
      <c r="B12" s="14">
        <v>2694</v>
      </c>
      <c r="C12" s="14">
        <v>11144</v>
      </c>
      <c r="D12" s="12">
        <v>4.83</v>
      </c>
      <c r="E12" s="12">
        <v>14</v>
      </c>
      <c r="F12" s="12">
        <v>652</v>
      </c>
      <c r="G12" s="12">
        <v>366</v>
      </c>
      <c r="H12" s="12">
        <v>16</v>
      </c>
      <c r="I12" s="12">
        <v>5</v>
      </c>
      <c r="J12" s="14">
        <v>1448</v>
      </c>
      <c r="L12" s="12">
        <f t="shared" si="0"/>
        <v>1578.6039000000001</v>
      </c>
      <c r="N12" s="5">
        <f t="shared" si="1"/>
        <v>724.89359999999988</v>
      </c>
      <c r="O12" s="5">
        <f t="shared" si="2"/>
        <v>2303.4974999999999</v>
      </c>
      <c r="Q12" s="8">
        <f t="shared" si="3"/>
        <v>0.62752646775745913</v>
      </c>
      <c r="R12" s="8">
        <f t="shared" si="4"/>
        <v>0.37247353224254093</v>
      </c>
      <c r="S12" s="6">
        <f t="shared" si="5"/>
        <v>17.316666666666666</v>
      </c>
      <c r="T12" s="18">
        <v>7.2833333333333332</v>
      </c>
      <c r="U12" s="18">
        <f t="shared" si="6"/>
        <v>24.6</v>
      </c>
      <c r="Y12" s="8">
        <f>G12/SUM(G12:I12)</f>
        <v>0.94573643410852715</v>
      </c>
      <c r="Z12" s="8">
        <f>H12/SUM(G12:I12)</f>
        <v>4.1343669250645997E-2</v>
      </c>
      <c r="AA12" s="8">
        <f>I12/SUM(G12:I12)</f>
        <v>1.2919896640826873E-2</v>
      </c>
      <c r="AB12" s="8"/>
      <c r="AC12" s="9">
        <f t="shared" si="7"/>
        <v>1</v>
      </c>
      <c r="AI12" s="8">
        <v>0.52136791741299415</v>
      </c>
      <c r="AJ12" s="8">
        <v>0.22467990680204189</v>
      </c>
      <c r="AK12" s="8">
        <v>0.2539521757849641</v>
      </c>
      <c r="AL12" s="8">
        <v>1</v>
      </c>
      <c r="AN12" s="8">
        <v>0.45726567737152418</v>
      </c>
    </row>
    <row r="13" spans="1:40">
      <c r="A13" s="13">
        <v>43350</v>
      </c>
      <c r="B13" s="14">
        <v>2843</v>
      </c>
      <c r="C13" s="14">
        <v>17090</v>
      </c>
      <c r="D13" s="12">
        <v>7.4</v>
      </c>
      <c r="E13" s="12">
        <v>9</v>
      </c>
      <c r="F13" s="12">
        <v>588</v>
      </c>
      <c r="G13" s="12">
        <v>192</v>
      </c>
      <c r="H13" s="12">
        <v>96</v>
      </c>
      <c r="I13" s="12">
        <v>42</v>
      </c>
      <c r="J13" s="14">
        <v>1580</v>
      </c>
      <c r="L13" s="12">
        <f t="shared" si="0"/>
        <v>1649.0994000000001</v>
      </c>
      <c r="N13" s="5">
        <f t="shared" si="1"/>
        <v>653.73839999999996</v>
      </c>
      <c r="O13" s="5">
        <f t="shared" si="2"/>
        <v>2302.8378000000002</v>
      </c>
      <c r="Q13" s="8">
        <f t="shared" si="3"/>
        <v>0.64052287581699341</v>
      </c>
      <c r="R13" s="8">
        <f t="shared" si="4"/>
        <v>0.35947712418300654</v>
      </c>
      <c r="S13" s="6">
        <f t="shared" si="5"/>
        <v>15.3</v>
      </c>
      <c r="T13" s="18">
        <v>7.3</v>
      </c>
      <c r="U13" s="18">
        <f t="shared" si="6"/>
        <v>22.6</v>
      </c>
      <c r="Y13" s="8">
        <f>G13/SUM(G13:I13)</f>
        <v>0.58181818181818179</v>
      </c>
      <c r="Z13" s="8">
        <f>H13/SUM(G13:I13)</f>
        <v>0.29090909090909089</v>
      </c>
      <c r="AA13" s="8">
        <f>I13/SUM(G13:I13)</f>
        <v>0.12727272727272726</v>
      </c>
      <c r="AB13" s="8"/>
      <c r="AC13" s="9">
        <f t="shared" si="7"/>
        <v>1</v>
      </c>
      <c r="AI13" s="20">
        <v>0.6082425752463253</v>
      </c>
      <c r="AJ13" s="20">
        <v>0.20152049528260785</v>
      </c>
      <c r="AK13" s="20">
        <v>0.19023692947106674</v>
      </c>
      <c r="AL13" s="20">
        <v>0.99999999999999989</v>
      </c>
      <c r="AN13" s="8">
        <v>0.48874564870532033</v>
      </c>
    </row>
    <row r="14" spans="1:40">
      <c r="A14" s="13">
        <v>43351</v>
      </c>
      <c r="B14" s="14">
        <v>2468</v>
      </c>
      <c r="C14" s="14">
        <v>10204</v>
      </c>
      <c r="D14" s="12">
        <v>4.42</v>
      </c>
      <c r="E14" s="12">
        <v>15</v>
      </c>
      <c r="F14" s="12">
        <v>662</v>
      </c>
      <c r="G14" s="12">
        <v>247</v>
      </c>
      <c r="H14" s="12">
        <v>26</v>
      </c>
      <c r="I14" s="12">
        <v>18</v>
      </c>
      <c r="J14" s="14">
        <v>1162</v>
      </c>
      <c r="L14" s="12">
        <f t="shared" si="0"/>
        <v>1273.1922999999999</v>
      </c>
      <c r="N14" s="5">
        <f t="shared" si="1"/>
        <v>736.01159999999993</v>
      </c>
      <c r="O14" s="5">
        <f t="shared" si="2"/>
        <v>2009.2039</v>
      </c>
      <c r="Q14" s="8">
        <f t="shared" si="3"/>
        <v>0.69464847848898215</v>
      </c>
      <c r="R14" s="8">
        <f t="shared" si="4"/>
        <v>0.30535152151101785</v>
      </c>
      <c r="S14" s="6">
        <f t="shared" si="5"/>
        <v>15.883333333333333</v>
      </c>
      <c r="T14" s="18">
        <v>8.7166666666666668</v>
      </c>
      <c r="U14" s="18">
        <f t="shared" si="6"/>
        <v>24.6</v>
      </c>
      <c r="Y14" s="8">
        <f>G14/SUM(G14:I14)</f>
        <v>0.84879725085910651</v>
      </c>
      <c r="Z14" s="8">
        <f>H14/SUM(G14:I14)</f>
        <v>8.9347079037800689E-2</v>
      </c>
      <c r="AA14" s="8">
        <f>I14/SUM(G14:I14)</f>
        <v>6.1855670103092786E-2</v>
      </c>
      <c r="AB14" s="8"/>
      <c r="AC14" s="9">
        <f t="shared" si="7"/>
        <v>1</v>
      </c>
      <c r="AI14" s="8">
        <v>0.54102265158838003</v>
      </c>
      <c r="AJ14" s="8">
        <v>0.22243153118489045</v>
      </c>
      <c r="AK14" s="8">
        <v>0.23654581722672963</v>
      </c>
      <c r="AL14" s="8">
        <v>1</v>
      </c>
      <c r="AN14" s="8">
        <v>0.48909130683888374</v>
      </c>
    </row>
    <row r="15" spans="1:40">
      <c r="A15" s="13">
        <v>43352</v>
      </c>
      <c r="B15" s="14">
        <v>2116</v>
      </c>
      <c r="C15" s="14">
        <v>5473</v>
      </c>
      <c r="D15" s="12">
        <v>2.37</v>
      </c>
      <c r="E15" s="12">
        <v>5</v>
      </c>
      <c r="F15" s="12">
        <v>759</v>
      </c>
      <c r="G15" s="12">
        <v>148</v>
      </c>
      <c r="H15" s="12">
        <v>20</v>
      </c>
      <c r="I15" s="12">
        <v>8</v>
      </c>
      <c r="J15" s="12">
        <v>689</v>
      </c>
      <c r="L15" s="12">
        <f t="shared" si="0"/>
        <v>764.26880000000006</v>
      </c>
      <c r="N15" s="5">
        <f t="shared" si="1"/>
        <v>843.85619999999994</v>
      </c>
      <c r="O15" s="5">
        <f t="shared" si="2"/>
        <v>1608.125</v>
      </c>
      <c r="Q15" s="8">
        <f t="shared" si="3"/>
        <v>0.81176470588235294</v>
      </c>
      <c r="R15" s="8">
        <f t="shared" si="4"/>
        <v>0.18823529411764706</v>
      </c>
      <c r="S15" s="6">
        <f t="shared" si="5"/>
        <v>15.583333333333334</v>
      </c>
      <c r="T15" s="18">
        <v>7.6833333333333336</v>
      </c>
      <c r="U15" s="18">
        <f t="shared" si="6"/>
        <v>23.266666666666666</v>
      </c>
      <c r="Y15" s="8">
        <f>G15/SUM(G15:I15)</f>
        <v>0.84090909090909094</v>
      </c>
      <c r="Z15" s="8">
        <f>H15/SUM(G15:I15)</f>
        <v>0.11363636363636363</v>
      </c>
      <c r="AA15" s="8">
        <f>I15/SUM(G15:I15)</f>
        <v>4.5454545454545456E-2</v>
      </c>
      <c r="AB15" s="8"/>
      <c r="AC15" s="9">
        <f t="shared" si="7"/>
        <v>1</v>
      </c>
      <c r="AI15" s="8">
        <v>0.50548351904880906</v>
      </c>
      <c r="AJ15" s="8">
        <v>0.24144793058526914</v>
      </c>
      <c r="AK15" s="8">
        <v>0.25306855036592185</v>
      </c>
      <c r="AL15" s="8">
        <v>1</v>
      </c>
      <c r="AN15" s="8">
        <v>0.50028850419105586</v>
      </c>
    </row>
    <row r="16" spans="1:40">
      <c r="A16" s="13">
        <v>43353</v>
      </c>
      <c r="B16" s="14">
        <v>2584</v>
      </c>
      <c r="C16" s="14">
        <v>11823</v>
      </c>
      <c r="D16" s="12">
        <v>5.12</v>
      </c>
      <c r="E16" s="12">
        <v>24</v>
      </c>
      <c r="F16" s="12">
        <v>550</v>
      </c>
      <c r="G16" s="12">
        <v>253</v>
      </c>
      <c r="H16" s="12">
        <v>41</v>
      </c>
      <c r="I16" s="12">
        <v>4</v>
      </c>
      <c r="J16" s="14">
        <v>1275</v>
      </c>
      <c r="L16" s="12">
        <f t="shared" si="0"/>
        <v>1263.4374</v>
      </c>
      <c r="N16" s="5">
        <f t="shared" si="1"/>
        <v>611.4899999999999</v>
      </c>
      <c r="O16" s="5">
        <f t="shared" si="2"/>
        <v>1874.9274</v>
      </c>
      <c r="Q16" s="8">
        <f t="shared" si="3"/>
        <v>0.64858490566037741</v>
      </c>
      <c r="R16" s="8">
        <f t="shared" si="4"/>
        <v>0.35141509433962265</v>
      </c>
      <c r="S16" s="6">
        <f t="shared" si="5"/>
        <v>14.133333333333333</v>
      </c>
      <c r="T16" s="18">
        <v>7.8833333333333337</v>
      </c>
      <c r="U16" s="18">
        <f t="shared" si="6"/>
        <v>22.016666666666666</v>
      </c>
      <c r="Y16" s="8">
        <f>G16/SUM(G16:I16)</f>
        <v>0.84899328859060408</v>
      </c>
      <c r="Z16" s="8">
        <f>H16/SUM(G16:I16)</f>
        <v>0.13758389261744966</v>
      </c>
      <c r="AA16" s="8">
        <f>I16/SUM(G16:I16)</f>
        <v>1.3422818791946308E-2</v>
      </c>
      <c r="AB16" s="8"/>
      <c r="AC16" s="9">
        <f t="shared" si="7"/>
        <v>1</v>
      </c>
      <c r="AI16" s="8">
        <v>0.53326557759878568</v>
      </c>
      <c r="AJ16" s="8">
        <v>0.22332439261313203</v>
      </c>
      <c r="AK16" s="8">
        <v>0.24341002978808218</v>
      </c>
      <c r="AL16" s="8">
        <v>0.99999999999999978</v>
      </c>
      <c r="AN16" s="8">
        <v>0.50548351904880906</v>
      </c>
    </row>
    <row r="17" spans="1:40">
      <c r="A17" s="13">
        <v>43354</v>
      </c>
      <c r="B17" s="14">
        <v>3104</v>
      </c>
      <c r="C17" s="14">
        <v>20649</v>
      </c>
      <c r="D17" s="12">
        <v>8.9</v>
      </c>
      <c r="E17" s="12">
        <v>21</v>
      </c>
      <c r="F17" s="12">
        <v>573</v>
      </c>
      <c r="G17" s="12">
        <v>315</v>
      </c>
      <c r="H17" s="12">
        <v>54</v>
      </c>
      <c r="I17" s="12">
        <v>55</v>
      </c>
      <c r="J17" s="14">
        <v>1926</v>
      </c>
      <c r="L17" s="12">
        <f t="shared" si="0"/>
        <v>2009.2988</v>
      </c>
      <c r="N17" s="5">
        <f t="shared" si="1"/>
        <v>637.06139999999994</v>
      </c>
      <c r="O17" s="5">
        <f t="shared" si="2"/>
        <v>2646.3602000000001</v>
      </c>
      <c r="Q17" s="8">
        <f t="shared" si="3"/>
        <v>0.5747241725175527</v>
      </c>
      <c r="R17" s="8">
        <f t="shared" si="4"/>
        <v>0.42527582748244735</v>
      </c>
      <c r="S17" s="6">
        <f t="shared" si="5"/>
        <v>16.616666666666667</v>
      </c>
      <c r="T17" s="18">
        <v>5.4833333333333334</v>
      </c>
      <c r="U17" s="18">
        <f t="shared" si="6"/>
        <v>22.1</v>
      </c>
      <c r="Y17" s="8">
        <f>G17/SUM(G17:I17)</f>
        <v>0.74292452830188682</v>
      </c>
      <c r="Z17" s="8">
        <f>H17/SUM(G17:I17)</f>
        <v>0.12735849056603774</v>
      </c>
      <c r="AA17" s="8">
        <f>I17/SUM(G17:I17)</f>
        <v>0.12971698113207547</v>
      </c>
      <c r="AB17" s="8"/>
      <c r="AC17" s="9">
        <f t="shared" si="7"/>
        <v>1</v>
      </c>
      <c r="AI17" s="20">
        <v>0.60118576084035991</v>
      </c>
      <c r="AJ17" s="20">
        <v>0.19920770013134867</v>
      </c>
      <c r="AK17" s="20">
        <v>0.19960653902829151</v>
      </c>
      <c r="AL17" s="20">
        <v>1</v>
      </c>
      <c r="AN17" s="8">
        <v>0.50614694053708509</v>
      </c>
    </row>
    <row r="18" spans="1:40">
      <c r="A18" s="13">
        <v>43355</v>
      </c>
      <c r="B18" s="14">
        <v>2916</v>
      </c>
      <c r="C18" s="14">
        <v>14744</v>
      </c>
      <c r="D18" s="12">
        <v>6.38</v>
      </c>
      <c r="E18" s="12">
        <v>16</v>
      </c>
      <c r="F18" s="12">
        <v>628</v>
      </c>
      <c r="G18" s="12">
        <v>335</v>
      </c>
      <c r="H18" s="12">
        <v>19</v>
      </c>
      <c r="I18" s="12">
        <v>28</v>
      </c>
      <c r="J18" s="14">
        <v>1659</v>
      </c>
      <c r="L18" s="12">
        <f t="shared" si="0"/>
        <v>1665.8289999999997</v>
      </c>
      <c r="N18" s="5">
        <f t="shared" si="1"/>
        <v>698.21039999999994</v>
      </c>
      <c r="O18" s="5">
        <f t="shared" si="2"/>
        <v>2364.0393999999997</v>
      </c>
      <c r="Q18" s="8">
        <f t="shared" si="3"/>
        <v>0.62178217821782178</v>
      </c>
      <c r="R18" s="8">
        <f t="shared" si="4"/>
        <v>0.37821782178217822</v>
      </c>
      <c r="S18" s="6">
        <f t="shared" si="5"/>
        <v>16.833333333333332</v>
      </c>
      <c r="T18" s="18">
        <v>7.833333333333333</v>
      </c>
      <c r="U18" s="18">
        <f t="shared" si="6"/>
        <v>24.666666666666664</v>
      </c>
      <c r="Y18" s="8">
        <f>G18/SUM(G18:I18)</f>
        <v>0.87696335078534027</v>
      </c>
      <c r="Z18" s="8">
        <f>H18/SUM(G18:I18)</f>
        <v>4.9738219895287955E-2</v>
      </c>
      <c r="AA18" s="8">
        <f>I18/SUM(G18:I18)</f>
        <v>7.3298429319371722E-2</v>
      </c>
      <c r="AB18" s="8"/>
      <c r="AC18" s="9">
        <f t="shared" si="7"/>
        <v>0.99999999999999989</v>
      </c>
      <c r="AI18" s="8">
        <v>0.55500765149557196</v>
      </c>
      <c r="AJ18" s="8">
        <v>0.21414045778588464</v>
      </c>
      <c r="AK18" s="8">
        <v>0.23085189071854353</v>
      </c>
      <c r="AL18" s="8">
        <v>1.0000000000000002</v>
      </c>
      <c r="AN18" s="8">
        <v>0.51803556312918109</v>
      </c>
    </row>
    <row r="19" spans="1:40">
      <c r="A19" s="13">
        <v>43356</v>
      </c>
      <c r="B19" s="14">
        <v>3195</v>
      </c>
      <c r="C19" s="14">
        <v>16291</v>
      </c>
      <c r="D19" s="12">
        <v>6.94</v>
      </c>
      <c r="E19" s="12">
        <v>22</v>
      </c>
      <c r="F19" s="12">
        <v>515</v>
      </c>
      <c r="G19" s="12">
        <v>337</v>
      </c>
      <c r="H19" s="12">
        <v>65</v>
      </c>
      <c r="I19" s="12">
        <v>49</v>
      </c>
      <c r="J19" s="14">
        <v>2013</v>
      </c>
      <c r="L19" s="12">
        <f t="shared" si="0"/>
        <v>2107.5315000000001</v>
      </c>
      <c r="N19" s="5">
        <f t="shared" si="1"/>
        <v>572.577</v>
      </c>
      <c r="O19" s="5">
        <f t="shared" si="2"/>
        <v>2680.1085000000003</v>
      </c>
      <c r="Q19" s="8">
        <f t="shared" si="3"/>
        <v>0.5331262939958592</v>
      </c>
      <c r="R19" s="8">
        <f t="shared" si="4"/>
        <v>0.4668737060041408</v>
      </c>
      <c r="S19" s="6">
        <f t="shared" si="5"/>
        <v>16.100000000000001</v>
      </c>
      <c r="T19" s="18">
        <v>6.333333333333333</v>
      </c>
      <c r="U19" s="18">
        <f t="shared" si="6"/>
        <v>22.433333333333334</v>
      </c>
      <c r="Y19" s="8">
        <f>G19/SUM(G19:I19)</f>
        <v>0.74722838137472281</v>
      </c>
      <c r="Z19" s="8">
        <f>H19/SUM(G19:I19)</f>
        <v>0.14412416851441243</v>
      </c>
      <c r="AA19" s="8">
        <f>I19/SUM(G19:I19)</f>
        <v>0.10864745011086474</v>
      </c>
      <c r="AB19" s="8"/>
      <c r="AC19" s="9">
        <f t="shared" si="7"/>
        <v>1</v>
      </c>
      <c r="AI19" s="8">
        <v>0.60042251856387696</v>
      </c>
      <c r="AJ19" s="8">
        <v>0.19835606492541902</v>
      </c>
      <c r="AK19" s="8">
        <v>0.20122141651070394</v>
      </c>
      <c r="AL19" s="8">
        <v>0.99999999999999989</v>
      </c>
      <c r="AN19" s="8">
        <v>0.52136791741299415</v>
      </c>
    </row>
    <row r="20" spans="1:40">
      <c r="A20" s="13">
        <v>43357</v>
      </c>
      <c r="B20" s="14">
        <v>2644</v>
      </c>
      <c r="C20" s="14">
        <v>12337</v>
      </c>
      <c r="D20" s="12">
        <v>5.34</v>
      </c>
      <c r="E20" s="12">
        <v>33</v>
      </c>
      <c r="F20" s="12">
        <v>652</v>
      </c>
      <c r="G20" s="12">
        <v>284</v>
      </c>
      <c r="H20" s="12">
        <v>24</v>
      </c>
      <c r="I20" s="12">
        <v>6</v>
      </c>
      <c r="J20" s="14">
        <v>1359</v>
      </c>
      <c r="L20" s="12">
        <f t="shared" si="0"/>
        <v>1307.5889999999999</v>
      </c>
      <c r="N20" s="5">
        <f t="shared" si="1"/>
        <v>724.89359999999988</v>
      </c>
      <c r="O20" s="5">
        <f t="shared" si="2"/>
        <v>2032.4825999999998</v>
      </c>
      <c r="Q20" s="8">
        <f t="shared" si="3"/>
        <v>0.67494824016563149</v>
      </c>
      <c r="R20" s="8">
        <f t="shared" si="4"/>
        <v>0.32505175983436851</v>
      </c>
      <c r="S20" s="6">
        <f t="shared" si="5"/>
        <v>16.100000000000001</v>
      </c>
      <c r="T20" s="18">
        <v>6.05</v>
      </c>
      <c r="U20" s="18">
        <f t="shared" si="6"/>
        <v>22.150000000000002</v>
      </c>
      <c r="Y20" s="8">
        <f>G20/SUM(G20:I20)</f>
        <v>0.90445859872611467</v>
      </c>
      <c r="Z20" s="8">
        <f>H20/SUM(G20:I20)</f>
        <v>7.6433121019108277E-2</v>
      </c>
      <c r="AA20" s="8">
        <f>I20/SUM(G20:I20)</f>
        <v>1.9108280254777069E-2</v>
      </c>
      <c r="AB20" s="8"/>
      <c r="AC20" s="9">
        <f t="shared" si="7"/>
        <v>1</v>
      </c>
      <c r="AI20" s="8">
        <v>0.52241665760107558</v>
      </c>
      <c r="AJ20" s="8">
        <v>0.22710964903203384</v>
      </c>
      <c r="AK20" s="8">
        <v>0.25047369336689068</v>
      </c>
      <c r="AL20" s="8">
        <v>1.0000000000000002</v>
      </c>
      <c r="AN20" s="8">
        <v>0.52241665760107558</v>
      </c>
    </row>
    <row r="21" spans="1:40">
      <c r="A21" s="13">
        <v>43358</v>
      </c>
      <c r="B21" s="14">
        <v>2524</v>
      </c>
      <c r="C21" s="14">
        <v>11502</v>
      </c>
      <c r="D21" s="12">
        <v>4.8</v>
      </c>
      <c r="E21" s="12">
        <v>14</v>
      </c>
      <c r="F21" s="12">
        <v>612</v>
      </c>
      <c r="G21" s="12">
        <v>273</v>
      </c>
      <c r="H21" s="12">
        <v>13</v>
      </c>
      <c r="I21" s="12">
        <v>6</v>
      </c>
      <c r="J21" s="14">
        <v>1204</v>
      </c>
      <c r="L21" s="12">
        <f t="shared" si="0"/>
        <v>1202.5016000000001</v>
      </c>
      <c r="N21" s="5">
        <f t="shared" si="1"/>
        <v>680.4215999999999</v>
      </c>
      <c r="O21" s="5">
        <f t="shared" si="2"/>
        <v>1882.9232</v>
      </c>
      <c r="Q21" s="8">
        <f t="shared" si="3"/>
        <v>0.67699115044247793</v>
      </c>
      <c r="R21" s="8">
        <f t="shared" si="4"/>
        <v>0.32300884955752213</v>
      </c>
      <c r="S21" s="6">
        <f t="shared" si="5"/>
        <v>15.066666666666666</v>
      </c>
      <c r="T21" s="18">
        <v>7.333333333333333</v>
      </c>
      <c r="U21" s="18">
        <f t="shared" si="6"/>
        <v>22.4</v>
      </c>
      <c r="Y21" s="8">
        <f>G21/SUM(G21:I21)</f>
        <v>0.93493150684931503</v>
      </c>
      <c r="Z21" s="8">
        <f>H21/SUM(G21:I21)</f>
        <v>4.4520547945205477E-2</v>
      </c>
      <c r="AA21" s="8">
        <f>I21/SUM(G21:I21)</f>
        <v>2.0547945205479451E-2</v>
      </c>
      <c r="AB21" s="8"/>
      <c r="AC21" s="9">
        <f t="shared" si="7"/>
        <v>0.99999999999999989</v>
      </c>
      <c r="AI21" s="8">
        <v>0.51803556312918109</v>
      </c>
      <c r="AJ21" s="8">
        <v>0.22814220520896833</v>
      </c>
      <c r="AK21" s="8">
        <v>0.25382223166185064</v>
      </c>
      <c r="AL21" s="8">
        <v>1</v>
      </c>
      <c r="AN21" s="8">
        <v>0.52251838822891428</v>
      </c>
    </row>
    <row r="22" spans="1:40">
      <c r="A22" s="13">
        <v>43359</v>
      </c>
      <c r="B22" s="14">
        <v>2940</v>
      </c>
      <c r="C22" s="14">
        <v>15441</v>
      </c>
      <c r="D22" s="12">
        <v>6.69</v>
      </c>
      <c r="E22" s="12">
        <v>56</v>
      </c>
      <c r="F22" s="12">
        <v>539</v>
      </c>
      <c r="G22" s="12">
        <v>385</v>
      </c>
      <c r="H22" s="12">
        <v>23</v>
      </c>
      <c r="I22" s="12">
        <v>11</v>
      </c>
      <c r="J22" s="14">
        <v>1737</v>
      </c>
      <c r="L22" s="12">
        <f t="shared" si="0"/>
        <v>1743.2675000000002</v>
      </c>
      <c r="N22" s="5">
        <f t="shared" si="1"/>
        <v>599.26019999999994</v>
      </c>
      <c r="O22" s="5">
        <f t="shared" si="2"/>
        <v>2342.5277000000001</v>
      </c>
      <c r="Q22" s="8">
        <f t="shared" si="3"/>
        <v>0.56263048016701467</v>
      </c>
      <c r="R22" s="8">
        <f t="shared" si="4"/>
        <v>0.43736951983298539</v>
      </c>
      <c r="S22" s="6">
        <f t="shared" si="5"/>
        <v>15.966666666666667</v>
      </c>
      <c r="T22" s="18">
        <v>7.6</v>
      </c>
      <c r="U22" s="18">
        <f t="shared" si="6"/>
        <v>23.566666666666666</v>
      </c>
      <c r="Y22" s="8">
        <f>G22/SUM(G22:I22)</f>
        <v>0.91885441527446299</v>
      </c>
      <c r="Z22" s="8">
        <f>H22/SUM(G22:I22)</f>
        <v>5.4892601431980909E-2</v>
      </c>
      <c r="AA22" s="8">
        <f>I22/SUM(G22:I22)</f>
        <v>2.6252983293556086E-2</v>
      </c>
      <c r="AB22" s="8"/>
      <c r="AC22" s="9">
        <f t="shared" si="7"/>
        <v>1</v>
      </c>
      <c r="AI22" s="8">
        <v>0.53976219889893029</v>
      </c>
      <c r="AJ22" s="8">
        <v>0.21657433505378978</v>
      </c>
      <c r="AK22" s="8">
        <v>0.24366346604728009</v>
      </c>
      <c r="AL22" s="8">
        <v>1.0000000000000002</v>
      </c>
      <c r="AN22" s="8">
        <v>0.52689216989549148</v>
      </c>
    </row>
    <row r="23" spans="1:40">
      <c r="A23" s="13">
        <v>43360</v>
      </c>
      <c r="B23" s="14">
        <v>3325</v>
      </c>
      <c r="C23" s="14">
        <v>18755</v>
      </c>
      <c r="D23" s="12">
        <v>7.99</v>
      </c>
      <c r="E23" s="12">
        <v>37</v>
      </c>
      <c r="F23" s="12">
        <v>459</v>
      </c>
      <c r="G23" s="12">
        <v>299</v>
      </c>
      <c r="H23" s="12">
        <v>76</v>
      </c>
      <c r="I23" s="12">
        <v>67</v>
      </c>
      <c r="J23" s="14">
        <v>2167</v>
      </c>
      <c r="L23" s="12">
        <f t="shared" si="0"/>
        <v>2169.9238</v>
      </c>
      <c r="N23" s="5">
        <f t="shared" si="1"/>
        <v>510.31619999999998</v>
      </c>
      <c r="O23" s="5">
        <f t="shared" si="2"/>
        <v>2680.24</v>
      </c>
      <c r="Q23" s="8">
        <f t="shared" si="3"/>
        <v>0.50943396226415094</v>
      </c>
      <c r="R23" s="8">
        <f t="shared" si="4"/>
        <v>0.49056603773584906</v>
      </c>
      <c r="S23" s="6">
        <f t="shared" si="5"/>
        <v>15.016666666666667</v>
      </c>
      <c r="T23" s="18">
        <v>7.0333333333333332</v>
      </c>
      <c r="U23" s="18">
        <f t="shared" si="6"/>
        <v>22.05</v>
      </c>
      <c r="Y23" s="8">
        <f>G23/SUM(G23:I23)</f>
        <v>0.67647058823529416</v>
      </c>
      <c r="Z23" s="8">
        <f>H23/SUM(G23:I23)</f>
        <v>0.17194570135746606</v>
      </c>
      <c r="AA23" s="8">
        <f>I23/SUM(G23:I23)</f>
        <v>0.15158371040723981</v>
      </c>
      <c r="AB23" s="8"/>
      <c r="AC23" s="9">
        <f t="shared" si="7"/>
        <v>1</v>
      </c>
      <c r="AI23" s="20">
        <v>0.62783350495102741</v>
      </c>
      <c r="AJ23" s="20">
        <v>0.18968381139985799</v>
      </c>
      <c r="AK23" s="20">
        <v>0.1824826836491148</v>
      </c>
      <c r="AL23" s="20">
        <v>1.0000000000000002</v>
      </c>
      <c r="AN23" s="8">
        <v>0.5296451133882405</v>
      </c>
    </row>
    <row r="24" spans="1:40">
      <c r="A24" s="13">
        <v>43361</v>
      </c>
      <c r="B24" s="14">
        <v>2209</v>
      </c>
      <c r="C24" s="14">
        <v>6269</v>
      </c>
      <c r="D24" s="12">
        <v>2.72</v>
      </c>
      <c r="E24" s="12">
        <v>6</v>
      </c>
      <c r="F24" s="12">
        <v>756</v>
      </c>
      <c r="G24" s="12">
        <v>182</v>
      </c>
      <c r="H24" s="12">
        <v>13</v>
      </c>
      <c r="I24" s="12">
        <v>6</v>
      </c>
      <c r="J24" s="12">
        <v>805</v>
      </c>
      <c r="L24" s="12">
        <f t="shared" si="0"/>
        <v>842.71490000000006</v>
      </c>
      <c r="N24" s="5">
        <f t="shared" si="1"/>
        <v>840.52079999999989</v>
      </c>
      <c r="O24" s="5">
        <f t="shared" si="2"/>
        <v>1683.2357</v>
      </c>
      <c r="Q24" s="8">
        <f t="shared" si="3"/>
        <v>0.78996865203761757</v>
      </c>
      <c r="R24" s="8">
        <f t="shared" si="4"/>
        <v>0.21003134796238246</v>
      </c>
      <c r="S24" s="6">
        <f t="shared" si="5"/>
        <v>15.95</v>
      </c>
      <c r="T24" s="18">
        <v>6.8833333333333337</v>
      </c>
      <c r="U24" s="18">
        <f t="shared" si="6"/>
        <v>22.833333333333332</v>
      </c>
      <c r="Y24" s="8">
        <f>G24/SUM(G24:I24)</f>
        <v>0.90547263681592038</v>
      </c>
      <c r="Z24" s="8">
        <f>H24/SUM(G24:I24)</f>
        <v>6.4676616915422883E-2</v>
      </c>
      <c r="AA24" s="8">
        <f>I24/SUM(G24:I24)</f>
        <v>2.9850746268656716E-2</v>
      </c>
      <c r="AB24" s="8"/>
      <c r="AC24" s="9">
        <f t="shared" si="7"/>
        <v>1</v>
      </c>
      <c r="AI24" s="8">
        <v>0.50028850419105586</v>
      </c>
      <c r="AJ24" s="8">
        <v>0.24097778983341409</v>
      </c>
      <c r="AK24" s="8">
        <v>0.25873370597553014</v>
      </c>
      <c r="AL24" s="8">
        <v>1</v>
      </c>
      <c r="AN24" s="8">
        <v>0.53326557759878568</v>
      </c>
    </row>
    <row r="25" spans="1:40">
      <c r="A25" s="13">
        <v>43362</v>
      </c>
      <c r="B25" s="14">
        <v>1707</v>
      </c>
      <c r="C25" s="14">
        <v>1551</v>
      </c>
      <c r="D25" s="12">
        <v>0.67</v>
      </c>
      <c r="E25" s="12">
        <v>3</v>
      </c>
      <c r="F25" s="12">
        <v>905</v>
      </c>
      <c r="G25" s="12">
        <v>29</v>
      </c>
      <c r="H25" s="12">
        <v>9</v>
      </c>
      <c r="I25" s="12">
        <v>2</v>
      </c>
      <c r="J25" s="12">
        <v>163</v>
      </c>
      <c r="L25" s="12">
        <f t="shared" si="0"/>
        <v>181.8364</v>
      </c>
      <c r="N25" s="5">
        <f t="shared" si="1"/>
        <v>1006.1789999999999</v>
      </c>
      <c r="O25" s="5">
        <f t="shared" si="2"/>
        <v>1188.0153999999998</v>
      </c>
      <c r="Q25" s="8">
        <f t="shared" si="3"/>
        <v>0.95767195767195767</v>
      </c>
      <c r="R25" s="8">
        <f t="shared" si="4"/>
        <v>4.2328042328042326E-2</v>
      </c>
      <c r="S25" s="6">
        <f t="shared" si="5"/>
        <v>15.75</v>
      </c>
      <c r="T25" s="18">
        <v>7.7833333333333332</v>
      </c>
      <c r="U25" s="18">
        <f t="shared" si="6"/>
        <v>23.533333333333331</v>
      </c>
      <c r="Y25" s="8">
        <f>G25/SUM(G25:I25)</f>
        <v>0.72499999999999998</v>
      </c>
      <c r="Z25" s="8">
        <f>H25/SUM(G25:I25)</f>
        <v>0.22500000000000001</v>
      </c>
      <c r="AA25" s="8">
        <f>I25/SUM(G25:I25)</f>
        <v>0.05</v>
      </c>
      <c r="AB25" s="8"/>
      <c r="AC25" s="9">
        <f t="shared" si="7"/>
        <v>1</v>
      </c>
      <c r="AI25" s="8">
        <v>0.4395116123352471</v>
      </c>
      <c r="AJ25" s="8">
        <v>0.27949001341635471</v>
      </c>
      <c r="AK25" s="8">
        <v>0.28099837424839808</v>
      </c>
      <c r="AL25" s="8">
        <v>1</v>
      </c>
      <c r="AN25" s="8">
        <v>0.539267608628341</v>
      </c>
    </row>
    <row r="26" spans="1:40">
      <c r="A26" s="13">
        <v>43363</v>
      </c>
      <c r="B26" s="14">
        <v>2512</v>
      </c>
      <c r="C26" s="14">
        <v>10388</v>
      </c>
      <c r="D26" s="12">
        <v>4.5</v>
      </c>
      <c r="E26" s="12">
        <v>20</v>
      </c>
      <c r="F26" s="12">
        <v>639</v>
      </c>
      <c r="G26" s="12">
        <v>234</v>
      </c>
      <c r="H26" s="12">
        <v>23</v>
      </c>
      <c r="I26" s="12">
        <v>10</v>
      </c>
      <c r="J26" s="14">
        <v>1166</v>
      </c>
      <c r="L26" s="12">
        <f t="shared" si="0"/>
        <v>1137.8679000000002</v>
      </c>
      <c r="N26" s="5">
        <f t="shared" si="1"/>
        <v>710.44019999999989</v>
      </c>
      <c r="O26" s="5">
        <f t="shared" si="2"/>
        <v>1848.3081000000002</v>
      </c>
      <c r="Q26" s="8">
        <f t="shared" si="3"/>
        <v>0.70529801324503316</v>
      </c>
      <c r="R26" s="8">
        <f t="shared" si="4"/>
        <v>0.29470198675496689</v>
      </c>
      <c r="S26" s="6">
        <f t="shared" si="5"/>
        <v>15.1</v>
      </c>
      <c r="T26" s="18">
        <v>7</v>
      </c>
      <c r="U26" s="18">
        <f t="shared" si="6"/>
        <v>22.1</v>
      </c>
      <c r="Y26" s="8">
        <f>G26/SUM(G26:I26)</f>
        <v>0.8764044943820225</v>
      </c>
      <c r="Z26" s="8">
        <f>H26/SUM(G26:I26)</f>
        <v>8.6142322097378279E-2</v>
      </c>
      <c r="AA26" s="8">
        <f>I26/SUM(G26:I26)</f>
        <v>3.7453183520599252E-2</v>
      </c>
      <c r="AB26" s="8"/>
      <c r="AC26" s="9">
        <f t="shared" si="7"/>
        <v>1</v>
      </c>
      <c r="AI26" s="8">
        <v>0.52689216989549148</v>
      </c>
      <c r="AJ26" s="8">
        <v>0.22741060748644204</v>
      </c>
      <c r="AK26" s="8">
        <v>0.24569722261806637</v>
      </c>
      <c r="AL26" s="8">
        <v>0.99999999999999989</v>
      </c>
      <c r="AN26" s="8">
        <v>0.53976219889893029</v>
      </c>
    </row>
    <row r="27" spans="1:40">
      <c r="A27" s="13">
        <v>43364</v>
      </c>
      <c r="B27" s="14">
        <v>2258</v>
      </c>
      <c r="C27" s="14">
        <v>7106</v>
      </c>
      <c r="D27" s="12">
        <v>3.08</v>
      </c>
      <c r="E27" s="12">
        <v>6</v>
      </c>
      <c r="F27" s="12">
        <v>736</v>
      </c>
      <c r="G27" s="12">
        <v>158</v>
      </c>
      <c r="H27" s="12">
        <v>41</v>
      </c>
      <c r="I27" s="12">
        <v>8</v>
      </c>
      <c r="J27" s="12">
        <v>890</v>
      </c>
      <c r="L27" s="12">
        <f t="shared" si="0"/>
        <v>921.3995000000001</v>
      </c>
      <c r="N27" s="5">
        <f t="shared" si="1"/>
        <v>818.2847999999999</v>
      </c>
      <c r="O27" s="5">
        <f t="shared" si="2"/>
        <v>1739.6842999999999</v>
      </c>
      <c r="Q27" s="8">
        <f t="shared" si="3"/>
        <v>0.78048780487804881</v>
      </c>
      <c r="R27" s="8">
        <f t="shared" si="4"/>
        <v>0.21951219512195122</v>
      </c>
      <c r="S27" s="6">
        <f t="shared" si="5"/>
        <v>15.716666666666667</v>
      </c>
      <c r="T27" s="18">
        <v>7.8</v>
      </c>
      <c r="U27" s="18">
        <f t="shared" si="6"/>
        <v>23.516666666666666</v>
      </c>
      <c r="Y27" s="8">
        <f>G27/SUM(G27:I27)</f>
        <v>0.76328502415458932</v>
      </c>
      <c r="Z27" s="8">
        <f>H27/SUM(G27:I27)</f>
        <v>0.19806763285024154</v>
      </c>
      <c r="AA27" s="8">
        <f>I27/SUM(G27:I27)</f>
        <v>3.864734299516908E-2</v>
      </c>
      <c r="AB27" s="8"/>
      <c r="AC27" s="9">
        <f t="shared" si="7"/>
        <v>0.99999999999999989</v>
      </c>
      <c r="AI27" s="8">
        <v>0.52251838822891428</v>
      </c>
      <c r="AJ27" s="8">
        <v>0.23461925018072949</v>
      </c>
      <c r="AK27" s="8">
        <v>0.2428623615903561</v>
      </c>
      <c r="AL27" s="8">
        <v>0.99999999999999989</v>
      </c>
      <c r="AN27" s="8">
        <v>0.54102265158838003</v>
      </c>
    </row>
    <row r="28" spans="1:40">
      <c r="A28" s="13">
        <v>43365</v>
      </c>
      <c r="B28" s="14">
        <v>3020</v>
      </c>
      <c r="C28" s="14">
        <v>18678</v>
      </c>
      <c r="D28" s="12">
        <v>8.09</v>
      </c>
      <c r="E28" s="12">
        <v>49</v>
      </c>
      <c r="F28" s="12">
        <v>626</v>
      </c>
      <c r="G28" s="12">
        <v>302</v>
      </c>
      <c r="H28" s="12">
        <v>55</v>
      </c>
      <c r="I28" s="12">
        <v>51</v>
      </c>
      <c r="J28" s="14">
        <v>1813</v>
      </c>
      <c r="L28" s="12">
        <f t="shared" si="0"/>
        <v>1929.9367999999999</v>
      </c>
      <c r="N28" s="5">
        <f t="shared" si="1"/>
        <v>695.9867999999999</v>
      </c>
      <c r="O28" s="5">
        <f t="shared" si="2"/>
        <v>2625.9236000000001</v>
      </c>
      <c r="Q28" s="8">
        <f t="shared" si="3"/>
        <v>0.60541586073500964</v>
      </c>
      <c r="R28" s="8">
        <f t="shared" si="4"/>
        <v>0.39458413926499031</v>
      </c>
      <c r="S28" s="6">
        <f t="shared" si="5"/>
        <v>17.233333333333334</v>
      </c>
      <c r="T28" s="18">
        <v>7.166666666666667</v>
      </c>
      <c r="U28" s="18">
        <f t="shared" si="6"/>
        <v>24.400000000000002</v>
      </c>
      <c r="Y28" s="8">
        <f>G28/SUM(G28:I28)</f>
        <v>0.74019607843137258</v>
      </c>
      <c r="Z28" s="8">
        <f>H28/SUM(G28:I28)</f>
        <v>0.13480392156862744</v>
      </c>
      <c r="AA28" s="8">
        <f>I28/SUM(G28:I28)</f>
        <v>0.125</v>
      </c>
      <c r="AB28" s="8"/>
      <c r="AC28" s="9">
        <f t="shared" si="7"/>
        <v>1</v>
      </c>
      <c r="AI28" s="8">
        <v>0.59445609833657531</v>
      </c>
      <c r="AJ28" s="8">
        <v>0.20246798227648088</v>
      </c>
      <c r="AK28" s="8">
        <v>0.20307591938694378</v>
      </c>
      <c r="AL28" s="8">
        <v>1</v>
      </c>
      <c r="AN28" s="8">
        <v>0.54661392586261648</v>
      </c>
    </row>
    <row r="29" spans="1:40">
      <c r="A29" s="13">
        <v>43366</v>
      </c>
      <c r="B29" s="14">
        <v>2715</v>
      </c>
      <c r="C29" s="14">
        <v>14961</v>
      </c>
      <c r="D29" s="12">
        <v>6.48</v>
      </c>
      <c r="E29" s="12">
        <v>27</v>
      </c>
      <c r="F29" s="12">
        <v>689</v>
      </c>
      <c r="G29" s="12">
        <v>242</v>
      </c>
      <c r="H29" s="12">
        <v>55</v>
      </c>
      <c r="I29" s="12">
        <v>16</v>
      </c>
      <c r="J29" s="14">
        <v>1421</v>
      </c>
      <c r="L29" s="12">
        <f t="shared" si="0"/>
        <v>1399.0333000000001</v>
      </c>
      <c r="N29" s="5">
        <f t="shared" si="1"/>
        <v>766.03019999999992</v>
      </c>
      <c r="O29" s="5">
        <f t="shared" si="2"/>
        <v>2165.0635000000002</v>
      </c>
      <c r="Q29" s="8">
        <f t="shared" si="3"/>
        <v>0.68762475049900196</v>
      </c>
      <c r="R29" s="8">
        <f t="shared" si="4"/>
        <v>0.31237524950099799</v>
      </c>
      <c r="S29" s="6">
        <f t="shared" si="5"/>
        <v>16.7</v>
      </c>
      <c r="T29" s="18">
        <v>7.05</v>
      </c>
      <c r="U29" s="18">
        <f t="shared" si="6"/>
        <v>23.75</v>
      </c>
      <c r="Y29" s="8">
        <f>G29/SUM(G29:I29)</f>
        <v>0.77316293929712465</v>
      </c>
      <c r="Z29" s="8">
        <f>H29/SUM(G29:I29)</f>
        <v>0.1757188498402556</v>
      </c>
      <c r="AA29" s="8">
        <f>I29/SUM(G29:I29)</f>
        <v>5.1118210862619806E-2</v>
      </c>
      <c r="AB29" s="8"/>
      <c r="AC29" s="9">
        <f t="shared" si="7"/>
        <v>1</v>
      </c>
      <c r="AI29" s="8">
        <v>0.54935982806888539</v>
      </c>
      <c r="AJ29" s="8">
        <v>0.22058598150355774</v>
      </c>
      <c r="AK29" s="8">
        <v>0.23005419042755698</v>
      </c>
      <c r="AL29" s="8">
        <v>1.0000000000000002</v>
      </c>
      <c r="AN29" s="8">
        <v>0.54935982806888539</v>
      </c>
    </row>
    <row r="30" spans="1:40">
      <c r="A30" s="13">
        <v>43367</v>
      </c>
      <c r="B30" s="14">
        <v>2524</v>
      </c>
      <c r="C30" s="14">
        <v>12327</v>
      </c>
      <c r="D30" s="12">
        <v>5.34</v>
      </c>
      <c r="E30" s="12">
        <v>19</v>
      </c>
      <c r="F30" s="12">
        <v>614</v>
      </c>
      <c r="G30" s="12">
        <v>265</v>
      </c>
      <c r="H30" s="12">
        <v>19</v>
      </c>
      <c r="I30" s="12">
        <v>11</v>
      </c>
      <c r="J30" s="14">
        <v>1224</v>
      </c>
      <c r="L30" s="12">
        <f t="shared" si="0"/>
        <v>1246.4246999999998</v>
      </c>
      <c r="N30" s="5">
        <f t="shared" si="1"/>
        <v>682.64519999999993</v>
      </c>
      <c r="O30" s="5">
        <f t="shared" si="2"/>
        <v>1929.0698999999997</v>
      </c>
      <c r="Q30" s="8">
        <f t="shared" si="3"/>
        <v>0.67546754675467546</v>
      </c>
      <c r="R30" s="8">
        <f t="shared" si="4"/>
        <v>0.32453245324532454</v>
      </c>
      <c r="S30" s="6">
        <f t="shared" si="5"/>
        <v>15.15</v>
      </c>
      <c r="T30" s="18">
        <v>6.3833333333333337</v>
      </c>
      <c r="U30" s="18">
        <f t="shared" si="6"/>
        <v>21.533333333333335</v>
      </c>
      <c r="Y30" s="8">
        <f>G30/SUM(G30:I30)</f>
        <v>0.89830508474576276</v>
      </c>
      <c r="Z30" s="8">
        <f>H30/SUM(G30:I30)</f>
        <v>6.4406779661016947E-2</v>
      </c>
      <c r="AA30" s="8">
        <f>I30/SUM(G30:I30)</f>
        <v>3.7288135593220341E-2</v>
      </c>
      <c r="AB30" s="8"/>
      <c r="AC30" s="9">
        <f t="shared" si="7"/>
        <v>1</v>
      </c>
      <c r="AI30" s="8">
        <v>0.5296451133882405</v>
      </c>
      <c r="AJ30" s="8">
        <v>0.22470324253089763</v>
      </c>
      <c r="AK30" s="8">
        <v>0.24565164408086196</v>
      </c>
      <c r="AL30" s="8">
        <v>1.0000000000000002</v>
      </c>
      <c r="AN30" s="8">
        <v>0.55500765149557196</v>
      </c>
    </row>
    <row r="31" spans="1:40">
      <c r="A31" s="13">
        <v>43368</v>
      </c>
      <c r="B31" s="14">
        <v>1825</v>
      </c>
      <c r="C31" s="14">
        <v>2852</v>
      </c>
      <c r="D31" s="12">
        <v>1.24</v>
      </c>
      <c r="E31" s="12">
        <v>5</v>
      </c>
      <c r="F31" s="12">
        <v>984</v>
      </c>
      <c r="G31" s="12">
        <v>50</v>
      </c>
      <c r="H31" s="12">
        <v>6</v>
      </c>
      <c r="I31" s="12">
        <v>7</v>
      </c>
      <c r="J31" s="12">
        <v>295</v>
      </c>
      <c r="L31" s="12">
        <f t="shared" si="0"/>
        <v>290.01949999999999</v>
      </c>
      <c r="N31" s="5">
        <f t="shared" si="1"/>
        <v>1094.0111999999999</v>
      </c>
      <c r="O31" s="5">
        <f t="shared" si="2"/>
        <v>1384.0306999999998</v>
      </c>
      <c r="Q31" s="8">
        <f t="shared" si="3"/>
        <v>0.93982808022922637</v>
      </c>
      <c r="R31" s="8">
        <f t="shared" si="4"/>
        <v>6.0171919770773637E-2</v>
      </c>
      <c r="S31" s="6">
        <f t="shared" si="5"/>
        <v>17.45</v>
      </c>
      <c r="T31" s="18">
        <v>6.3166666666666664</v>
      </c>
      <c r="U31" s="18">
        <f t="shared" si="6"/>
        <v>23.766666666666666</v>
      </c>
      <c r="Y31" s="8">
        <f>G31/SUM(G31:I31)</f>
        <v>0.79365079365079361</v>
      </c>
      <c r="Z31" s="8">
        <f>H31/SUM(G31:I31)</f>
        <v>9.5238095238095233E-2</v>
      </c>
      <c r="AA31" s="8">
        <f>I31/SUM(G31:I31)</f>
        <v>0.1111111111111111</v>
      </c>
      <c r="AB31" s="8"/>
      <c r="AC31" s="9">
        <f t="shared" si="7"/>
        <v>1</v>
      </c>
      <c r="AI31" s="8">
        <v>0.45726567737152418</v>
      </c>
      <c r="AJ31" s="8">
        <v>0.2703966756442695</v>
      </c>
      <c r="AK31" s="8">
        <v>0.27233764698420632</v>
      </c>
      <c r="AL31" s="8">
        <v>1</v>
      </c>
      <c r="AN31" s="8">
        <v>0.56313917374001776</v>
      </c>
    </row>
    <row r="32" spans="1:40">
      <c r="A32" s="13">
        <v>43369</v>
      </c>
      <c r="B32" s="14">
        <v>3039</v>
      </c>
      <c r="C32" s="14">
        <v>17468</v>
      </c>
      <c r="D32" s="12">
        <v>7.57</v>
      </c>
      <c r="E32" s="12">
        <v>22</v>
      </c>
      <c r="F32" s="12">
        <v>479</v>
      </c>
      <c r="G32" s="12">
        <v>364</v>
      </c>
      <c r="H32" s="12">
        <v>42</v>
      </c>
      <c r="I32" s="12">
        <v>27</v>
      </c>
      <c r="J32" s="14">
        <v>1881</v>
      </c>
      <c r="L32" s="12">
        <f t="shared" si="0"/>
        <v>1900.8885</v>
      </c>
      <c r="N32" s="5">
        <f t="shared" si="1"/>
        <v>532.55219999999997</v>
      </c>
      <c r="O32" s="5">
        <f t="shared" si="2"/>
        <v>2433.4407000000001</v>
      </c>
      <c r="Q32" s="8">
        <f t="shared" si="3"/>
        <v>0.52521929824561409</v>
      </c>
      <c r="R32" s="8">
        <f t="shared" si="4"/>
        <v>0.47478070175438597</v>
      </c>
      <c r="S32" s="6">
        <f t="shared" si="5"/>
        <v>15.2</v>
      </c>
      <c r="T32" s="18">
        <v>8.7333333333333325</v>
      </c>
      <c r="U32" s="18">
        <f t="shared" si="6"/>
        <v>23.93333333333333</v>
      </c>
      <c r="Y32" s="8">
        <f>G32/SUM(G32:I32)</f>
        <v>0.84064665127020788</v>
      </c>
      <c r="Z32" s="8">
        <f>H32/SUM(G32:I32)</f>
        <v>9.6997690531177835E-2</v>
      </c>
      <c r="AA32" s="8">
        <f>I32/SUM(G32:I32)</f>
        <v>6.2355658198614321E-2</v>
      </c>
      <c r="AB32" s="8"/>
      <c r="AC32" s="9">
        <f t="shared" si="7"/>
        <v>1</v>
      </c>
      <c r="AI32" s="8">
        <v>0.57109896224736434</v>
      </c>
      <c r="AJ32" s="8">
        <v>0.20636767906808764</v>
      </c>
      <c r="AK32" s="8">
        <v>0.22253335868454829</v>
      </c>
      <c r="AL32" s="8">
        <v>1.0000000000000002</v>
      </c>
      <c r="AN32" s="8">
        <v>0.57109896224736434</v>
      </c>
    </row>
    <row r="33" spans="1:56">
      <c r="A33" s="13">
        <v>43370</v>
      </c>
      <c r="B33" s="14">
        <v>2203</v>
      </c>
      <c r="C33" s="14">
        <v>9019</v>
      </c>
      <c r="D33" s="12">
        <v>3.91</v>
      </c>
      <c r="E33" s="12">
        <v>11</v>
      </c>
      <c r="F33" s="12">
        <v>747</v>
      </c>
      <c r="G33" s="12">
        <v>106</v>
      </c>
      <c r="H33" s="12">
        <v>43</v>
      </c>
      <c r="I33" s="12">
        <v>21</v>
      </c>
      <c r="J33" s="12">
        <v>799</v>
      </c>
      <c r="L33" s="12">
        <f t="shared" si="0"/>
        <v>836.08820000000003</v>
      </c>
      <c r="N33" s="5">
        <f t="shared" si="1"/>
        <v>830.51459999999997</v>
      </c>
      <c r="O33" s="5">
        <f t="shared" si="2"/>
        <v>1666.6028000000001</v>
      </c>
      <c r="Q33" s="8">
        <f t="shared" si="3"/>
        <v>0.8146128680479825</v>
      </c>
      <c r="R33" s="8">
        <f t="shared" si="4"/>
        <v>0.18538713195201745</v>
      </c>
      <c r="S33" s="6">
        <f t="shared" si="5"/>
        <v>15.283333333333333</v>
      </c>
      <c r="T33" s="18">
        <v>7.0666666666666664</v>
      </c>
      <c r="U33" s="18">
        <f t="shared" si="6"/>
        <v>22.35</v>
      </c>
      <c r="Y33" s="8">
        <f>G33/SUM(G33:I33)</f>
        <v>0.62352941176470589</v>
      </c>
      <c r="Z33" s="8">
        <f>H33/SUM(G33:I33)</f>
        <v>0.25294117647058822</v>
      </c>
      <c r="AA33" s="8">
        <f>I33/SUM(G33:I33)</f>
        <v>0.12352941176470589</v>
      </c>
      <c r="AB33" s="8"/>
      <c r="AC33" s="9">
        <f t="shared" si="7"/>
        <v>1</v>
      </c>
      <c r="AI33" s="8">
        <v>0.54661392586261648</v>
      </c>
      <c r="AJ33" s="8">
        <v>0.22958340693195525</v>
      </c>
      <c r="AK33" s="8">
        <v>0.22380266720542813</v>
      </c>
      <c r="AL33" s="8">
        <v>0.99999999999999978</v>
      </c>
      <c r="AN33" s="8">
        <v>0.57883347141336061</v>
      </c>
    </row>
    <row r="34" spans="1:56">
      <c r="A34" s="13">
        <v>43371</v>
      </c>
      <c r="B34" s="14">
        <v>1718</v>
      </c>
      <c r="C34" s="14">
        <v>1426</v>
      </c>
      <c r="D34" s="12">
        <v>0.62</v>
      </c>
      <c r="E34" s="12">
        <v>2</v>
      </c>
      <c r="F34" s="12">
        <v>777</v>
      </c>
      <c r="G34" s="12">
        <v>44</v>
      </c>
      <c r="H34" s="12">
        <v>0</v>
      </c>
      <c r="I34" s="12">
        <v>0</v>
      </c>
      <c r="J34" s="12">
        <v>176</v>
      </c>
      <c r="L34" s="12">
        <f t="shared" si="0"/>
        <v>173.96279999999999</v>
      </c>
      <c r="N34" s="5">
        <f t="shared" si="1"/>
        <v>863.8685999999999</v>
      </c>
      <c r="O34" s="5">
        <f t="shared" si="2"/>
        <v>1037.8313999999998</v>
      </c>
      <c r="Q34" s="8">
        <f t="shared" si="3"/>
        <v>0.9464068209500609</v>
      </c>
      <c r="R34" s="8">
        <f t="shared" si="4"/>
        <v>5.3593179049939099E-2</v>
      </c>
      <c r="S34" s="6">
        <f t="shared" si="5"/>
        <v>13.683333333333334</v>
      </c>
      <c r="T34" s="18">
        <v>7.083333333333333</v>
      </c>
      <c r="U34" s="18">
        <f t="shared" si="6"/>
        <v>20.766666666666666</v>
      </c>
      <c r="Y34" s="8">
        <f>G34/SUM(G34:I34)</f>
        <v>1</v>
      </c>
      <c r="Z34" s="8">
        <f>H34/SUM(G34:I34)</f>
        <v>0</v>
      </c>
      <c r="AA34" s="8">
        <f>I34/SUM(G34:I34)</f>
        <v>0</v>
      </c>
      <c r="AB34" s="8"/>
      <c r="AC34" s="9">
        <f t="shared" si="7"/>
        <v>1</v>
      </c>
      <c r="AI34" s="8">
        <v>0.4291298753577546</v>
      </c>
      <c r="AJ34" s="8">
        <v>0.28058008309483029</v>
      </c>
      <c r="AK34" s="8">
        <v>0.29029004154741511</v>
      </c>
      <c r="AL34" s="8">
        <v>1</v>
      </c>
      <c r="AN34" s="20">
        <v>0.59322652054290725</v>
      </c>
    </row>
    <row r="35" spans="1:56">
      <c r="A35" s="13">
        <v>43372</v>
      </c>
      <c r="B35" s="14">
        <v>2330</v>
      </c>
      <c r="C35" s="14">
        <v>8916</v>
      </c>
      <c r="D35" s="12">
        <v>3.89</v>
      </c>
      <c r="E35" s="12">
        <v>13</v>
      </c>
      <c r="F35" s="12">
        <v>705</v>
      </c>
      <c r="G35" s="12">
        <v>240</v>
      </c>
      <c r="H35" s="12">
        <v>0</v>
      </c>
      <c r="I35" s="12">
        <v>0</v>
      </c>
      <c r="J35" s="12">
        <v>973</v>
      </c>
      <c r="L35" s="12">
        <f t="shared" si="0"/>
        <v>948.88800000000003</v>
      </c>
      <c r="N35" s="5">
        <f t="shared" si="1"/>
        <v>783.81899999999996</v>
      </c>
      <c r="O35" s="5">
        <f t="shared" si="2"/>
        <v>1732.7069999999999</v>
      </c>
      <c r="Q35" s="8">
        <f t="shared" si="3"/>
        <v>0.74603174603174605</v>
      </c>
      <c r="R35" s="8">
        <f t="shared" si="4"/>
        <v>0.25396825396825395</v>
      </c>
      <c r="S35" s="6">
        <f t="shared" si="5"/>
        <v>15.75</v>
      </c>
      <c r="T35" s="18">
        <v>7.4833333333333334</v>
      </c>
      <c r="U35" s="18">
        <f t="shared" si="6"/>
        <v>23.233333333333334</v>
      </c>
      <c r="Y35" s="8">
        <f>G35/SUM(G35:I35)</f>
        <v>1</v>
      </c>
      <c r="Z35" s="8">
        <f>H35/SUM(G35:I35)</f>
        <v>0</v>
      </c>
      <c r="AA35" s="8">
        <f>I35/SUM(G35:I35)</f>
        <v>0</v>
      </c>
      <c r="AB35" s="8"/>
      <c r="AC35" s="9">
        <f t="shared" si="7"/>
        <v>1</v>
      </c>
      <c r="AI35" s="8">
        <v>0.48874564870532033</v>
      </c>
      <c r="AJ35" s="8">
        <v>0.24083623419645314</v>
      </c>
      <c r="AK35" s="8">
        <v>0.27041811709822655</v>
      </c>
      <c r="AL35" s="8">
        <v>1</v>
      </c>
      <c r="AN35" s="8">
        <v>0.59445609833657531</v>
      </c>
    </row>
    <row r="36" spans="1:56">
      <c r="A36" s="13">
        <v>43373</v>
      </c>
      <c r="B36" s="14">
        <v>2103</v>
      </c>
      <c r="C36" s="14">
        <v>5428</v>
      </c>
      <c r="D36" s="12">
        <v>2.35</v>
      </c>
      <c r="E36" s="12">
        <v>5</v>
      </c>
      <c r="F36" s="12">
        <v>749</v>
      </c>
      <c r="G36" s="12">
        <v>180</v>
      </c>
      <c r="H36" s="12">
        <v>10</v>
      </c>
      <c r="I36" s="12">
        <v>2</v>
      </c>
      <c r="J36" s="12">
        <v>692</v>
      </c>
      <c r="L36" s="12">
        <f t="shared" si="0"/>
        <v>784.44479999999999</v>
      </c>
      <c r="N36" s="5">
        <f t="shared" si="1"/>
        <v>832.73819999999989</v>
      </c>
      <c r="O36" s="5">
        <f t="shared" si="2"/>
        <v>1617.183</v>
      </c>
      <c r="Q36" s="8">
        <f t="shared" si="3"/>
        <v>0.79596174282678001</v>
      </c>
      <c r="R36" s="8">
        <f t="shared" si="4"/>
        <v>0.20403825717321997</v>
      </c>
      <c r="S36" s="6">
        <f t="shared" si="5"/>
        <v>15.683333333333334</v>
      </c>
      <c r="T36" s="18">
        <v>5.8166666666666664</v>
      </c>
      <c r="U36" s="18">
        <f t="shared" si="6"/>
        <v>21.5</v>
      </c>
      <c r="Y36" s="8">
        <f>G36/SUM(G36:I36)</f>
        <v>0.9375</v>
      </c>
      <c r="Z36" s="8">
        <f>H36/SUM(G36:I36)</f>
        <v>5.2083333333333336E-2</v>
      </c>
      <c r="AA36" s="8">
        <f>I36/SUM(G36:I36)</f>
        <v>1.0416666666666666E-2</v>
      </c>
      <c r="AB36" s="8"/>
      <c r="AC36" s="9">
        <f t="shared" si="7"/>
        <v>1</v>
      </c>
      <c r="AI36" s="8">
        <v>0.48909130683888374</v>
      </c>
      <c r="AJ36" s="8">
        <v>0.24490779980634256</v>
      </c>
      <c r="AK36" s="8">
        <v>0.26600089335477367</v>
      </c>
      <c r="AL36" s="8">
        <v>1</v>
      </c>
      <c r="AN36" s="8">
        <v>0.60042251856387696</v>
      </c>
    </row>
    <row r="37" spans="1:56">
      <c r="A37" s="13">
        <v>43374</v>
      </c>
      <c r="B37" s="14">
        <v>3265</v>
      </c>
      <c r="C37" s="14">
        <v>21625</v>
      </c>
      <c r="D37" s="12">
        <v>9.39</v>
      </c>
      <c r="E37" s="12">
        <v>33</v>
      </c>
      <c r="F37" s="12">
        <v>443</v>
      </c>
      <c r="G37" s="12">
        <v>366</v>
      </c>
      <c r="H37" s="12">
        <v>85</v>
      </c>
      <c r="I37" s="12">
        <v>20</v>
      </c>
      <c r="J37" s="14">
        <v>2119</v>
      </c>
      <c r="L37" s="12">
        <f t="shared" si="0"/>
        <v>2090.8467000000001</v>
      </c>
      <c r="N37" s="5">
        <f t="shared" si="1"/>
        <v>492.52739999999994</v>
      </c>
      <c r="O37" s="5">
        <f t="shared" si="2"/>
        <v>2583.3741</v>
      </c>
      <c r="Q37" s="8">
        <f t="shared" si="3"/>
        <v>0.48468271334792123</v>
      </c>
      <c r="R37" s="8">
        <f t="shared" si="4"/>
        <v>0.51531728665207877</v>
      </c>
      <c r="S37" s="6">
        <f t="shared" si="5"/>
        <v>15.233333333333333</v>
      </c>
      <c r="T37" s="18">
        <v>8.0833333333333339</v>
      </c>
      <c r="U37" s="18">
        <f t="shared" si="6"/>
        <v>23.316666666666666</v>
      </c>
      <c r="Y37" s="8">
        <f>G37/SUM(G37:I37)</f>
        <v>0.77707006369426757</v>
      </c>
      <c r="Z37" s="8">
        <f>H37/SUM(G37:I37)</f>
        <v>0.18046709129511676</v>
      </c>
      <c r="AA37" s="8">
        <f>I37/SUM(G37:I37)</f>
        <v>4.2462845010615709E-2</v>
      </c>
      <c r="AB37" s="8"/>
      <c r="AC37" s="9">
        <f t="shared" si="7"/>
        <v>1</v>
      </c>
      <c r="AI37" s="8">
        <v>0.57883347141336061</v>
      </c>
      <c r="AJ37" s="8">
        <v>0.20411181376051063</v>
      </c>
      <c r="AK37" s="8">
        <v>0.21705471482612862</v>
      </c>
      <c r="AL37" s="8">
        <v>0.99999999999999978</v>
      </c>
      <c r="AN37" s="20">
        <v>0.60118576084035991</v>
      </c>
    </row>
    <row r="38" spans="1:56">
      <c r="A38" s="13">
        <v>43375</v>
      </c>
      <c r="B38" s="14">
        <v>2791</v>
      </c>
      <c r="C38" s="14">
        <v>14256</v>
      </c>
      <c r="D38" s="12">
        <v>6.17</v>
      </c>
      <c r="E38" s="12">
        <v>28</v>
      </c>
      <c r="F38" s="12">
        <v>593</v>
      </c>
      <c r="G38" s="12">
        <v>263</v>
      </c>
      <c r="H38" s="12">
        <v>41</v>
      </c>
      <c r="I38" s="12">
        <v>25</v>
      </c>
      <c r="J38" s="14">
        <v>1505</v>
      </c>
      <c r="L38" s="12">
        <f t="shared" si="0"/>
        <v>1479.1833000000001</v>
      </c>
      <c r="N38" s="5">
        <f t="shared" si="1"/>
        <v>659.29739999999993</v>
      </c>
      <c r="O38" s="5">
        <f t="shared" si="2"/>
        <v>2138.4807000000001</v>
      </c>
      <c r="Q38" s="8">
        <f t="shared" si="3"/>
        <v>0.64316702819956617</v>
      </c>
      <c r="R38" s="8">
        <f t="shared" si="4"/>
        <v>0.35683297180043383</v>
      </c>
      <c r="S38" s="6">
        <f t="shared" si="5"/>
        <v>15.366666666666667</v>
      </c>
      <c r="T38" s="18">
        <v>6.8166666666666664</v>
      </c>
      <c r="U38" s="18">
        <f t="shared" si="6"/>
        <v>22.183333333333334</v>
      </c>
      <c r="Y38" s="8">
        <f>G38/SUM(G38:I38)</f>
        <v>0.79939209726443772</v>
      </c>
      <c r="Z38" s="8">
        <f>H38/SUM(G38:I38)</f>
        <v>0.12462006079027356</v>
      </c>
      <c r="AA38" s="8">
        <f>I38/SUM(G38:I38)</f>
        <v>7.598784194528875E-2</v>
      </c>
      <c r="AB38" s="8"/>
      <c r="AC38" s="9">
        <f t="shared" si="7"/>
        <v>1</v>
      </c>
      <c r="AI38" s="8">
        <v>0.56313917374001776</v>
      </c>
      <c r="AJ38" s="8">
        <v>0.21356411088869146</v>
      </c>
      <c r="AK38" s="8">
        <v>0.22329671537129092</v>
      </c>
      <c r="AL38" s="8">
        <v>1</v>
      </c>
      <c r="AN38" s="20">
        <v>0.6082425752463253</v>
      </c>
    </row>
    <row r="39" spans="1:56">
      <c r="A39" s="13">
        <v>43376</v>
      </c>
      <c r="B39" s="14">
        <v>1062</v>
      </c>
      <c r="C39" s="12">
        <v>687</v>
      </c>
      <c r="D39" s="12">
        <v>0.3</v>
      </c>
      <c r="E39" s="12">
        <v>1</v>
      </c>
      <c r="F39" s="12">
        <v>364</v>
      </c>
      <c r="G39" s="12">
        <v>22</v>
      </c>
      <c r="H39" s="12">
        <v>0</v>
      </c>
      <c r="I39" s="12">
        <v>0</v>
      </c>
      <c r="J39" s="12">
        <v>78</v>
      </c>
      <c r="L39" s="12">
        <f t="shared" si="0"/>
        <v>86.981399999999994</v>
      </c>
      <c r="N39" s="5">
        <f t="shared" si="1"/>
        <v>404.69519999999994</v>
      </c>
      <c r="O39" s="5">
        <f t="shared" si="2"/>
        <v>491.67659999999995</v>
      </c>
      <c r="Q39" s="8">
        <f t="shared" si="3"/>
        <v>0.94300518134715028</v>
      </c>
      <c r="R39" s="8">
        <f t="shared" si="4"/>
        <v>5.6994818652849742E-2</v>
      </c>
      <c r="S39" s="6">
        <f t="shared" si="5"/>
        <v>6.4333333333333336</v>
      </c>
      <c r="T39" s="18">
        <v>5.95</v>
      </c>
      <c r="U39" s="18">
        <f t="shared" si="6"/>
        <v>12.383333333333333</v>
      </c>
      <c r="Y39" s="8">
        <f>G39/SUM(G39:I39)</f>
        <v>1</v>
      </c>
      <c r="Z39" s="8">
        <f>H39/SUM(G39:I39)</f>
        <v>0</v>
      </c>
      <c r="AA39" s="8">
        <f>I39/SUM(G39:I39)</f>
        <v>0</v>
      </c>
      <c r="AB39" s="8"/>
      <c r="AC39" s="9">
        <f t="shared" si="7"/>
        <v>1</v>
      </c>
      <c r="AI39" s="8">
        <v>0.43068939594587535</v>
      </c>
      <c r="AJ39" s="8">
        <v>0.27954040270274971</v>
      </c>
      <c r="AK39" s="8">
        <v>0.28977020135137488</v>
      </c>
      <c r="AL39" s="8">
        <v>0.99999999999999989</v>
      </c>
      <c r="AN39" s="20">
        <v>0.62783350495102741</v>
      </c>
    </row>
    <row r="40" spans="1:56">
      <c r="A40" s="13"/>
      <c r="B40" s="14"/>
      <c r="C40" s="14"/>
      <c r="N40" s="5"/>
      <c r="O40" s="5"/>
      <c r="T40" s="17"/>
      <c r="U40" s="17"/>
      <c r="AI40" s="8"/>
      <c r="AJ40" s="8"/>
      <c r="AK40" s="8"/>
      <c r="AN40" s="8"/>
    </row>
    <row r="41" spans="1:56">
      <c r="A41" s="13"/>
      <c r="B41" s="14"/>
      <c r="C41" s="14"/>
      <c r="N41" s="5"/>
      <c r="O41" s="5"/>
    </row>
    <row r="42" spans="1:56">
      <c r="A42" s="13"/>
      <c r="B42" s="14"/>
      <c r="C42" s="14"/>
      <c r="N42" s="5"/>
      <c r="O42" s="5"/>
    </row>
    <row r="43" spans="1:56">
      <c r="A43" s="13"/>
      <c r="B43" s="14"/>
      <c r="C43" s="14"/>
      <c r="N43" s="5"/>
      <c r="O43" s="5"/>
    </row>
    <row r="44" spans="1:56">
      <c r="AT44" s="7"/>
      <c r="AU44" s="7"/>
      <c r="AV44" s="7"/>
      <c r="AW44" s="7"/>
      <c r="AX44" s="8"/>
      <c r="AY44" s="8"/>
      <c r="AZ44" s="8"/>
      <c r="BA44" s="8"/>
      <c r="BC44" s="7"/>
      <c r="BD44" s="14"/>
    </row>
    <row r="45" spans="1:56">
      <c r="AP45" s="7"/>
      <c r="AQ45" s="7"/>
      <c r="AR45" s="7"/>
      <c r="AS45" s="7"/>
      <c r="AT45" s="7"/>
      <c r="AU45" s="7"/>
      <c r="AV45" s="7"/>
      <c r="AW45" s="7"/>
      <c r="AX45" s="8"/>
      <c r="AY45" s="8"/>
      <c r="AZ45" s="8"/>
      <c r="BA45" s="8"/>
      <c r="BC45" s="7"/>
      <c r="BD45" s="14"/>
    </row>
    <row r="46" spans="1:56">
      <c r="AP46" s="7"/>
      <c r="AQ46" s="7"/>
      <c r="AR46" s="7"/>
      <c r="AS46" s="7"/>
      <c r="AT46" s="7"/>
      <c r="AU46" s="7"/>
      <c r="AV46" s="7"/>
      <c r="AW46" s="7"/>
      <c r="AX46" s="8"/>
      <c r="AY46" s="8"/>
      <c r="AZ46" s="8"/>
      <c r="BA46" s="8"/>
      <c r="BC46" s="7"/>
      <c r="BD46" s="14"/>
    </row>
    <row r="47" spans="1:56">
      <c r="D47" s="8">
        <f>D48/56</f>
        <v>5.8062500000000003E-2</v>
      </c>
      <c r="J47" s="8">
        <f>J48/56</f>
        <v>0.24374999999999999</v>
      </c>
      <c r="P47" s="8">
        <f>P48/56</f>
        <v>0.35</v>
      </c>
      <c r="AP47" s="7"/>
      <c r="AQ47" s="7"/>
      <c r="AR47" s="7"/>
      <c r="AS47" s="7"/>
      <c r="AT47" s="7"/>
      <c r="AU47" s="7"/>
      <c r="AV47" s="7"/>
      <c r="AW47" s="7"/>
      <c r="AX47" s="8"/>
      <c r="AY47" s="8"/>
      <c r="AZ47" s="8"/>
      <c r="BA47" s="8"/>
      <c r="BC47" s="7"/>
      <c r="BD47" s="14"/>
    </row>
    <row r="48" spans="1:56">
      <c r="D48" s="12">
        <f>D49*3.5</f>
        <v>3.2515000000000001</v>
      </c>
      <c r="J48" s="12">
        <f>J49*3.5</f>
        <v>13.65</v>
      </c>
      <c r="P48" s="12">
        <f>P49*3.5</f>
        <v>19.599999999999998</v>
      </c>
      <c r="AP48" s="7"/>
      <c r="AQ48" s="7"/>
      <c r="AR48" s="7"/>
      <c r="AS48" s="7"/>
      <c r="AT48" s="7"/>
      <c r="AU48" s="7"/>
      <c r="AV48" s="7"/>
      <c r="AW48" s="7"/>
      <c r="AX48" s="8"/>
      <c r="AY48" s="8"/>
      <c r="AZ48" s="8"/>
      <c r="BA48" s="8"/>
      <c r="BC48" s="7"/>
      <c r="BD48" s="14"/>
    </row>
    <row r="49" spans="1:56" ht="15" customHeight="1">
      <c r="D49" s="12">
        <v>0.92900000000000005</v>
      </c>
      <c r="J49" s="12">
        <v>3.9</v>
      </c>
      <c r="P49" s="12">
        <v>5.6</v>
      </c>
      <c r="AP49" s="7"/>
      <c r="AQ49" s="7"/>
      <c r="AR49" s="7"/>
      <c r="AS49" s="7"/>
      <c r="AT49" s="7"/>
      <c r="AU49" s="7"/>
      <c r="AV49" s="7"/>
      <c r="AW49" s="7"/>
      <c r="AX49" s="8"/>
      <c r="AY49" s="8"/>
      <c r="AZ49" s="8"/>
      <c r="BA49" s="8"/>
      <c r="BC49" s="7"/>
      <c r="BD49" s="14"/>
    </row>
    <row r="50" spans="1:56">
      <c r="B50" s="16" t="s">
        <v>25</v>
      </c>
      <c r="C50" s="16"/>
      <c r="D50" s="16"/>
      <c r="E50" s="16"/>
      <c r="F50" s="16"/>
      <c r="H50" s="16" t="s">
        <v>15</v>
      </c>
      <c r="I50" s="16"/>
      <c r="J50" s="16"/>
      <c r="K50" s="16"/>
      <c r="L50" s="16"/>
      <c r="N50" s="16" t="s">
        <v>17</v>
      </c>
      <c r="O50" s="16"/>
      <c r="P50" s="16"/>
      <c r="Q50" s="16"/>
      <c r="R50" s="16"/>
      <c r="T50" s="16" t="s">
        <v>18</v>
      </c>
      <c r="U50" s="16"/>
      <c r="V50" s="16"/>
      <c r="W50" s="16"/>
      <c r="X50" s="16"/>
      <c r="Z50" s="15" t="s">
        <v>40</v>
      </c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P50" s="7"/>
      <c r="AQ50" s="7"/>
      <c r="AR50" s="7"/>
      <c r="AS50" s="7"/>
      <c r="AT50" s="7"/>
      <c r="AU50" s="7"/>
      <c r="AV50" s="7"/>
      <c r="AW50" s="7"/>
      <c r="AX50" s="8"/>
      <c r="AY50" s="8"/>
      <c r="AZ50" s="8"/>
      <c r="BA50" s="8"/>
      <c r="BC50" s="7"/>
      <c r="BD50" s="14"/>
    </row>
    <row r="51" spans="1:56">
      <c r="B51" s="12" t="s">
        <v>20</v>
      </c>
      <c r="C51" s="12" t="s">
        <v>21</v>
      </c>
      <c r="D51" s="12" t="s">
        <v>22</v>
      </c>
      <c r="E51" s="12" t="s">
        <v>16</v>
      </c>
      <c r="F51" s="12" t="s">
        <v>19</v>
      </c>
      <c r="H51" s="12" t="s">
        <v>26</v>
      </c>
      <c r="I51" s="12" t="s">
        <v>30</v>
      </c>
      <c r="J51" s="12" t="s">
        <v>58</v>
      </c>
      <c r="K51" s="12" t="s">
        <v>16</v>
      </c>
      <c r="L51" s="12" t="s">
        <v>19</v>
      </c>
      <c r="N51" s="12" t="s">
        <v>56</v>
      </c>
      <c r="O51" s="12" t="s">
        <v>57</v>
      </c>
      <c r="P51" s="12" t="s">
        <v>23</v>
      </c>
      <c r="Q51" s="12" t="s">
        <v>16</v>
      </c>
      <c r="R51" s="12" t="s">
        <v>19</v>
      </c>
      <c r="T51" s="12" t="s">
        <v>31</v>
      </c>
      <c r="U51" s="12" t="s">
        <v>24</v>
      </c>
      <c r="V51" s="12" t="s">
        <v>32</v>
      </c>
      <c r="W51" s="12" t="s">
        <v>16</v>
      </c>
      <c r="X51" s="12" t="s">
        <v>19</v>
      </c>
      <c r="Z51" s="12" t="s">
        <v>39</v>
      </c>
      <c r="AA51" s="12" t="s">
        <v>33</v>
      </c>
      <c r="AB51" s="12" t="s">
        <v>34</v>
      </c>
      <c r="AC51" s="12" t="s">
        <v>35</v>
      </c>
      <c r="AE51" s="12" t="s">
        <v>42</v>
      </c>
      <c r="AF51" s="12" t="s">
        <v>43</v>
      </c>
      <c r="AG51" s="12" t="s">
        <v>44</v>
      </c>
      <c r="AI51" s="12" t="s">
        <v>36</v>
      </c>
      <c r="AJ51" s="12" t="s">
        <v>37</v>
      </c>
      <c r="AK51" s="12" t="s">
        <v>38</v>
      </c>
      <c r="AL51" s="12" t="s">
        <v>46</v>
      </c>
      <c r="AN51" s="12" t="s">
        <v>41</v>
      </c>
      <c r="AO51" s="12" t="s">
        <v>45</v>
      </c>
      <c r="AP51" s="7"/>
      <c r="AQ51" s="7"/>
      <c r="AR51" s="7"/>
      <c r="AS51" s="7"/>
      <c r="AT51" s="7"/>
      <c r="AU51" s="7"/>
      <c r="AV51" s="7"/>
      <c r="AW51" s="7"/>
      <c r="AX51" s="8"/>
      <c r="AY51" s="8"/>
      <c r="AZ51" s="8"/>
      <c r="BA51" s="8"/>
      <c r="BC51" s="7"/>
      <c r="BD51" s="14"/>
    </row>
    <row r="52" spans="1:56">
      <c r="A52" s="13">
        <v>43346</v>
      </c>
      <c r="B52" s="6">
        <f>((F9*0.929)*0.4)/4</f>
        <v>49.88730000000001</v>
      </c>
      <c r="C52" s="6">
        <f>((F9*0.929)*0.3)/4</f>
        <v>37.415475000000001</v>
      </c>
      <c r="D52" s="6">
        <f>((F9*0.929)*0.3)/9</f>
        <v>16.629100000000001</v>
      </c>
      <c r="E52" s="6">
        <f>SUM(B52*4+C52*4+D52*9)</f>
        <v>498.87300000000005</v>
      </c>
      <c r="F52" s="12">
        <f>E52/0.929</f>
        <v>537</v>
      </c>
      <c r="H52" s="6">
        <f>((G9*3.9537)*0.55)/4</f>
        <v>214.19169750000003</v>
      </c>
      <c r="I52" s="6">
        <f>((G9*3.9537)*0.2)/4</f>
        <v>77.887890000000013</v>
      </c>
      <c r="J52" s="6">
        <f>((G9*3.9537)*0.25)/9</f>
        <v>43.271050000000002</v>
      </c>
      <c r="K52" s="6">
        <f>SUM(H52*4+I52*4+J52*9)</f>
        <v>1557.7578000000003</v>
      </c>
      <c r="L52" s="12">
        <f>K52/3.9537</f>
        <v>394.00000000000006</v>
      </c>
      <c r="N52" s="6">
        <f>((H9*5.5997)*0.65)/4</f>
        <v>38.217952500000003</v>
      </c>
      <c r="O52" s="6">
        <f>((H9*5.5997)*0.15)/4</f>
        <v>8.8195275000000013</v>
      </c>
      <c r="P52" s="6">
        <f>((H9*5.5997)*0.1)/9</f>
        <v>2.6131933333333337</v>
      </c>
      <c r="Q52" s="6">
        <f>SUM(N52*4+O52*4+P52*9)</f>
        <v>211.66866000000002</v>
      </c>
      <c r="R52" s="12">
        <f>Q52/5.5997</f>
        <v>37.799999999999997</v>
      </c>
      <c r="T52" s="3">
        <f>((I9*8.3909)*0.9)/4</f>
        <v>100.06148250000001</v>
      </c>
      <c r="U52" s="3">
        <f>((I9*8.3909)*0.1)/4</f>
        <v>11.117942500000002</v>
      </c>
      <c r="V52" s="3">
        <f>((I9*8.3909)*0)/9</f>
        <v>0</v>
      </c>
      <c r="W52" s="3">
        <f>SUM(T52*4+U52*4+V52*9)</f>
        <v>444.71770000000004</v>
      </c>
      <c r="X52" s="12">
        <f>W52/8.3909</f>
        <v>53</v>
      </c>
      <c r="Z52" s="7">
        <f>SUM(E52+K52+Q52+W52)</f>
        <v>2713.0171600000003</v>
      </c>
      <c r="AA52" s="7">
        <f>SUM(B52+H52+N52+T52)</f>
        <v>402.35843250000005</v>
      </c>
      <c r="AB52" s="7">
        <f>SUM(C52+I52+O52+U52)</f>
        <v>135.24083500000003</v>
      </c>
      <c r="AC52" s="7">
        <f>SUM(D52+J52+P52+V52)</f>
        <v>62.513343333333339</v>
      </c>
      <c r="AD52" s="7"/>
      <c r="AE52" s="7">
        <f>AA52*4</f>
        <v>1609.4337300000002</v>
      </c>
      <c r="AF52" s="7">
        <f t="shared" ref="AF52:AF82" si="8">AB52*4</f>
        <v>540.96334000000013</v>
      </c>
      <c r="AG52" s="7">
        <f>AC52*9</f>
        <v>562.62009</v>
      </c>
      <c r="AH52" s="7"/>
      <c r="AI52" s="8">
        <f>AE52/Z52</f>
        <v>0.59322652054290725</v>
      </c>
      <c r="AJ52" s="8">
        <f>AF52/Z52</f>
        <v>0.19939547304595745</v>
      </c>
      <c r="AK52" s="8">
        <f>AG52/Z52</f>
        <v>0.20737800641113524</v>
      </c>
      <c r="AL52" s="8">
        <f>SUM(AI52:AK52)</f>
        <v>1</v>
      </c>
      <c r="AN52" s="7">
        <f>AE52+AF52+AG52</f>
        <v>2713.0171600000003</v>
      </c>
      <c r="AO52" s="14">
        <f>B9</f>
        <v>3274</v>
      </c>
      <c r="AP52" s="7"/>
      <c r="AQ52" s="19"/>
      <c r="AR52" s="19"/>
      <c r="AS52" s="19"/>
      <c r="AT52" s="19"/>
      <c r="AU52" s="7"/>
      <c r="AV52" s="7"/>
      <c r="AW52" s="7"/>
      <c r="AX52" s="8"/>
      <c r="AY52" s="8"/>
      <c r="AZ52" s="8"/>
      <c r="BA52" s="8"/>
      <c r="BC52" s="7"/>
      <c r="BD52" s="14"/>
    </row>
    <row r="53" spans="1:56">
      <c r="A53" s="13">
        <v>43347</v>
      </c>
      <c r="B53" s="6">
        <f>((F10*0.929)*0.4)/4</f>
        <v>66.237700000000004</v>
      </c>
      <c r="C53" s="6">
        <f>((F10*0.929)*0.3)/4</f>
        <v>49.678275000000006</v>
      </c>
      <c r="D53" s="6">
        <f>((F10*0.929)*0.3)/9</f>
        <v>22.079233333333335</v>
      </c>
      <c r="E53" s="6">
        <f t="shared" ref="E53:E82" si="9">SUM(B53*4+C53*4+D53*9)</f>
        <v>662.37699999999995</v>
      </c>
      <c r="F53" s="12">
        <f t="shared" ref="F53:F82" si="10">E53/0.929</f>
        <v>712.99999999999989</v>
      </c>
      <c r="H53" s="6">
        <f>((G10*3.9537)*0.55)/4</f>
        <v>131.55936750000001</v>
      </c>
      <c r="I53" s="6">
        <f>((G10*3.9537)*0.2)/4</f>
        <v>47.839770000000001</v>
      </c>
      <c r="J53" s="6">
        <f>((G10*3.9537)*0.25)/9</f>
        <v>26.577649999999998</v>
      </c>
      <c r="K53" s="6">
        <f t="shared" ref="K53:K82" si="11">SUM(H53*4+I53*4+J53*9)</f>
        <v>956.79539999999997</v>
      </c>
      <c r="L53" s="12">
        <f t="shared" ref="L53:L82" si="12">K53/3.9537</f>
        <v>242</v>
      </c>
      <c r="N53" s="6">
        <f>((H10*5.5997)*0.65)/4</f>
        <v>20.928878750000003</v>
      </c>
      <c r="O53" s="6">
        <f>((H10*5.5997)*0.15)/4</f>
        <v>4.8297412500000005</v>
      </c>
      <c r="P53" s="6">
        <f>((H10*5.5997)*0.1)/9</f>
        <v>1.4310344444444447</v>
      </c>
      <c r="Q53" s="6">
        <f t="shared" ref="Q53:Q82" si="13">SUM(N53*4+O53*4+P53*9)</f>
        <v>115.91379000000002</v>
      </c>
      <c r="R53" s="12">
        <f t="shared" ref="R53:R82" si="14">Q53/5.5997</f>
        <v>20.700000000000003</v>
      </c>
      <c r="T53" s="3">
        <f>((I10*8.3909)*0.9)/4</f>
        <v>1.8879525000000001</v>
      </c>
      <c r="U53" s="3">
        <f>((I10*8.3909)*0.1)/4</f>
        <v>0.20977250000000003</v>
      </c>
      <c r="V53" s="3">
        <f>((I10*8.3909)*0)/9</f>
        <v>0</v>
      </c>
      <c r="W53" s="3">
        <f t="shared" ref="W53:W82" si="15">SUM(T53*4+U53*4+V53*9)</f>
        <v>8.3909000000000002</v>
      </c>
      <c r="X53" s="12">
        <f t="shared" ref="X53:X82" si="16">W53/8.3909</f>
        <v>1</v>
      </c>
      <c r="Z53" s="7">
        <f t="shared" ref="Z53:Z82" si="17">SUM(E53+K53+Q53+W53)</f>
        <v>1743.4770900000001</v>
      </c>
      <c r="AA53" s="7">
        <f t="shared" ref="AA53:AC82" si="18">SUM(B53+H53+N53+T53)</f>
        <v>220.61389875000003</v>
      </c>
      <c r="AB53" s="7">
        <f t="shared" si="18"/>
        <v>102.55755875</v>
      </c>
      <c r="AC53" s="7">
        <f t="shared" si="18"/>
        <v>50.087917777777776</v>
      </c>
      <c r="AD53" s="7"/>
      <c r="AE53" s="7">
        <f t="shared" ref="AE53:AE82" si="19">AA53*4</f>
        <v>882.45559500000013</v>
      </c>
      <c r="AF53" s="7">
        <f t="shared" si="8"/>
        <v>410.23023499999999</v>
      </c>
      <c r="AG53" s="7">
        <f t="shared" ref="AG53:AG82" si="20">AC53*9</f>
        <v>450.79125999999997</v>
      </c>
      <c r="AH53" s="7"/>
      <c r="AI53" s="8">
        <f t="shared" ref="AI53:AI82" si="21">AE53/Z53</f>
        <v>0.50614694053708509</v>
      </c>
      <c r="AJ53" s="8">
        <f t="shared" ref="AJ53:AJ82" si="22">AF53/Z53</f>
        <v>0.23529430776747401</v>
      </c>
      <c r="AK53" s="8">
        <f t="shared" ref="AK53:AK82" si="23">AG53/Z53</f>
        <v>0.25855875169544096</v>
      </c>
      <c r="AL53" s="8">
        <f t="shared" ref="AL53:AL82" si="24">SUM(AI53:AK53)</f>
        <v>1</v>
      </c>
      <c r="AN53" s="7">
        <f t="shared" ref="AN53:AN82" si="25">AE53+AF53+AG53</f>
        <v>1743.4770900000001</v>
      </c>
      <c r="AO53" s="14">
        <f>B10</f>
        <v>2384</v>
      </c>
      <c r="AP53" s="7"/>
      <c r="AQ53" s="19"/>
      <c r="AR53" s="19"/>
      <c r="AS53" s="19"/>
      <c r="AT53" s="19"/>
      <c r="AU53" s="7"/>
      <c r="AV53" s="7"/>
      <c r="AW53" s="7"/>
      <c r="AX53" s="8"/>
      <c r="AY53" s="8"/>
      <c r="AZ53" s="8"/>
      <c r="BA53" s="8"/>
      <c r="BC53" s="7"/>
      <c r="BD53" s="14"/>
    </row>
    <row r="54" spans="1:56">
      <c r="A54" s="13">
        <v>43348</v>
      </c>
      <c r="B54" s="6">
        <f>((F11*0.929)*0.4)/4</f>
        <v>44.127500000000005</v>
      </c>
      <c r="C54" s="6">
        <f>((F11*0.929)*0.3)/4</f>
        <v>33.095624999999998</v>
      </c>
      <c r="D54" s="6">
        <f>((F11*0.929)*0.3)/9</f>
        <v>14.709166666666667</v>
      </c>
      <c r="E54" s="6">
        <f t="shared" si="9"/>
        <v>441.27500000000003</v>
      </c>
      <c r="F54" s="12">
        <f t="shared" si="10"/>
        <v>475</v>
      </c>
      <c r="H54" s="6">
        <f>((G11*3.9537)*0.55)/4</f>
        <v>208.75536000000002</v>
      </c>
      <c r="I54" s="6">
        <f>((G11*3.9537)*0.2)/4</f>
        <v>75.91104</v>
      </c>
      <c r="J54" s="6">
        <f>((G11*3.9537)*0.25)/9</f>
        <v>42.172800000000002</v>
      </c>
      <c r="K54" s="6">
        <f t="shared" si="11"/>
        <v>1518.2208000000001</v>
      </c>
      <c r="L54" s="12">
        <f t="shared" si="12"/>
        <v>384</v>
      </c>
      <c r="N54" s="6">
        <f>((H11*5.5997)*0.65)/4</f>
        <v>23.658732500000003</v>
      </c>
      <c r="O54" s="6">
        <f>((H11*5.5997)*0.15)/4</f>
        <v>5.4597075000000004</v>
      </c>
      <c r="P54" s="6">
        <f>((H11*5.5997)*0.1)/9</f>
        <v>1.6176911111111114</v>
      </c>
      <c r="Q54" s="6">
        <f t="shared" si="13"/>
        <v>131.03298000000001</v>
      </c>
      <c r="R54" s="12">
        <f t="shared" si="14"/>
        <v>23.4</v>
      </c>
      <c r="T54" s="3">
        <f>((I11*8.3909)*0.9)/4</f>
        <v>13.2156675</v>
      </c>
      <c r="U54" s="3">
        <f>((I11*8.3909)*0.1)/4</f>
        <v>1.4684075000000001</v>
      </c>
      <c r="V54" s="3">
        <f>((I11*8.3909)*0)/9</f>
        <v>0</v>
      </c>
      <c r="W54" s="3">
        <f t="shared" si="15"/>
        <v>58.7363</v>
      </c>
      <c r="X54" s="12">
        <f t="shared" si="16"/>
        <v>7</v>
      </c>
      <c r="Z54" s="7">
        <f t="shared" si="17"/>
        <v>2149.2650800000001</v>
      </c>
      <c r="AA54" s="7">
        <f t="shared" si="18"/>
        <v>289.75726000000003</v>
      </c>
      <c r="AB54" s="7">
        <f t="shared" si="18"/>
        <v>115.93478</v>
      </c>
      <c r="AC54" s="7">
        <f t="shared" si="18"/>
        <v>58.499657777777784</v>
      </c>
      <c r="AD54" s="7"/>
      <c r="AE54" s="7">
        <f t="shared" si="19"/>
        <v>1159.0290400000001</v>
      </c>
      <c r="AF54" s="7">
        <f t="shared" si="8"/>
        <v>463.73912000000001</v>
      </c>
      <c r="AG54" s="7">
        <f t="shared" si="20"/>
        <v>526.49692000000005</v>
      </c>
      <c r="AH54" s="7"/>
      <c r="AI54" s="8">
        <f t="shared" si="21"/>
        <v>0.539267608628341</v>
      </c>
      <c r="AJ54" s="8">
        <f t="shared" si="22"/>
        <v>0.21576636791586451</v>
      </c>
      <c r="AK54" s="8">
        <f t="shared" si="23"/>
        <v>0.24496602345579449</v>
      </c>
      <c r="AL54" s="8">
        <f t="shared" si="24"/>
        <v>1</v>
      </c>
      <c r="AN54" s="7">
        <f t="shared" si="25"/>
        <v>2149.2650800000001</v>
      </c>
      <c r="AO54" s="14">
        <f>B11</f>
        <v>2883</v>
      </c>
      <c r="AP54" s="7"/>
      <c r="AQ54" s="19"/>
      <c r="AR54" s="19"/>
      <c r="AS54" s="19"/>
      <c r="AT54" s="19"/>
      <c r="AU54" s="7"/>
      <c r="AV54" s="7"/>
      <c r="AW54" s="7"/>
      <c r="AX54" s="8"/>
      <c r="AY54" s="8"/>
      <c r="AZ54" s="8"/>
      <c r="BA54" s="8"/>
      <c r="BC54" s="7"/>
      <c r="BD54" s="14"/>
    </row>
    <row r="55" spans="1:56">
      <c r="A55" s="13">
        <v>43349</v>
      </c>
      <c r="B55" s="6">
        <f>((F12*0.929)*0.4)/4</f>
        <v>60.570800000000013</v>
      </c>
      <c r="C55" s="6">
        <f>((F12*0.929)*0.3)/4</f>
        <v>45.428100000000008</v>
      </c>
      <c r="D55" s="6">
        <f>((F12*0.929)*0.3)/9</f>
        <v>20.19026666666667</v>
      </c>
      <c r="E55" s="6">
        <f t="shared" si="9"/>
        <v>605.70800000000008</v>
      </c>
      <c r="F55" s="12">
        <f t="shared" si="10"/>
        <v>652</v>
      </c>
      <c r="H55" s="6">
        <f>((G12*3.9537)*0.55)/4</f>
        <v>198.96995250000003</v>
      </c>
      <c r="I55" s="6">
        <f>((G12*3.9537)*0.2)/4</f>
        <v>72.352710000000002</v>
      </c>
      <c r="J55" s="6">
        <f>((G12*3.9537)*0.25)/9</f>
        <v>40.195950000000003</v>
      </c>
      <c r="K55" s="6">
        <f t="shared" si="11"/>
        <v>1447.0542</v>
      </c>
      <c r="L55" s="12">
        <f t="shared" si="12"/>
        <v>366</v>
      </c>
      <c r="N55" s="6">
        <f>((H12*5.5997)*0.65)/4</f>
        <v>14.559220000000002</v>
      </c>
      <c r="O55" s="6">
        <f>((H12*5.5997)*0.15)/4</f>
        <v>3.35982</v>
      </c>
      <c r="P55" s="6">
        <f>((H12*5.5997)*0.1)/9</f>
        <v>0.9955022222222224</v>
      </c>
      <c r="Q55" s="6">
        <f t="shared" si="13"/>
        <v>80.635680000000008</v>
      </c>
      <c r="R55" s="12">
        <f t="shared" si="14"/>
        <v>14.4</v>
      </c>
      <c r="T55" s="3">
        <f>((I12*8.3909)*0.9)/4</f>
        <v>9.4397625000000005</v>
      </c>
      <c r="U55" s="3">
        <f>((I12*8.3909)*0.1)/4</f>
        <v>1.0488625</v>
      </c>
      <c r="V55" s="3">
        <f>((I12*8.3909)*0)/9</f>
        <v>0</v>
      </c>
      <c r="W55" s="3">
        <f t="shared" si="15"/>
        <v>41.954500000000003</v>
      </c>
      <c r="X55" s="12">
        <f t="shared" si="16"/>
        <v>5</v>
      </c>
      <c r="Z55" s="7">
        <f t="shared" si="17"/>
        <v>2175.3523799999998</v>
      </c>
      <c r="AA55" s="7">
        <f t="shared" si="18"/>
        <v>283.53973500000006</v>
      </c>
      <c r="AB55" s="7">
        <f t="shared" si="18"/>
        <v>122.1894925</v>
      </c>
      <c r="AC55" s="7">
        <f t="shared" si="18"/>
        <v>61.381718888888891</v>
      </c>
      <c r="AD55" s="7"/>
      <c r="AE55" s="7">
        <f t="shared" si="19"/>
        <v>1134.1589400000003</v>
      </c>
      <c r="AF55" s="7">
        <f t="shared" si="8"/>
        <v>488.75797</v>
      </c>
      <c r="AG55" s="7">
        <f t="shared" si="20"/>
        <v>552.43547000000001</v>
      </c>
      <c r="AH55" s="7"/>
      <c r="AI55" s="8">
        <f t="shared" si="21"/>
        <v>0.52136791741299415</v>
      </c>
      <c r="AJ55" s="8">
        <f t="shared" si="22"/>
        <v>0.22467990680204189</v>
      </c>
      <c r="AK55" s="8">
        <f t="shared" si="23"/>
        <v>0.2539521757849641</v>
      </c>
      <c r="AL55" s="8">
        <f t="shared" si="24"/>
        <v>1</v>
      </c>
      <c r="AN55" s="7">
        <f t="shared" si="25"/>
        <v>2175.3523800000003</v>
      </c>
      <c r="AO55" s="14">
        <f>B12</f>
        <v>2694</v>
      </c>
      <c r="AP55" s="7"/>
      <c r="AQ55" s="19"/>
      <c r="AR55" s="19"/>
      <c r="AS55" s="19"/>
      <c r="AT55" s="19"/>
      <c r="AU55" s="7"/>
      <c r="AV55" s="7"/>
      <c r="AW55" s="7"/>
      <c r="AX55" s="8"/>
      <c r="AY55" s="8"/>
      <c r="AZ55" s="8"/>
      <c r="BA55" s="8"/>
      <c r="BC55" s="7"/>
      <c r="BD55" s="14"/>
    </row>
    <row r="56" spans="1:56">
      <c r="A56" s="13">
        <v>43350</v>
      </c>
      <c r="B56" s="6">
        <f>((F13*0.929)*0.4)/4</f>
        <v>54.625200000000007</v>
      </c>
      <c r="C56" s="6">
        <f>((F13*0.929)*0.3)/4</f>
        <v>40.968900000000005</v>
      </c>
      <c r="D56" s="6">
        <f>((F13*0.929)*0.3)/9</f>
        <v>18.208400000000001</v>
      </c>
      <c r="E56" s="6">
        <f t="shared" si="9"/>
        <v>546.25200000000007</v>
      </c>
      <c r="F56" s="12">
        <f t="shared" si="10"/>
        <v>588</v>
      </c>
      <c r="H56" s="6">
        <f>((G13*3.9537)*0.55)/4</f>
        <v>104.37768000000001</v>
      </c>
      <c r="I56" s="6">
        <f>((G13*3.9537)*0.2)/4</f>
        <v>37.95552</v>
      </c>
      <c r="J56" s="6">
        <f>((G13*3.9537)*0.25)/9</f>
        <v>21.086400000000001</v>
      </c>
      <c r="K56" s="6">
        <f t="shared" si="11"/>
        <v>759.11040000000003</v>
      </c>
      <c r="L56" s="12">
        <f t="shared" si="12"/>
        <v>192</v>
      </c>
      <c r="N56" s="6">
        <f>((H13*5.5997)*0.65)/4</f>
        <v>87.35532000000002</v>
      </c>
      <c r="O56" s="6">
        <f>((H13*5.5997)*0.15)/4</f>
        <v>20.158920000000002</v>
      </c>
      <c r="P56" s="6">
        <f>((H13*5.5997)*0.1)/9</f>
        <v>5.9730133333333351</v>
      </c>
      <c r="Q56" s="6">
        <f t="shared" si="13"/>
        <v>483.8140800000001</v>
      </c>
      <c r="R56" s="12">
        <f t="shared" si="14"/>
        <v>86.40000000000002</v>
      </c>
      <c r="T56" s="3">
        <f>((I13*8.3909)*0.9)/4</f>
        <v>79.294004999999999</v>
      </c>
      <c r="U56" s="3">
        <f>((I13*8.3909)*0.1)/4</f>
        <v>8.8104449999999996</v>
      </c>
      <c r="V56" s="3">
        <f>((I13*8.3909)*0)/9</f>
        <v>0</v>
      </c>
      <c r="W56" s="3">
        <f t="shared" si="15"/>
        <v>352.4178</v>
      </c>
      <c r="X56" s="12">
        <f t="shared" si="16"/>
        <v>42</v>
      </c>
      <c r="Z56" s="7">
        <f t="shared" si="17"/>
        <v>2141.5942800000003</v>
      </c>
      <c r="AA56" s="7">
        <f t="shared" si="18"/>
        <v>325.65220499999998</v>
      </c>
      <c r="AB56" s="7">
        <f t="shared" si="18"/>
        <v>107.89378499999999</v>
      </c>
      <c r="AC56" s="7">
        <f t="shared" si="18"/>
        <v>45.267813333333336</v>
      </c>
      <c r="AD56" s="7"/>
      <c r="AE56" s="7">
        <f t="shared" si="19"/>
        <v>1302.6088199999999</v>
      </c>
      <c r="AF56" s="7">
        <f t="shared" si="8"/>
        <v>431.57513999999998</v>
      </c>
      <c r="AG56" s="7">
        <f t="shared" si="20"/>
        <v>407.41032000000001</v>
      </c>
      <c r="AH56" s="7"/>
      <c r="AI56" s="8">
        <f t="shared" si="21"/>
        <v>0.6082425752463253</v>
      </c>
      <c r="AJ56" s="8">
        <f t="shared" si="22"/>
        <v>0.20152049528260785</v>
      </c>
      <c r="AK56" s="8">
        <f t="shared" si="23"/>
        <v>0.19023692947106674</v>
      </c>
      <c r="AL56" s="8">
        <f t="shared" si="24"/>
        <v>0.99999999999999989</v>
      </c>
      <c r="AN56" s="7">
        <f t="shared" si="25"/>
        <v>2141.5942799999998</v>
      </c>
      <c r="AO56" s="14">
        <f>B13</f>
        <v>2843</v>
      </c>
      <c r="AP56" s="7"/>
      <c r="AQ56" s="7"/>
      <c r="AR56" s="7"/>
      <c r="AS56" s="7"/>
      <c r="AT56" s="7"/>
      <c r="AU56" s="7"/>
      <c r="AV56" s="7"/>
      <c r="AW56" s="7"/>
      <c r="AX56" s="8"/>
      <c r="AY56" s="8"/>
      <c r="AZ56" s="8"/>
      <c r="BA56" s="8"/>
      <c r="BC56" s="7"/>
      <c r="BD56" s="14"/>
    </row>
    <row r="57" spans="1:56">
      <c r="A57" s="13">
        <v>43351</v>
      </c>
      <c r="B57" s="6">
        <f>((F14*0.929)*0.4)/4</f>
        <v>61.499800000000008</v>
      </c>
      <c r="C57" s="6">
        <f>((F14*0.929)*0.3)/4</f>
        <v>46.124850000000002</v>
      </c>
      <c r="D57" s="6">
        <f>((F14*0.929)*0.3)/9</f>
        <v>20.499933333333335</v>
      </c>
      <c r="E57" s="6">
        <f t="shared" si="9"/>
        <v>614.99800000000005</v>
      </c>
      <c r="F57" s="12">
        <f t="shared" si="10"/>
        <v>662</v>
      </c>
      <c r="H57" s="6">
        <f>((G14*3.9537)*0.55)/4</f>
        <v>134.27753625</v>
      </c>
      <c r="I57" s="6">
        <f>((G14*3.9537)*0.2)/4</f>
        <v>48.828195000000001</v>
      </c>
      <c r="J57" s="6">
        <f>((G14*3.9537)*0.25)/9</f>
        <v>27.126774999999999</v>
      </c>
      <c r="K57" s="6">
        <f t="shared" si="11"/>
        <v>976.56389999999999</v>
      </c>
      <c r="L57" s="12">
        <f t="shared" si="12"/>
        <v>247</v>
      </c>
      <c r="N57" s="6">
        <f>((H14*5.5997)*0.65)/4</f>
        <v>23.658732500000003</v>
      </c>
      <c r="O57" s="6">
        <f>((H14*5.5997)*0.15)/4</f>
        <v>5.4597075000000004</v>
      </c>
      <c r="P57" s="6">
        <f>((H14*5.5997)*0.1)/9</f>
        <v>1.6176911111111114</v>
      </c>
      <c r="Q57" s="6">
        <f t="shared" si="13"/>
        <v>131.03298000000001</v>
      </c>
      <c r="R57" s="12">
        <f t="shared" si="14"/>
        <v>23.4</v>
      </c>
      <c r="T57" s="3">
        <f>((I14*8.3909)*0.9)/4</f>
        <v>33.983145</v>
      </c>
      <c r="U57" s="3">
        <f>((I14*8.3909)*0.1)/4</f>
        <v>3.7759050000000003</v>
      </c>
      <c r="V57" s="3">
        <f>((I14*8.3909)*0)/9</f>
        <v>0</v>
      </c>
      <c r="W57" s="3">
        <f t="shared" si="15"/>
        <v>151.03620000000001</v>
      </c>
      <c r="X57" s="12">
        <f t="shared" si="16"/>
        <v>18</v>
      </c>
      <c r="Z57" s="7">
        <f t="shared" si="17"/>
        <v>1873.6310800000001</v>
      </c>
      <c r="AA57" s="7">
        <f t="shared" si="18"/>
        <v>253.41921375000004</v>
      </c>
      <c r="AB57" s="7">
        <f t="shared" si="18"/>
        <v>104.18865750000001</v>
      </c>
      <c r="AC57" s="7">
        <f t="shared" si="18"/>
        <v>49.244399444444447</v>
      </c>
      <c r="AD57" s="7"/>
      <c r="AE57" s="7">
        <f t="shared" si="19"/>
        <v>1013.6768550000002</v>
      </c>
      <c r="AF57" s="7">
        <f t="shared" si="8"/>
        <v>416.75463000000002</v>
      </c>
      <c r="AG57" s="7">
        <f t="shared" si="20"/>
        <v>443.19959500000004</v>
      </c>
      <c r="AH57" s="7"/>
      <c r="AI57" s="8">
        <f t="shared" si="21"/>
        <v>0.54102265158838003</v>
      </c>
      <c r="AJ57" s="8">
        <f t="shared" si="22"/>
        <v>0.22243153118489045</v>
      </c>
      <c r="AK57" s="8">
        <f t="shared" si="23"/>
        <v>0.23654581722672963</v>
      </c>
      <c r="AL57" s="8">
        <f t="shared" si="24"/>
        <v>1</v>
      </c>
      <c r="AN57" s="7">
        <f t="shared" si="25"/>
        <v>1873.6310800000001</v>
      </c>
      <c r="AO57" s="14">
        <f>B14</f>
        <v>2468</v>
      </c>
      <c r="AP57" s="7"/>
      <c r="AQ57" s="7"/>
      <c r="AR57" s="7"/>
      <c r="AS57" s="7"/>
      <c r="AT57" s="7"/>
      <c r="AU57" s="7"/>
      <c r="AV57" s="7"/>
      <c r="AW57" s="7"/>
      <c r="AX57" s="8"/>
      <c r="AY57" s="8"/>
      <c r="AZ57" s="8"/>
      <c r="BA57" s="8"/>
      <c r="BC57" s="7"/>
      <c r="BD57" s="14"/>
    </row>
    <row r="58" spans="1:56">
      <c r="A58" s="13">
        <v>43352</v>
      </c>
      <c r="B58" s="6">
        <f>((F15*0.929)*0.4)/4</f>
        <v>70.511099999999999</v>
      </c>
      <c r="C58" s="6">
        <f>((F15*0.929)*0.3)/4</f>
        <v>52.883324999999999</v>
      </c>
      <c r="D58" s="6">
        <f>((F15*0.929)*0.3)/9</f>
        <v>23.503699999999998</v>
      </c>
      <c r="E58" s="6">
        <f t="shared" si="9"/>
        <v>705.11099999999999</v>
      </c>
      <c r="F58" s="12">
        <f t="shared" si="10"/>
        <v>759</v>
      </c>
      <c r="H58" s="6">
        <f>((G15*3.9537)*0.55)/4</f>
        <v>80.457795000000004</v>
      </c>
      <c r="I58" s="6">
        <f>((G15*3.9537)*0.2)/4</f>
        <v>29.257380000000001</v>
      </c>
      <c r="J58" s="6">
        <f>((G15*3.9537)*0.25)/9</f>
        <v>16.254100000000001</v>
      </c>
      <c r="K58" s="6">
        <f t="shared" si="11"/>
        <v>585.14760000000001</v>
      </c>
      <c r="L58" s="12">
        <f t="shared" si="12"/>
        <v>148</v>
      </c>
      <c r="N58" s="6">
        <f>((H15*5.5997)*0.65)/4</f>
        <v>18.199024999999999</v>
      </c>
      <c r="O58" s="6">
        <f>((H15*5.5997)*0.15)/4</f>
        <v>4.1997749999999998</v>
      </c>
      <c r="P58" s="6">
        <f>((H15*5.5997)*0.1)/9</f>
        <v>1.2443777777777778</v>
      </c>
      <c r="Q58" s="6">
        <f t="shared" si="13"/>
        <v>100.79459999999999</v>
      </c>
      <c r="R58" s="12">
        <f t="shared" si="14"/>
        <v>17.999999999999996</v>
      </c>
      <c r="T58" s="3">
        <f>((I15*8.3909)*0.9)/4</f>
        <v>15.103620000000001</v>
      </c>
      <c r="U58" s="3">
        <f>((I15*8.3909)*0.1)/4</f>
        <v>1.6781800000000002</v>
      </c>
      <c r="V58" s="3">
        <f>((I15*8.3909)*0)/9</f>
        <v>0</v>
      </c>
      <c r="W58" s="3">
        <f t="shared" si="15"/>
        <v>67.127200000000002</v>
      </c>
      <c r="X58" s="12">
        <f t="shared" si="16"/>
        <v>8</v>
      </c>
      <c r="Z58" s="7">
        <f t="shared" si="17"/>
        <v>1458.1804</v>
      </c>
      <c r="AA58" s="7">
        <f t="shared" si="18"/>
        <v>184.27154000000002</v>
      </c>
      <c r="AB58" s="7">
        <f t="shared" si="18"/>
        <v>88.018659999999997</v>
      </c>
      <c r="AC58" s="7">
        <f t="shared" si="18"/>
        <v>41.002177777777781</v>
      </c>
      <c r="AD58" s="7"/>
      <c r="AE58" s="7">
        <f t="shared" si="19"/>
        <v>737.08616000000006</v>
      </c>
      <c r="AF58" s="7">
        <f t="shared" si="8"/>
        <v>352.07463999999999</v>
      </c>
      <c r="AG58" s="7">
        <f t="shared" si="20"/>
        <v>369.01960000000003</v>
      </c>
      <c r="AH58" s="7"/>
      <c r="AI58" s="8">
        <f t="shared" si="21"/>
        <v>0.50548351904880906</v>
      </c>
      <c r="AJ58" s="8">
        <f t="shared" si="22"/>
        <v>0.24144793058526914</v>
      </c>
      <c r="AK58" s="8">
        <f t="shared" si="23"/>
        <v>0.25306855036592185</v>
      </c>
      <c r="AL58" s="8">
        <f t="shared" si="24"/>
        <v>1</v>
      </c>
      <c r="AN58" s="7">
        <f t="shared" si="25"/>
        <v>1458.1804000000002</v>
      </c>
      <c r="AO58" s="14">
        <f>B15</f>
        <v>2116</v>
      </c>
      <c r="AP58" s="7"/>
      <c r="AQ58" s="7"/>
      <c r="AR58" s="7"/>
      <c r="AS58" s="7"/>
      <c r="AT58" s="7"/>
      <c r="AU58" s="7"/>
      <c r="AV58" s="7"/>
      <c r="AW58" s="7"/>
      <c r="AX58" s="8"/>
      <c r="AY58" s="8"/>
      <c r="AZ58" s="8"/>
      <c r="BA58" s="8"/>
      <c r="BC58" s="7"/>
      <c r="BD58" s="14"/>
    </row>
    <row r="59" spans="1:56">
      <c r="A59" s="13">
        <v>43353</v>
      </c>
      <c r="B59" s="6">
        <f>((F16*0.929)*0.4)/4</f>
        <v>51.095000000000006</v>
      </c>
      <c r="C59" s="6">
        <f>((F16*0.929)*0.3)/4</f>
        <v>38.321249999999999</v>
      </c>
      <c r="D59" s="6">
        <f>((F16*0.929)*0.3)/9</f>
        <v>17.031666666666666</v>
      </c>
      <c r="E59" s="6">
        <f t="shared" si="9"/>
        <v>510.95000000000005</v>
      </c>
      <c r="F59" s="12">
        <f t="shared" si="10"/>
        <v>550</v>
      </c>
      <c r="H59" s="6">
        <f>((G16*3.9537)*0.55)/4</f>
        <v>137.53933875000001</v>
      </c>
      <c r="I59" s="6">
        <f>((G16*3.9537)*0.2)/4</f>
        <v>50.014305000000007</v>
      </c>
      <c r="J59" s="6">
        <f>((G16*3.9537)*0.25)/9</f>
        <v>27.785724999999999</v>
      </c>
      <c r="K59" s="6">
        <f t="shared" si="11"/>
        <v>1000.2861</v>
      </c>
      <c r="L59" s="12">
        <f t="shared" si="12"/>
        <v>253</v>
      </c>
      <c r="N59" s="6">
        <f>((H16*5.5997)*0.65)/4</f>
        <v>37.308001250000004</v>
      </c>
      <c r="O59" s="6">
        <f>((H16*5.5997)*0.15)/4</f>
        <v>8.6095387500000005</v>
      </c>
      <c r="P59" s="6">
        <f>((H16*5.5997)*0.1)/9</f>
        <v>2.5509744444444444</v>
      </c>
      <c r="Q59" s="6">
        <f t="shared" si="13"/>
        <v>206.62893000000003</v>
      </c>
      <c r="R59" s="12">
        <f t="shared" si="14"/>
        <v>36.900000000000006</v>
      </c>
      <c r="T59" s="3">
        <f>((I16*8.3909)*0.9)/4</f>
        <v>7.5518100000000006</v>
      </c>
      <c r="U59" s="3">
        <f>((I16*8.3909)*0.1)/4</f>
        <v>0.83909000000000011</v>
      </c>
      <c r="V59" s="3">
        <f>((I16*8.3909)*0)/9</f>
        <v>0</v>
      </c>
      <c r="W59" s="3">
        <f t="shared" si="15"/>
        <v>33.563600000000001</v>
      </c>
      <c r="X59" s="12">
        <f t="shared" si="16"/>
        <v>4</v>
      </c>
      <c r="Z59" s="7">
        <f t="shared" si="17"/>
        <v>1751.4286300000001</v>
      </c>
      <c r="AA59" s="7">
        <f t="shared" si="18"/>
        <v>233.49414999999999</v>
      </c>
      <c r="AB59" s="7">
        <f t="shared" si="18"/>
        <v>97.784183749999997</v>
      </c>
      <c r="AC59" s="7">
        <f t="shared" si="18"/>
        <v>47.368366111111108</v>
      </c>
      <c r="AD59" s="7"/>
      <c r="AE59" s="7">
        <f t="shared" si="19"/>
        <v>933.97659999999996</v>
      </c>
      <c r="AF59" s="7">
        <f t="shared" si="8"/>
        <v>391.13673499999999</v>
      </c>
      <c r="AG59" s="7">
        <f t="shared" si="20"/>
        <v>426.31529499999999</v>
      </c>
      <c r="AH59" s="7"/>
      <c r="AI59" s="8">
        <f t="shared" si="21"/>
        <v>0.53326557759878568</v>
      </c>
      <c r="AJ59" s="8">
        <f t="shared" si="22"/>
        <v>0.22332439261313203</v>
      </c>
      <c r="AK59" s="8">
        <f t="shared" si="23"/>
        <v>0.24341002978808218</v>
      </c>
      <c r="AL59" s="8">
        <f t="shared" si="24"/>
        <v>0.99999999999999978</v>
      </c>
      <c r="AN59" s="7">
        <f t="shared" si="25"/>
        <v>1751.4286299999999</v>
      </c>
      <c r="AO59" s="14">
        <f>B16</f>
        <v>2584</v>
      </c>
      <c r="AP59" s="7"/>
      <c r="AQ59" s="7"/>
      <c r="AR59" s="7"/>
      <c r="AS59" s="7"/>
      <c r="AT59" s="7"/>
      <c r="AU59" s="7"/>
      <c r="AV59" s="7"/>
      <c r="AW59" s="7"/>
      <c r="AX59" s="8"/>
      <c r="AY59" s="8"/>
      <c r="AZ59" s="8"/>
      <c r="BA59" s="8"/>
      <c r="BC59" s="7"/>
      <c r="BD59" s="14"/>
    </row>
    <row r="60" spans="1:56">
      <c r="A60" s="13">
        <v>43354</v>
      </c>
      <c r="B60" s="6">
        <f>((F17*0.929)*0.4)/4</f>
        <v>53.231700000000004</v>
      </c>
      <c r="C60" s="6">
        <f>((F17*0.929)*0.3)/4</f>
        <v>39.923774999999999</v>
      </c>
      <c r="D60" s="6">
        <f>((F17*0.929)*0.3)/9</f>
        <v>17.7439</v>
      </c>
      <c r="E60" s="6">
        <f t="shared" si="9"/>
        <v>532.31700000000001</v>
      </c>
      <c r="F60" s="12">
        <f t="shared" si="10"/>
        <v>573</v>
      </c>
      <c r="H60" s="6">
        <f>((G17*3.9537)*0.55)/4</f>
        <v>171.24463125000003</v>
      </c>
      <c r="I60" s="6">
        <f>((G17*3.9537)*0.2)/4</f>
        <v>62.270775000000008</v>
      </c>
      <c r="J60" s="6">
        <f>((G17*3.9537)*0.25)/9</f>
        <v>34.594875000000002</v>
      </c>
      <c r="K60" s="6">
        <f t="shared" si="11"/>
        <v>1245.4155000000001</v>
      </c>
      <c r="L60" s="12">
        <f t="shared" si="12"/>
        <v>315</v>
      </c>
      <c r="N60" s="6">
        <f>((H17*5.5997)*0.65)/4</f>
        <v>49.137367500000003</v>
      </c>
      <c r="O60" s="6">
        <f>((H17*5.5997)*0.15)/4</f>
        <v>11.339392500000001</v>
      </c>
      <c r="P60" s="6">
        <f>((H17*5.5997)*0.1)/9</f>
        <v>3.3598200000000005</v>
      </c>
      <c r="Q60" s="6">
        <f t="shared" si="13"/>
        <v>272.14542</v>
      </c>
      <c r="R60" s="12">
        <f t="shared" si="14"/>
        <v>48.599999999999994</v>
      </c>
      <c r="T60" s="3">
        <f>((I17*8.3909)*0.9)/4</f>
        <v>103.83738750000001</v>
      </c>
      <c r="U60" s="3">
        <f>((I17*8.3909)*0.1)/4</f>
        <v>11.537487500000001</v>
      </c>
      <c r="V60" s="3">
        <f>((I17*8.3909)*0)/9</f>
        <v>0</v>
      </c>
      <c r="W60" s="3">
        <f t="shared" si="15"/>
        <v>461.49950000000001</v>
      </c>
      <c r="X60" s="12">
        <f t="shared" si="16"/>
        <v>55</v>
      </c>
      <c r="Z60" s="7">
        <f t="shared" si="17"/>
        <v>2511.3774199999998</v>
      </c>
      <c r="AA60" s="7">
        <f t="shared" si="18"/>
        <v>377.45108625</v>
      </c>
      <c r="AB60" s="7">
        <f t="shared" si="18"/>
        <v>125.07143000000001</v>
      </c>
      <c r="AC60" s="7">
        <f t="shared" si="18"/>
        <v>55.698594999999997</v>
      </c>
      <c r="AD60" s="7"/>
      <c r="AE60" s="7">
        <f t="shared" si="19"/>
        <v>1509.804345</v>
      </c>
      <c r="AF60" s="7">
        <f t="shared" si="8"/>
        <v>500.28572000000003</v>
      </c>
      <c r="AG60" s="7">
        <f t="shared" si="20"/>
        <v>501.28735499999999</v>
      </c>
      <c r="AH60" s="7"/>
      <c r="AI60" s="8">
        <f t="shared" si="21"/>
        <v>0.60118576084035991</v>
      </c>
      <c r="AJ60" s="8">
        <f t="shared" si="22"/>
        <v>0.19920770013134867</v>
      </c>
      <c r="AK60" s="8">
        <f t="shared" si="23"/>
        <v>0.19960653902829151</v>
      </c>
      <c r="AL60" s="8">
        <f t="shared" si="24"/>
        <v>1</v>
      </c>
      <c r="AN60" s="7">
        <f t="shared" si="25"/>
        <v>2511.3774200000003</v>
      </c>
      <c r="AO60" s="14">
        <f>B17</f>
        <v>3104</v>
      </c>
      <c r="AP60" s="7"/>
      <c r="AQ60" s="7"/>
      <c r="AR60" s="7"/>
      <c r="AS60" s="7"/>
      <c r="AT60" s="7"/>
      <c r="AU60" s="7"/>
      <c r="AV60" s="7"/>
      <c r="AW60" s="7"/>
      <c r="AX60" s="8"/>
      <c r="AY60" s="8"/>
      <c r="AZ60" s="8"/>
      <c r="BA60" s="8"/>
      <c r="BC60" s="7"/>
      <c r="BD60" s="14"/>
    </row>
    <row r="61" spans="1:56">
      <c r="A61" s="13">
        <v>43355</v>
      </c>
      <c r="B61" s="6">
        <f>((F18*0.929)*0.4)/4</f>
        <v>58.341200000000008</v>
      </c>
      <c r="C61" s="6">
        <f>((F18*0.929)*0.3)/4</f>
        <v>43.755900000000004</v>
      </c>
      <c r="D61" s="6">
        <f>((F18*0.929)*0.3)/9</f>
        <v>19.447066666666668</v>
      </c>
      <c r="E61" s="6">
        <f t="shared" si="9"/>
        <v>583.41200000000003</v>
      </c>
      <c r="F61" s="12">
        <f t="shared" si="10"/>
        <v>628</v>
      </c>
      <c r="H61" s="6">
        <f>((G18*3.9537)*0.55)/4</f>
        <v>182.11730625000001</v>
      </c>
      <c r="I61" s="6">
        <f>((G18*3.9537)*0.2)/4</f>
        <v>66.224474999999998</v>
      </c>
      <c r="J61" s="6">
        <f>((G18*3.9537)*0.25)/9</f>
        <v>36.791374999999995</v>
      </c>
      <c r="K61" s="6">
        <f t="shared" si="11"/>
        <v>1324.4894999999999</v>
      </c>
      <c r="L61" s="12">
        <f t="shared" si="12"/>
        <v>335</v>
      </c>
      <c r="N61" s="6">
        <f>((H18*5.5997)*0.65)/4</f>
        <v>17.28907375</v>
      </c>
      <c r="O61" s="6">
        <f>((H18*5.5997)*0.15)/4</f>
        <v>3.9897862499999999</v>
      </c>
      <c r="P61" s="6">
        <f>((H18*5.5997)*0.1)/9</f>
        <v>1.182158888888889</v>
      </c>
      <c r="Q61" s="6">
        <f t="shared" si="13"/>
        <v>95.754870000000011</v>
      </c>
      <c r="R61" s="12">
        <f t="shared" si="14"/>
        <v>17.100000000000001</v>
      </c>
      <c r="T61" s="3">
        <f>((I18*8.3909)*0.9)/4</f>
        <v>52.862670000000001</v>
      </c>
      <c r="U61" s="3">
        <f>((I18*8.3909)*0.1)/4</f>
        <v>5.8736300000000004</v>
      </c>
      <c r="V61" s="3">
        <f>((I18*8.3909)*0)/9</f>
        <v>0</v>
      </c>
      <c r="W61" s="3">
        <f t="shared" si="15"/>
        <v>234.9452</v>
      </c>
      <c r="X61" s="12">
        <f t="shared" si="16"/>
        <v>28</v>
      </c>
      <c r="Z61" s="7">
        <f t="shared" si="17"/>
        <v>2238.6015699999998</v>
      </c>
      <c r="AA61" s="7">
        <f t="shared" si="18"/>
        <v>310.61025000000001</v>
      </c>
      <c r="AB61" s="7">
        <f t="shared" si="18"/>
        <v>119.84379125000001</v>
      </c>
      <c r="AC61" s="7">
        <f t="shared" si="18"/>
        <v>57.420600555555552</v>
      </c>
      <c r="AD61" s="7"/>
      <c r="AE61" s="7">
        <f t="shared" si="19"/>
        <v>1242.441</v>
      </c>
      <c r="AF61" s="7">
        <f t="shared" si="8"/>
        <v>479.37516500000004</v>
      </c>
      <c r="AG61" s="7">
        <f t="shared" si="20"/>
        <v>516.78540499999997</v>
      </c>
      <c r="AH61" s="7"/>
      <c r="AI61" s="8">
        <f t="shared" si="21"/>
        <v>0.55500765149557196</v>
      </c>
      <c r="AJ61" s="8">
        <f t="shared" si="22"/>
        <v>0.21414045778588464</v>
      </c>
      <c r="AK61" s="8">
        <f t="shared" si="23"/>
        <v>0.23085189071854353</v>
      </c>
      <c r="AL61" s="8">
        <f t="shared" si="24"/>
        <v>1.0000000000000002</v>
      </c>
      <c r="AN61" s="7">
        <f t="shared" si="25"/>
        <v>2238.6015700000003</v>
      </c>
      <c r="AO61" s="14">
        <f>B18</f>
        <v>2916</v>
      </c>
      <c r="AP61" s="7"/>
      <c r="AQ61" s="7"/>
      <c r="AR61" s="7"/>
      <c r="AS61" s="7"/>
      <c r="AT61" s="7"/>
      <c r="AU61" s="7"/>
      <c r="AV61" s="7"/>
      <c r="AW61" s="7"/>
      <c r="AX61" s="8"/>
      <c r="AY61" s="8"/>
      <c r="AZ61" s="8"/>
      <c r="BA61" s="8"/>
      <c r="BC61" s="7"/>
      <c r="BD61" s="14"/>
    </row>
    <row r="62" spans="1:56">
      <c r="A62" s="13">
        <v>43356</v>
      </c>
      <c r="B62" s="6">
        <f>((F19*0.929)*0.4)/4</f>
        <v>47.843500000000006</v>
      </c>
      <c r="C62" s="6">
        <f>((F19*0.929)*0.3)/4</f>
        <v>35.882624999999997</v>
      </c>
      <c r="D62" s="6">
        <f>((F19*0.929)*0.3)/9</f>
        <v>15.947833333333332</v>
      </c>
      <c r="E62" s="6">
        <f t="shared" si="9"/>
        <v>478.43499999999995</v>
      </c>
      <c r="F62" s="12">
        <f t="shared" si="10"/>
        <v>514.99999999999989</v>
      </c>
      <c r="H62" s="6">
        <f>((G19*3.9537)*0.55)/4</f>
        <v>183.20457375000001</v>
      </c>
      <c r="I62" s="6">
        <f>((G19*3.9537)*0.2)/4</f>
        <v>66.619844999999998</v>
      </c>
      <c r="J62" s="6">
        <f>((G19*3.9537)*0.25)/9</f>
        <v>37.011024999999997</v>
      </c>
      <c r="K62" s="6">
        <f t="shared" si="11"/>
        <v>1332.3969</v>
      </c>
      <c r="L62" s="12">
        <f t="shared" si="12"/>
        <v>337</v>
      </c>
      <c r="N62" s="6">
        <f>((H19*5.5997)*0.65)/4</f>
        <v>59.146831250000005</v>
      </c>
      <c r="O62" s="6">
        <f>((H19*5.5997)*0.15)/4</f>
        <v>13.649268749999999</v>
      </c>
      <c r="P62" s="6">
        <f>((H19*5.5997)*0.1)/9</f>
        <v>4.0442277777777784</v>
      </c>
      <c r="Q62" s="6">
        <f t="shared" si="13"/>
        <v>327.58245000000005</v>
      </c>
      <c r="R62" s="12">
        <f t="shared" si="14"/>
        <v>58.500000000000007</v>
      </c>
      <c r="T62" s="3">
        <f>((I19*8.3909)*0.9)/4</f>
        <v>92.509672500000008</v>
      </c>
      <c r="U62" s="3">
        <f>((I19*8.3909)*0.1)/4</f>
        <v>10.278852500000001</v>
      </c>
      <c r="V62" s="3">
        <f>((I19*8.3909)*0)/9</f>
        <v>0</v>
      </c>
      <c r="W62" s="3">
        <f t="shared" si="15"/>
        <v>411.15410000000003</v>
      </c>
      <c r="X62" s="12">
        <f t="shared" si="16"/>
        <v>49</v>
      </c>
      <c r="Z62" s="7">
        <f t="shared" si="17"/>
        <v>2549.5684500000002</v>
      </c>
      <c r="AA62" s="7">
        <f t="shared" si="18"/>
        <v>382.70457750000003</v>
      </c>
      <c r="AB62" s="7">
        <f t="shared" si="18"/>
        <v>126.43059124999999</v>
      </c>
      <c r="AC62" s="7">
        <f t="shared" si="18"/>
        <v>57.003086111111102</v>
      </c>
      <c r="AD62" s="7"/>
      <c r="AE62" s="7">
        <f t="shared" si="19"/>
        <v>1530.8183100000001</v>
      </c>
      <c r="AF62" s="7">
        <f t="shared" si="8"/>
        <v>505.72236499999997</v>
      </c>
      <c r="AG62" s="7">
        <f t="shared" si="20"/>
        <v>513.02777499999991</v>
      </c>
      <c r="AH62" s="7"/>
      <c r="AI62" s="8">
        <f t="shared" si="21"/>
        <v>0.60042251856387696</v>
      </c>
      <c r="AJ62" s="8">
        <f t="shared" si="22"/>
        <v>0.19835606492541902</v>
      </c>
      <c r="AK62" s="8">
        <f t="shared" si="23"/>
        <v>0.20122141651070394</v>
      </c>
      <c r="AL62" s="8">
        <f t="shared" si="24"/>
        <v>0.99999999999999989</v>
      </c>
      <c r="AN62" s="7">
        <f t="shared" si="25"/>
        <v>2549.5684500000002</v>
      </c>
      <c r="AO62" s="14">
        <f>B19</f>
        <v>3195</v>
      </c>
      <c r="AP62" s="7"/>
      <c r="AQ62" s="7"/>
      <c r="AR62" s="7"/>
      <c r="AS62" s="7"/>
      <c r="AT62" s="7"/>
      <c r="AU62" s="7"/>
      <c r="AV62" s="7"/>
      <c r="AW62" s="7"/>
      <c r="AX62" s="8"/>
      <c r="AY62" s="8"/>
      <c r="AZ62" s="8"/>
      <c r="BA62" s="8"/>
      <c r="BC62" s="7"/>
      <c r="BD62" s="14"/>
    </row>
    <row r="63" spans="1:56">
      <c r="A63" s="13">
        <v>43357</v>
      </c>
      <c r="B63" s="6">
        <f>((F20*0.929)*0.4)/4</f>
        <v>60.570800000000013</v>
      </c>
      <c r="C63" s="6">
        <f>((F20*0.929)*0.3)/4</f>
        <v>45.428100000000008</v>
      </c>
      <c r="D63" s="6">
        <f>((F20*0.929)*0.3)/9</f>
        <v>20.19026666666667</v>
      </c>
      <c r="E63" s="6">
        <f t="shared" si="9"/>
        <v>605.70800000000008</v>
      </c>
      <c r="F63" s="12">
        <f t="shared" si="10"/>
        <v>652</v>
      </c>
      <c r="H63" s="6">
        <f>((G20*3.9537)*0.55)/4</f>
        <v>154.39198500000001</v>
      </c>
      <c r="I63" s="6">
        <f>((G20*3.9537)*0.2)/4</f>
        <v>56.142539999999997</v>
      </c>
      <c r="J63" s="6">
        <f>((G20*3.9537)*0.25)/9</f>
        <v>31.190299999999997</v>
      </c>
      <c r="K63" s="6">
        <f t="shared" si="11"/>
        <v>1122.8507999999999</v>
      </c>
      <c r="L63" s="12">
        <f t="shared" si="12"/>
        <v>284</v>
      </c>
      <c r="N63" s="6">
        <f>((H20*5.5997)*0.65)/4</f>
        <v>21.838830000000005</v>
      </c>
      <c r="O63" s="6">
        <f>((H20*5.5997)*0.15)/4</f>
        <v>5.0397300000000005</v>
      </c>
      <c r="P63" s="6">
        <f>((H20*5.5997)*0.1)/9</f>
        <v>1.4932533333333338</v>
      </c>
      <c r="Q63" s="6">
        <f t="shared" si="13"/>
        <v>120.95352000000003</v>
      </c>
      <c r="R63" s="12">
        <f t="shared" si="14"/>
        <v>21.600000000000005</v>
      </c>
      <c r="T63" s="3">
        <f>((I20*8.3909)*0.9)/4</f>
        <v>11.327715</v>
      </c>
      <c r="U63" s="3">
        <f>((I20*8.3909)*0.1)/4</f>
        <v>1.2586349999999999</v>
      </c>
      <c r="V63" s="3">
        <f>((I20*8.3909)*0)/9</f>
        <v>0</v>
      </c>
      <c r="W63" s="3">
        <f t="shared" si="15"/>
        <v>50.345399999999998</v>
      </c>
      <c r="X63" s="12">
        <f t="shared" si="16"/>
        <v>6</v>
      </c>
      <c r="Z63" s="7">
        <f t="shared" si="17"/>
        <v>1899.85772</v>
      </c>
      <c r="AA63" s="7">
        <f t="shared" si="18"/>
        <v>248.12933000000004</v>
      </c>
      <c r="AB63" s="7">
        <f t="shared" si="18"/>
        <v>107.869005</v>
      </c>
      <c r="AC63" s="7">
        <f t="shared" si="18"/>
        <v>52.873820000000002</v>
      </c>
      <c r="AD63" s="7"/>
      <c r="AE63" s="7">
        <f t="shared" si="19"/>
        <v>992.51732000000015</v>
      </c>
      <c r="AF63" s="7">
        <f t="shared" si="8"/>
        <v>431.47602000000001</v>
      </c>
      <c r="AG63" s="7">
        <f t="shared" si="20"/>
        <v>475.86438000000004</v>
      </c>
      <c r="AH63" s="7"/>
      <c r="AI63" s="8">
        <f t="shared" si="21"/>
        <v>0.52241665760107558</v>
      </c>
      <c r="AJ63" s="8">
        <f t="shared" si="22"/>
        <v>0.22710964903203384</v>
      </c>
      <c r="AK63" s="8">
        <f t="shared" si="23"/>
        <v>0.25047369336689068</v>
      </c>
      <c r="AL63" s="8">
        <f t="shared" si="24"/>
        <v>1.0000000000000002</v>
      </c>
      <c r="AN63" s="7">
        <f t="shared" si="25"/>
        <v>1899.8577200000002</v>
      </c>
      <c r="AO63" s="14">
        <f>B20</f>
        <v>2644</v>
      </c>
      <c r="AP63" s="7"/>
      <c r="AQ63" s="7"/>
      <c r="AR63" s="7"/>
      <c r="AS63" s="7"/>
      <c r="AT63" s="7"/>
      <c r="AU63" s="7"/>
      <c r="AV63" s="7"/>
      <c r="AW63" s="7"/>
      <c r="AX63" s="8"/>
      <c r="AY63" s="8"/>
      <c r="AZ63" s="8"/>
      <c r="BA63" s="8"/>
      <c r="BC63" s="7"/>
      <c r="BD63" s="14"/>
    </row>
    <row r="64" spans="1:56">
      <c r="A64" s="13">
        <v>43358</v>
      </c>
      <c r="B64" s="6">
        <f>((F21*0.929)*0.4)/4</f>
        <v>56.854800000000004</v>
      </c>
      <c r="C64" s="6">
        <f>((F21*0.929)*0.3)/4</f>
        <v>42.641100000000002</v>
      </c>
      <c r="D64" s="6">
        <f>((F21*0.929)*0.3)/9</f>
        <v>18.951599999999999</v>
      </c>
      <c r="E64" s="6">
        <f t="shared" si="9"/>
        <v>568.548</v>
      </c>
      <c r="F64" s="12">
        <f t="shared" si="10"/>
        <v>612</v>
      </c>
      <c r="H64" s="6">
        <f>((G21*3.9537)*0.55)/4</f>
        <v>148.41201375000003</v>
      </c>
      <c r="I64" s="6">
        <f>((G21*3.9537)*0.2)/4</f>
        <v>53.968005000000005</v>
      </c>
      <c r="J64" s="6">
        <f>((G21*3.9537)*0.25)/9</f>
        <v>29.982225000000003</v>
      </c>
      <c r="K64" s="6">
        <f t="shared" si="11"/>
        <v>1079.3601000000001</v>
      </c>
      <c r="L64" s="12">
        <f t="shared" si="12"/>
        <v>273</v>
      </c>
      <c r="N64" s="6">
        <f>((H21*5.5997)*0.65)/4</f>
        <v>11.829366250000001</v>
      </c>
      <c r="O64" s="6">
        <f>((H21*5.5997)*0.15)/4</f>
        <v>2.7298537500000002</v>
      </c>
      <c r="P64" s="6">
        <f>((H21*5.5997)*0.1)/9</f>
        <v>0.80884555555555571</v>
      </c>
      <c r="Q64" s="6">
        <f t="shared" si="13"/>
        <v>65.516490000000005</v>
      </c>
      <c r="R64" s="12">
        <f t="shared" si="14"/>
        <v>11.7</v>
      </c>
      <c r="T64" s="3">
        <f>((I21*8.3909)*0.9)/4</f>
        <v>11.327715</v>
      </c>
      <c r="U64" s="3">
        <f>((I21*8.3909)*0.1)/4</f>
        <v>1.2586349999999999</v>
      </c>
      <c r="V64" s="3">
        <f>((I21*8.3909)*0)/9</f>
        <v>0</v>
      </c>
      <c r="W64" s="3">
        <f t="shared" si="15"/>
        <v>50.345399999999998</v>
      </c>
      <c r="X64" s="12">
        <f t="shared" si="16"/>
        <v>6</v>
      </c>
      <c r="Z64" s="7">
        <f t="shared" si="17"/>
        <v>1763.76999</v>
      </c>
      <c r="AA64" s="7">
        <f t="shared" si="18"/>
        <v>228.42389500000004</v>
      </c>
      <c r="AB64" s="7">
        <f t="shared" si="18"/>
        <v>100.59759375</v>
      </c>
      <c r="AC64" s="7">
        <f t="shared" si="18"/>
        <v>49.742670555555556</v>
      </c>
      <c r="AD64" s="7"/>
      <c r="AE64" s="7">
        <f t="shared" si="19"/>
        <v>913.69558000000018</v>
      </c>
      <c r="AF64" s="7">
        <f t="shared" si="8"/>
        <v>402.39037500000001</v>
      </c>
      <c r="AG64" s="7">
        <f t="shared" si="20"/>
        <v>447.68403499999999</v>
      </c>
      <c r="AH64" s="7"/>
      <c r="AI64" s="8">
        <f t="shared" si="21"/>
        <v>0.51803556312918109</v>
      </c>
      <c r="AJ64" s="8">
        <f t="shared" si="22"/>
        <v>0.22814220520896833</v>
      </c>
      <c r="AK64" s="8">
        <f t="shared" si="23"/>
        <v>0.25382223166185064</v>
      </c>
      <c r="AL64" s="8">
        <f t="shared" si="24"/>
        <v>1</v>
      </c>
      <c r="AN64" s="7">
        <f t="shared" si="25"/>
        <v>1763.7699900000002</v>
      </c>
      <c r="AO64" s="14">
        <f>B21</f>
        <v>2524</v>
      </c>
      <c r="AP64" s="7"/>
      <c r="AQ64" s="7"/>
      <c r="AR64" s="7"/>
      <c r="AS64" s="7"/>
      <c r="AT64" s="7"/>
      <c r="AU64" s="7"/>
      <c r="AV64" s="7"/>
      <c r="AW64" s="7"/>
      <c r="AX64" s="8"/>
      <c r="AY64" s="8"/>
      <c r="AZ64" s="8"/>
      <c r="BA64" s="8"/>
      <c r="BC64" s="7"/>
      <c r="BD64" s="14"/>
    </row>
    <row r="65" spans="1:56">
      <c r="A65" s="13">
        <v>43359</v>
      </c>
      <c r="B65" s="6">
        <f>((F22*0.929)*0.4)/4</f>
        <v>50.073100000000011</v>
      </c>
      <c r="C65" s="6">
        <f>((F22*0.929)*0.3)/4</f>
        <v>37.554825000000001</v>
      </c>
      <c r="D65" s="6">
        <f>((F22*0.929)*0.3)/9</f>
        <v>16.691033333333333</v>
      </c>
      <c r="E65" s="6">
        <f t="shared" si="9"/>
        <v>500.73099999999999</v>
      </c>
      <c r="F65" s="12">
        <f t="shared" si="10"/>
        <v>539</v>
      </c>
      <c r="H65" s="6">
        <f>((G22*3.9537)*0.55)/4</f>
        <v>209.29899375000002</v>
      </c>
      <c r="I65" s="6">
        <f>((G22*3.9537)*0.2)/4</f>
        <v>76.108725000000007</v>
      </c>
      <c r="J65" s="6">
        <f>((G22*3.9537)*0.25)/9</f>
        <v>42.282625000000003</v>
      </c>
      <c r="K65" s="6">
        <f t="shared" si="11"/>
        <v>1522.1745000000001</v>
      </c>
      <c r="L65" s="12">
        <f t="shared" si="12"/>
        <v>385</v>
      </c>
      <c r="N65" s="6">
        <f>((H22*5.5997)*0.65)/4</f>
        <v>20.928878750000003</v>
      </c>
      <c r="O65" s="6">
        <f>((H22*5.5997)*0.15)/4</f>
        <v>4.8297412500000005</v>
      </c>
      <c r="P65" s="6">
        <f>((H22*5.5997)*0.1)/9</f>
        <v>1.4310344444444447</v>
      </c>
      <c r="Q65" s="6">
        <f t="shared" si="13"/>
        <v>115.91379000000002</v>
      </c>
      <c r="R65" s="12">
        <f t="shared" si="14"/>
        <v>20.700000000000003</v>
      </c>
      <c r="T65" s="3">
        <f>((I22*8.3909)*0.9)/4</f>
        <v>20.767477500000002</v>
      </c>
      <c r="U65" s="3">
        <f>((I22*8.3909)*0.1)/4</f>
        <v>2.3074975000000002</v>
      </c>
      <c r="V65" s="3">
        <f>((I22*8.3909)*0)/9</f>
        <v>0</v>
      </c>
      <c r="W65" s="3">
        <f t="shared" si="15"/>
        <v>92.299900000000008</v>
      </c>
      <c r="X65" s="12">
        <f t="shared" si="16"/>
        <v>11</v>
      </c>
      <c r="Z65" s="7">
        <f t="shared" si="17"/>
        <v>2231.1191899999999</v>
      </c>
      <c r="AA65" s="7">
        <f t="shared" si="18"/>
        <v>301.06845000000004</v>
      </c>
      <c r="AB65" s="7">
        <f t="shared" si="18"/>
        <v>120.80078875000001</v>
      </c>
      <c r="AC65" s="7">
        <f t="shared" si="18"/>
        <v>60.404692777777775</v>
      </c>
      <c r="AD65" s="7"/>
      <c r="AE65" s="7">
        <f t="shared" si="19"/>
        <v>1204.2738000000002</v>
      </c>
      <c r="AF65" s="7">
        <f t="shared" si="8"/>
        <v>483.20315500000004</v>
      </c>
      <c r="AG65" s="7">
        <f t="shared" si="20"/>
        <v>543.64223500000003</v>
      </c>
      <c r="AH65" s="7"/>
      <c r="AI65" s="8">
        <f t="shared" si="21"/>
        <v>0.53976219889893029</v>
      </c>
      <c r="AJ65" s="8">
        <f t="shared" si="22"/>
        <v>0.21657433505378978</v>
      </c>
      <c r="AK65" s="8">
        <f t="shared" si="23"/>
        <v>0.24366346604728009</v>
      </c>
      <c r="AL65" s="8">
        <f t="shared" si="24"/>
        <v>1.0000000000000002</v>
      </c>
      <c r="AN65" s="7">
        <f t="shared" si="25"/>
        <v>2231.1191900000003</v>
      </c>
      <c r="AO65" s="14">
        <f>B22</f>
        <v>2940</v>
      </c>
      <c r="AP65" s="7"/>
      <c r="AQ65" s="7"/>
      <c r="AR65" s="7"/>
      <c r="AS65" s="7"/>
      <c r="AT65" s="7"/>
      <c r="AU65" s="7"/>
      <c r="AV65" s="7"/>
      <c r="AW65" s="7"/>
      <c r="AX65" s="8"/>
      <c r="AY65" s="8"/>
      <c r="AZ65" s="8"/>
      <c r="BA65" s="8"/>
      <c r="BC65" s="7"/>
      <c r="BD65" s="14"/>
    </row>
    <row r="66" spans="1:56">
      <c r="A66" s="13">
        <v>43360</v>
      </c>
      <c r="B66" s="6">
        <f>((F23*0.929)*0.4)/4</f>
        <v>42.641100000000002</v>
      </c>
      <c r="C66" s="6">
        <f>((F23*0.929)*0.3)/4</f>
        <v>31.980824999999999</v>
      </c>
      <c r="D66" s="6">
        <f>((F23*0.929)*0.3)/9</f>
        <v>14.213699999999999</v>
      </c>
      <c r="E66" s="6">
        <f t="shared" si="9"/>
        <v>426.411</v>
      </c>
      <c r="F66" s="12">
        <f t="shared" si="10"/>
        <v>459</v>
      </c>
      <c r="H66" s="6">
        <f>((G23*3.9537)*0.55)/4</f>
        <v>162.54649125000003</v>
      </c>
      <c r="I66" s="6">
        <f>((G23*3.9537)*0.2)/4</f>
        <v>59.107815000000009</v>
      </c>
      <c r="J66" s="6">
        <f>((G23*3.9537)*0.25)/9</f>
        <v>32.837675000000004</v>
      </c>
      <c r="K66" s="6">
        <f t="shared" si="11"/>
        <v>1182.1563000000001</v>
      </c>
      <c r="L66" s="12">
        <f t="shared" si="12"/>
        <v>299</v>
      </c>
      <c r="N66" s="6">
        <f>((H23*5.5997)*0.65)/4</f>
        <v>69.156295</v>
      </c>
      <c r="O66" s="6">
        <f>((H23*5.5997)*0.15)/4</f>
        <v>15.959144999999999</v>
      </c>
      <c r="P66" s="6">
        <f>((H23*5.5997)*0.1)/9</f>
        <v>4.7286355555555559</v>
      </c>
      <c r="Q66" s="6">
        <f t="shared" si="13"/>
        <v>383.01948000000004</v>
      </c>
      <c r="R66" s="12">
        <f t="shared" si="14"/>
        <v>68.400000000000006</v>
      </c>
      <c r="T66" s="3">
        <f>((I23*8.3909)*0.9)/4</f>
        <v>126.4928175</v>
      </c>
      <c r="U66" s="3">
        <f>((I23*8.3909)*0.1)/4</f>
        <v>14.054757500000001</v>
      </c>
      <c r="V66" s="3">
        <f>((I23*8.3909)*0)/9</f>
        <v>0</v>
      </c>
      <c r="W66" s="3">
        <f t="shared" si="15"/>
        <v>562.19029999999998</v>
      </c>
      <c r="X66" s="12">
        <f t="shared" si="16"/>
        <v>67</v>
      </c>
      <c r="Z66" s="7">
        <f t="shared" si="17"/>
        <v>2553.7770799999998</v>
      </c>
      <c r="AA66" s="7">
        <f t="shared" si="18"/>
        <v>400.83670375000003</v>
      </c>
      <c r="AB66" s="7">
        <f t="shared" si="18"/>
        <v>121.1025425</v>
      </c>
      <c r="AC66" s="7">
        <f t="shared" si="18"/>
        <v>51.780010555555563</v>
      </c>
      <c r="AD66" s="7"/>
      <c r="AE66" s="7">
        <f t="shared" si="19"/>
        <v>1603.3468150000001</v>
      </c>
      <c r="AF66" s="7">
        <f t="shared" si="8"/>
        <v>484.41016999999999</v>
      </c>
      <c r="AG66" s="7">
        <f t="shared" si="20"/>
        <v>466.02009500000008</v>
      </c>
      <c r="AH66" s="7"/>
      <c r="AI66" s="8">
        <f t="shared" si="21"/>
        <v>0.62783350495102741</v>
      </c>
      <c r="AJ66" s="8">
        <f t="shared" si="22"/>
        <v>0.18968381139985799</v>
      </c>
      <c r="AK66" s="8">
        <f t="shared" si="23"/>
        <v>0.1824826836491148</v>
      </c>
      <c r="AL66" s="8">
        <f t="shared" si="24"/>
        <v>1.0000000000000002</v>
      </c>
      <c r="AN66" s="7">
        <f t="shared" si="25"/>
        <v>2553.7770799999998</v>
      </c>
      <c r="AO66" s="14">
        <f>B23</f>
        <v>3325</v>
      </c>
      <c r="AP66" s="7"/>
      <c r="AQ66" s="7"/>
      <c r="AR66" s="7"/>
      <c r="AS66" s="7"/>
      <c r="AT66" s="7"/>
      <c r="AU66" s="7"/>
      <c r="AV66" s="7"/>
      <c r="AW66" s="7"/>
      <c r="AX66" s="8"/>
      <c r="AY66" s="8"/>
      <c r="AZ66" s="8"/>
      <c r="BA66" s="8"/>
      <c r="BC66" s="7"/>
      <c r="BD66" s="14"/>
    </row>
    <row r="67" spans="1:56">
      <c r="A67" s="13">
        <v>43361</v>
      </c>
      <c r="B67" s="6">
        <f>((F24*0.929)*0.4)/4</f>
        <v>70.232400000000013</v>
      </c>
      <c r="C67" s="6">
        <f>((F24*0.929)*0.3)/4</f>
        <v>52.674300000000002</v>
      </c>
      <c r="D67" s="6">
        <f>((F24*0.929)*0.3)/9</f>
        <v>23.410800000000002</v>
      </c>
      <c r="E67" s="6">
        <f t="shared" si="9"/>
        <v>702.32400000000007</v>
      </c>
      <c r="F67" s="12">
        <f t="shared" si="10"/>
        <v>756</v>
      </c>
      <c r="H67" s="6">
        <f>((G24*3.9537)*0.55)/4</f>
        <v>98.941342500000005</v>
      </c>
      <c r="I67" s="6">
        <f>((G24*3.9537)*0.2)/4</f>
        <v>35.978670000000001</v>
      </c>
      <c r="J67" s="6">
        <f>((G24*3.9537)*0.25)/9</f>
        <v>19.988150000000001</v>
      </c>
      <c r="K67" s="6">
        <f t="shared" si="11"/>
        <v>719.57339999999999</v>
      </c>
      <c r="L67" s="12">
        <f t="shared" si="12"/>
        <v>182</v>
      </c>
      <c r="N67" s="6">
        <f>((H24*5.5997)*0.65)/4</f>
        <v>11.829366250000001</v>
      </c>
      <c r="O67" s="6">
        <f>((H24*5.5997)*0.15)/4</f>
        <v>2.7298537500000002</v>
      </c>
      <c r="P67" s="6">
        <f>((H24*5.5997)*0.1)/9</f>
        <v>0.80884555555555571</v>
      </c>
      <c r="Q67" s="6">
        <f t="shared" si="13"/>
        <v>65.516490000000005</v>
      </c>
      <c r="R67" s="12">
        <f t="shared" si="14"/>
        <v>11.7</v>
      </c>
      <c r="T67" s="3">
        <f>((I24*8.3909)*0.9)/4</f>
        <v>11.327715</v>
      </c>
      <c r="U67" s="3">
        <f>((I24*8.3909)*0.1)/4</f>
        <v>1.2586349999999999</v>
      </c>
      <c r="V67" s="3">
        <f>((I24*8.3909)*0)/9</f>
        <v>0</v>
      </c>
      <c r="W67" s="3">
        <f t="shared" si="15"/>
        <v>50.345399999999998</v>
      </c>
      <c r="X67" s="12">
        <f t="shared" si="16"/>
        <v>6</v>
      </c>
      <c r="Z67" s="7">
        <f t="shared" si="17"/>
        <v>1537.75929</v>
      </c>
      <c r="AA67" s="7">
        <f t="shared" si="18"/>
        <v>192.33082375000001</v>
      </c>
      <c r="AB67" s="7">
        <f t="shared" si="18"/>
        <v>92.641458750000012</v>
      </c>
      <c r="AC67" s="7">
        <f t="shared" si="18"/>
        <v>44.207795555555556</v>
      </c>
      <c r="AD67" s="7"/>
      <c r="AE67" s="7">
        <f t="shared" si="19"/>
        <v>769.32329500000003</v>
      </c>
      <c r="AF67" s="7">
        <f t="shared" si="8"/>
        <v>370.56583500000005</v>
      </c>
      <c r="AG67" s="7">
        <f t="shared" si="20"/>
        <v>397.87016</v>
      </c>
      <c r="AH67" s="7"/>
      <c r="AI67" s="8">
        <f t="shared" si="21"/>
        <v>0.50028850419105586</v>
      </c>
      <c r="AJ67" s="8">
        <f t="shared" si="22"/>
        <v>0.24097778983341409</v>
      </c>
      <c r="AK67" s="8">
        <f t="shared" si="23"/>
        <v>0.25873370597553014</v>
      </c>
      <c r="AL67" s="8">
        <f t="shared" si="24"/>
        <v>1</v>
      </c>
      <c r="AN67" s="7">
        <f t="shared" si="25"/>
        <v>1537.75929</v>
      </c>
      <c r="AO67" s="14">
        <f>B24</f>
        <v>2209</v>
      </c>
      <c r="AP67" s="7"/>
      <c r="AQ67" s="7"/>
      <c r="AR67" s="7"/>
      <c r="AS67" s="7"/>
      <c r="AT67" s="7"/>
      <c r="AU67" s="7"/>
      <c r="AV67" s="7"/>
      <c r="AW67" s="7"/>
      <c r="AX67" s="8"/>
      <c r="AY67" s="8"/>
      <c r="AZ67" s="8"/>
      <c r="BA67" s="8"/>
      <c r="BC67" s="7"/>
      <c r="BD67" s="14"/>
    </row>
    <row r="68" spans="1:56">
      <c r="A68" s="13">
        <v>43362</v>
      </c>
      <c r="B68" s="6">
        <f>((F25*0.929)*0.4)/4</f>
        <v>84.0745</v>
      </c>
      <c r="C68" s="6">
        <f>((F25*0.929)*0.3)/4</f>
        <v>63.055875</v>
      </c>
      <c r="D68" s="6">
        <f>((F25*0.929)*0.3)/9</f>
        <v>28.024833333333333</v>
      </c>
      <c r="E68" s="6">
        <f t="shared" si="9"/>
        <v>840.74500000000012</v>
      </c>
      <c r="F68" s="12">
        <f t="shared" si="10"/>
        <v>905.00000000000011</v>
      </c>
      <c r="H68" s="6">
        <f>((G25*3.9537)*0.55)/4</f>
        <v>15.765378750000002</v>
      </c>
      <c r="I68" s="6">
        <f>((G25*3.9537)*0.2)/4</f>
        <v>5.7328650000000003</v>
      </c>
      <c r="J68" s="6">
        <f>((G25*3.9537)*0.25)/9</f>
        <v>3.1849250000000002</v>
      </c>
      <c r="K68" s="6">
        <f t="shared" si="11"/>
        <v>114.65730000000001</v>
      </c>
      <c r="L68" s="12">
        <f t="shared" si="12"/>
        <v>29</v>
      </c>
      <c r="N68" s="6">
        <f>((H25*5.5997)*0.65)/4</f>
        <v>8.1895612500000006</v>
      </c>
      <c r="O68" s="6">
        <f>((H25*5.5997)*0.15)/4</f>
        <v>1.88989875</v>
      </c>
      <c r="P68" s="6">
        <f>((H25*5.5997)*0.1)/9</f>
        <v>0.55997000000000008</v>
      </c>
      <c r="Q68" s="6">
        <f t="shared" si="13"/>
        <v>45.357570000000003</v>
      </c>
      <c r="R68" s="12">
        <f t="shared" si="14"/>
        <v>8.1</v>
      </c>
      <c r="T68" s="3">
        <f>((I25*8.3909)*0.9)/4</f>
        <v>3.7759050000000003</v>
      </c>
      <c r="U68" s="3">
        <f>((I25*8.3909)*0.1)/4</f>
        <v>0.41954500000000006</v>
      </c>
      <c r="V68" s="3">
        <f>((I25*8.3909)*0)/9</f>
        <v>0</v>
      </c>
      <c r="W68" s="3">
        <f t="shared" si="15"/>
        <v>16.7818</v>
      </c>
      <c r="X68" s="12">
        <f t="shared" si="16"/>
        <v>2</v>
      </c>
      <c r="Z68" s="7">
        <f t="shared" si="17"/>
        <v>1017.5416700000001</v>
      </c>
      <c r="AA68" s="7">
        <f t="shared" si="18"/>
        <v>111.80534499999999</v>
      </c>
      <c r="AB68" s="7">
        <f t="shared" si="18"/>
        <v>71.098183750000004</v>
      </c>
      <c r="AC68" s="7">
        <f t="shared" si="18"/>
        <v>31.769728333333333</v>
      </c>
      <c r="AD68" s="7"/>
      <c r="AE68" s="7">
        <f t="shared" si="19"/>
        <v>447.22137999999995</v>
      </c>
      <c r="AF68" s="7">
        <f t="shared" si="8"/>
        <v>284.39273500000002</v>
      </c>
      <c r="AG68" s="7">
        <f t="shared" si="20"/>
        <v>285.92755499999998</v>
      </c>
      <c r="AH68" s="7"/>
      <c r="AI68" s="8">
        <f t="shared" si="21"/>
        <v>0.4395116123352471</v>
      </c>
      <c r="AJ68" s="8">
        <f t="shared" si="22"/>
        <v>0.27949001341635471</v>
      </c>
      <c r="AK68" s="8">
        <f t="shared" si="23"/>
        <v>0.28099837424839808</v>
      </c>
      <c r="AL68" s="8">
        <f t="shared" si="24"/>
        <v>1</v>
      </c>
      <c r="AN68" s="7">
        <f t="shared" si="25"/>
        <v>1017.54167</v>
      </c>
      <c r="AO68" s="14">
        <f>B25</f>
        <v>1707</v>
      </c>
      <c r="AP68" s="7"/>
      <c r="AQ68" s="7"/>
      <c r="AR68" s="7"/>
      <c r="AS68" s="7"/>
      <c r="AT68" s="7"/>
      <c r="AU68" s="7"/>
      <c r="AV68" s="7"/>
      <c r="AW68" s="7"/>
      <c r="AX68" s="8"/>
      <c r="AY68" s="8"/>
      <c r="AZ68" s="8"/>
      <c r="BA68" s="8"/>
      <c r="BC68" s="7"/>
      <c r="BD68" s="14"/>
    </row>
    <row r="69" spans="1:56">
      <c r="A69" s="13">
        <v>43363</v>
      </c>
      <c r="B69" s="6">
        <f>((F26*0.929)*0.4)/4</f>
        <v>59.36310000000001</v>
      </c>
      <c r="C69" s="6">
        <f>((F26*0.929)*0.3)/4</f>
        <v>44.522325000000002</v>
      </c>
      <c r="D69" s="6">
        <f>((F26*0.929)*0.3)/9</f>
        <v>19.787700000000001</v>
      </c>
      <c r="E69" s="6">
        <f t="shared" si="9"/>
        <v>593.63100000000009</v>
      </c>
      <c r="F69" s="12">
        <f t="shared" si="10"/>
        <v>639.00000000000011</v>
      </c>
      <c r="H69" s="6">
        <f>((G26*3.9537)*0.55)/4</f>
        <v>127.21029750000001</v>
      </c>
      <c r="I69" s="6">
        <f>((G26*3.9537)*0.2)/4</f>
        <v>46.258290000000002</v>
      </c>
      <c r="J69" s="6">
        <f>((G26*3.9537)*0.25)/9</f>
        <v>25.69905</v>
      </c>
      <c r="K69" s="6">
        <f t="shared" si="11"/>
        <v>925.16579999999999</v>
      </c>
      <c r="L69" s="12">
        <f t="shared" si="12"/>
        <v>234</v>
      </c>
      <c r="N69" s="6">
        <f>((H26*5.5997)*0.65)/4</f>
        <v>20.928878750000003</v>
      </c>
      <c r="O69" s="6">
        <f>((H26*5.5997)*0.15)/4</f>
        <v>4.8297412500000005</v>
      </c>
      <c r="P69" s="6">
        <f>((H26*5.5997)*0.1)/9</f>
        <v>1.4310344444444447</v>
      </c>
      <c r="Q69" s="6">
        <f t="shared" si="13"/>
        <v>115.91379000000002</v>
      </c>
      <c r="R69" s="12">
        <f t="shared" si="14"/>
        <v>20.700000000000003</v>
      </c>
      <c r="T69" s="3">
        <f>((I26*8.3909)*0.9)/4</f>
        <v>18.879525000000001</v>
      </c>
      <c r="U69" s="3">
        <f>((I26*8.3909)*0.1)/4</f>
        <v>2.0977250000000001</v>
      </c>
      <c r="V69" s="3">
        <f>((I26*8.3909)*0)/9</f>
        <v>0</v>
      </c>
      <c r="W69" s="3">
        <f t="shared" si="15"/>
        <v>83.909000000000006</v>
      </c>
      <c r="X69" s="12">
        <f t="shared" si="16"/>
        <v>10</v>
      </c>
      <c r="Z69" s="7">
        <f t="shared" si="17"/>
        <v>1718.6195900000002</v>
      </c>
      <c r="AA69" s="7">
        <f t="shared" si="18"/>
        <v>226.38180125000002</v>
      </c>
      <c r="AB69" s="7">
        <f t="shared" si="18"/>
        <v>97.708081250000006</v>
      </c>
      <c r="AC69" s="7">
        <f t="shared" si="18"/>
        <v>46.917784444444443</v>
      </c>
      <c r="AD69" s="7"/>
      <c r="AE69" s="7">
        <f t="shared" si="19"/>
        <v>905.52720500000009</v>
      </c>
      <c r="AF69" s="7">
        <f t="shared" si="8"/>
        <v>390.83232500000003</v>
      </c>
      <c r="AG69" s="7">
        <f t="shared" si="20"/>
        <v>422.26006000000001</v>
      </c>
      <c r="AH69" s="7"/>
      <c r="AI69" s="8">
        <f t="shared" si="21"/>
        <v>0.52689216989549148</v>
      </c>
      <c r="AJ69" s="8">
        <f t="shared" si="22"/>
        <v>0.22741060748644204</v>
      </c>
      <c r="AK69" s="8">
        <f t="shared" si="23"/>
        <v>0.24569722261806637</v>
      </c>
      <c r="AL69" s="8">
        <f t="shared" si="24"/>
        <v>0.99999999999999989</v>
      </c>
      <c r="AN69" s="7">
        <f t="shared" si="25"/>
        <v>1718.6195900000002</v>
      </c>
      <c r="AO69" s="14">
        <f>B26</f>
        <v>2512</v>
      </c>
      <c r="AP69" s="7"/>
      <c r="AQ69" s="7"/>
      <c r="AR69" s="7"/>
      <c r="AS69" s="7"/>
      <c r="AT69" s="7"/>
      <c r="AU69" s="7"/>
      <c r="AV69" s="7"/>
      <c r="AW69" s="7"/>
      <c r="AX69" s="8"/>
      <c r="AY69" s="8"/>
      <c r="AZ69" s="8"/>
      <c r="BA69" s="8"/>
      <c r="BC69" s="7"/>
      <c r="BD69" s="14"/>
    </row>
    <row r="70" spans="1:56">
      <c r="A70" s="13">
        <v>43364</v>
      </c>
      <c r="B70" s="6">
        <f>((F27*0.929)*0.4)/4</f>
        <v>68.374400000000009</v>
      </c>
      <c r="C70" s="6">
        <f>((F27*0.929)*0.3)/4</f>
        <v>51.280799999999999</v>
      </c>
      <c r="D70" s="6">
        <f>((F27*0.929)*0.3)/9</f>
        <v>22.791466666666665</v>
      </c>
      <c r="E70" s="6">
        <f t="shared" si="9"/>
        <v>683.74400000000003</v>
      </c>
      <c r="F70" s="12">
        <f t="shared" si="10"/>
        <v>736</v>
      </c>
      <c r="H70" s="6">
        <f>((G27*3.9537)*0.55)/4</f>
        <v>85.894132500000012</v>
      </c>
      <c r="I70" s="6">
        <f>((G27*3.9537)*0.2)/4</f>
        <v>31.234230000000004</v>
      </c>
      <c r="J70" s="6">
        <f>((G27*3.9537)*0.25)/9</f>
        <v>17.352350000000001</v>
      </c>
      <c r="K70" s="6">
        <f t="shared" si="11"/>
        <v>624.68460000000005</v>
      </c>
      <c r="L70" s="12">
        <f t="shared" si="12"/>
        <v>158</v>
      </c>
      <c r="N70" s="6">
        <f>((H27*5.5997)*0.65)/4</f>
        <v>37.308001250000004</v>
      </c>
      <c r="O70" s="6">
        <f>((H27*5.5997)*0.15)/4</f>
        <v>8.6095387500000005</v>
      </c>
      <c r="P70" s="6">
        <f>((H27*5.5997)*0.1)/9</f>
        <v>2.5509744444444444</v>
      </c>
      <c r="Q70" s="6">
        <f t="shared" si="13"/>
        <v>206.62893000000003</v>
      </c>
      <c r="R70" s="12">
        <f t="shared" si="14"/>
        <v>36.900000000000006</v>
      </c>
      <c r="T70" s="3">
        <f>((I27*8.3909)*0.9)/4</f>
        <v>15.103620000000001</v>
      </c>
      <c r="U70" s="3">
        <f>((I27*8.3909)*0.1)/4</f>
        <v>1.6781800000000002</v>
      </c>
      <c r="V70" s="3">
        <f>((I27*8.3909)*0)/9</f>
        <v>0</v>
      </c>
      <c r="W70" s="3">
        <f t="shared" si="15"/>
        <v>67.127200000000002</v>
      </c>
      <c r="X70" s="12">
        <f t="shared" si="16"/>
        <v>8</v>
      </c>
      <c r="Z70" s="7">
        <f t="shared" si="17"/>
        <v>1582.1847300000002</v>
      </c>
      <c r="AA70" s="7">
        <f t="shared" si="18"/>
        <v>206.68015375000002</v>
      </c>
      <c r="AB70" s="7">
        <f t="shared" si="18"/>
        <v>92.802748749999992</v>
      </c>
      <c r="AC70" s="7">
        <f t="shared" si="18"/>
        <v>42.694791111111108</v>
      </c>
      <c r="AD70" s="7"/>
      <c r="AE70" s="7">
        <f t="shared" si="19"/>
        <v>826.72061500000007</v>
      </c>
      <c r="AF70" s="7">
        <f t="shared" si="8"/>
        <v>371.21099499999997</v>
      </c>
      <c r="AG70" s="7">
        <f t="shared" si="20"/>
        <v>384.25311999999997</v>
      </c>
      <c r="AH70" s="7"/>
      <c r="AI70" s="8">
        <f t="shared" si="21"/>
        <v>0.52251838822891428</v>
      </c>
      <c r="AJ70" s="8">
        <f t="shared" si="22"/>
        <v>0.23461925018072949</v>
      </c>
      <c r="AK70" s="8">
        <f t="shared" si="23"/>
        <v>0.2428623615903561</v>
      </c>
      <c r="AL70" s="8">
        <f t="shared" si="24"/>
        <v>0.99999999999999989</v>
      </c>
      <c r="AN70" s="7">
        <f t="shared" si="25"/>
        <v>1582.1847299999999</v>
      </c>
      <c r="AO70" s="14">
        <f>B27</f>
        <v>2258</v>
      </c>
      <c r="AP70" s="7"/>
      <c r="AQ70" s="7"/>
      <c r="AR70" s="7"/>
      <c r="AS70" s="7"/>
      <c r="AT70" s="7"/>
      <c r="AU70" s="7"/>
      <c r="AV70" s="7"/>
      <c r="AW70" s="7"/>
      <c r="AX70" s="8"/>
      <c r="AY70" s="8"/>
      <c r="AZ70" s="8"/>
      <c r="BA70" s="8"/>
      <c r="BC70" s="7"/>
      <c r="BD70" s="14"/>
    </row>
    <row r="71" spans="1:56">
      <c r="A71" s="13">
        <v>43365</v>
      </c>
      <c r="B71" s="6">
        <f>((F28*0.929)*0.4)/4</f>
        <v>58.1554</v>
      </c>
      <c r="C71" s="6">
        <f>((F28*0.929)*0.3)/4</f>
        <v>43.616549999999997</v>
      </c>
      <c r="D71" s="6">
        <f>((F28*0.929)*0.3)/9</f>
        <v>19.385133333333332</v>
      </c>
      <c r="E71" s="6">
        <f t="shared" si="9"/>
        <v>581.55399999999997</v>
      </c>
      <c r="F71" s="12">
        <f t="shared" si="10"/>
        <v>625.99999999999989</v>
      </c>
      <c r="H71" s="6">
        <f>((G28*3.9537)*0.55)/4</f>
        <v>164.1773925</v>
      </c>
      <c r="I71" s="6">
        <f>((G28*3.9537)*0.2)/4</f>
        <v>59.700870000000002</v>
      </c>
      <c r="J71" s="6">
        <f>((G28*3.9537)*0.25)/9</f>
        <v>33.167149999999999</v>
      </c>
      <c r="K71" s="6">
        <f t="shared" si="11"/>
        <v>1194.0174</v>
      </c>
      <c r="L71" s="12">
        <f t="shared" si="12"/>
        <v>302</v>
      </c>
      <c r="N71" s="6">
        <f>((H28*5.5997)*0.65)/4</f>
        <v>50.047318750000002</v>
      </c>
      <c r="O71" s="6">
        <f>((H28*5.5997)*0.15)/4</f>
        <v>11.54938125</v>
      </c>
      <c r="P71" s="6">
        <f>((H28*5.5997)*0.1)/9</f>
        <v>3.4220388888888889</v>
      </c>
      <c r="Q71" s="6">
        <f t="shared" si="13"/>
        <v>277.18515000000002</v>
      </c>
      <c r="R71" s="12">
        <f t="shared" si="14"/>
        <v>49.5</v>
      </c>
      <c r="T71" s="3">
        <f>((I28*8.3909)*0.9)/4</f>
        <v>96.285577500000002</v>
      </c>
      <c r="U71" s="3">
        <f>((I28*8.3909)*0.1)/4</f>
        <v>10.6983975</v>
      </c>
      <c r="V71" s="3">
        <f>((I28*8.3909)*0)/9</f>
        <v>0</v>
      </c>
      <c r="W71" s="3">
        <f t="shared" si="15"/>
        <v>427.9359</v>
      </c>
      <c r="X71" s="12">
        <f t="shared" si="16"/>
        <v>51</v>
      </c>
      <c r="Z71" s="7">
        <f t="shared" si="17"/>
        <v>2480.69245</v>
      </c>
      <c r="AA71" s="7">
        <f t="shared" si="18"/>
        <v>368.66568874999996</v>
      </c>
      <c r="AB71" s="7">
        <f t="shared" si="18"/>
        <v>125.56519874999999</v>
      </c>
      <c r="AC71" s="7">
        <f t="shared" si="18"/>
        <v>55.974322222222227</v>
      </c>
      <c r="AD71" s="7"/>
      <c r="AE71" s="7">
        <f t="shared" si="19"/>
        <v>1474.6627549999998</v>
      </c>
      <c r="AF71" s="7">
        <f t="shared" si="8"/>
        <v>502.26079499999997</v>
      </c>
      <c r="AG71" s="7">
        <f t="shared" si="20"/>
        <v>503.76890000000003</v>
      </c>
      <c r="AH71" s="7"/>
      <c r="AI71" s="8">
        <f t="shared" si="21"/>
        <v>0.59445609833657531</v>
      </c>
      <c r="AJ71" s="8">
        <f t="shared" si="22"/>
        <v>0.20246798227648088</v>
      </c>
      <c r="AK71" s="8">
        <f t="shared" si="23"/>
        <v>0.20307591938694378</v>
      </c>
      <c r="AL71" s="8">
        <f t="shared" si="24"/>
        <v>1</v>
      </c>
      <c r="AN71" s="7">
        <f t="shared" si="25"/>
        <v>2480.6924499999996</v>
      </c>
      <c r="AO71" s="14">
        <f>B28</f>
        <v>3020</v>
      </c>
      <c r="AP71" s="7"/>
      <c r="AQ71" s="7"/>
      <c r="AR71" s="7"/>
      <c r="AS71" s="7"/>
      <c r="AT71" s="7"/>
      <c r="AU71" s="7"/>
      <c r="AV71" s="7"/>
      <c r="AW71" s="7"/>
      <c r="AX71" s="8"/>
      <c r="AY71" s="8"/>
      <c r="AZ71" s="8"/>
      <c r="BA71" s="8"/>
      <c r="BC71" s="7"/>
      <c r="BD71" s="14"/>
    </row>
    <row r="72" spans="1:56">
      <c r="A72" s="13">
        <v>43366</v>
      </c>
      <c r="B72" s="6">
        <f>((F29*0.929)*0.4)/4</f>
        <v>64.008099999999999</v>
      </c>
      <c r="C72" s="6">
        <f>((F29*0.929)*0.3)/4</f>
        <v>48.006075000000003</v>
      </c>
      <c r="D72" s="6">
        <f>((F29*0.929)*0.3)/9</f>
        <v>21.336033333333333</v>
      </c>
      <c r="E72" s="6">
        <f t="shared" si="9"/>
        <v>640.0809999999999</v>
      </c>
      <c r="F72" s="12">
        <f t="shared" si="10"/>
        <v>688.99999999999989</v>
      </c>
      <c r="H72" s="6">
        <f>((G29*3.9537)*0.55)/4</f>
        <v>131.55936750000001</v>
      </c>
      <c r="I72" s="6">
        <f>((G29*3.9537)*0.2)/4</f>
        <v>47.839770000000001</v>
      </c>
      <c r="J72" s="6">
        <f>((G29*3.9537)*0.25)/9</f>
        <v>26.577649999999998</v>
      </c>
      <c r="K72" s="6">
        <f t="shared" si="11"/>
        <v>956.79539999999997</v>
      </c>
      <c r="L72" s="12">
        <f t="shared" si="12"/>
        <v>242</v>
      </c>
      <c r="N72" s="6">
        <f>((H29*5.5997)*0.65)/4</f>
        <v>50.047318750000002</v>
      </c>
      <c r="O72" s="6">
        <f>((H29*5.5997)*0.15)/4</f>
        <v>11.54938125</v>
      </c>
      <c r="P72" s="6">
        <f>((H29*5.5997)*0.1)/9</f>
        <v>3.4220388888888889</v>
      </c>
      <c r="Q72" s="6">
        <f t="shared" si="13"/>
        <v>277.18515000000002</v>
      </c>
      <c r="R72" s="12">
        <f t="shared" si="14"/>
        <v>49.5</v>
      </c>
      <c r="T72" s="3">
        <f>((I29*8.3909)*0.9)/4</f>
        <v>30.207240000000002</v>
      </c>
      <c r="U72" s="3">
        <f>((I29*8.3909)*0.1)/4</f>
        <v>3.3563600000000005</v>
      </c>
      <c r="V72" s="3">
        <f>((I29*8.3909)*0)/9</f>
        <v>0</v>
      </c>
      <c r="W72" s="3">
        <f t="shared" si="15"/>
        <v>134.2544</v>
      </c>
      <c r="X72" s="12">
        <f t="shared" si="16"/>
        <v>16</v>
      </c>
      <c r="Z72" s="7">
        <f t="shared" si="17"/>
        <v>2008.3159499999999</v>
      </c>
      <c r="AA72" s="7">
        <f t="shared" si="18"/>
        <v>275.82202625000002</v>
      </c>
      <c r="AB72" s="7">
        <f t="shared" si="18"/>
        <v>110.75158624999999</v>
      </c>
      <c r="AC72" s="7">
        <f t="shared" si="18"/>
        <v>51.335722222222223</v>
      </c>
      <c r="AD72" s="7"/>
      <c r="AE72" s="7">
        <f t="shared" si="19"/>
        <v>1103.2881050000001</v>
      </c>
      <c r="AF72" s="7">
        <f t="shared" si="8"/>
        <v>443.00634499999995</v>
      </c>
      <c r="AG72" s="7">
        <f t="shared" si="20"/>
        <v>462.0215</v>
      </c>
      <c r="AH72" s="7"/>
      <c r="AI72" s="8">
        <f t="shared" si="21"/>
        <v>0.54935982806888539</v>
      </c>
      <c r="AJ72" s="8">
        <f t="shared" si="22"/>
        <v>0.22058598150355774</v>
      </c>
      <c r="AK72" s="8">
        <f t="shared" si="23"/>
        <v>0.23005419042755698</v>
      </c>
      <c r="AL72" s="8">
        <f t="shared" si="24"/>
        <v>1.0000000000000002</v>
      </c>
      <c r="AN72" s="7">
        <f t="shared" si="25"/>
        <v>2008.3159500000002</v>
      </c>
      <c r="AO72" s="14">
        <f>B29</f>
        <v>2715</v>
      </c>
      <c r="AP72" s="7"/>
      <c r="AQ72" s="7"/>
      <c r="AR72" s="7"/>
      <c r="AS72" s="7"/>
      <c r="AT72" s="7"/>
      <c r="AU72" s="7"/>
      <c r="AV72" s="7"/>
      <c r="AW72" s="7"/>
      <c r="AX72" s="8"/>
      <c r="AY72" s="8"/>
      <c r="AZ72" s="8"/>
      <c r="BA72" s="8"/>
      <c r="BC72" s="7"/>
      <c r="BD72" s="14"/>
    </row>
    <row r="73" spans="1:56">
      <c r="A73" s="13">
        <v>43367</v>
      </c>
      <c r="B73" s="6">
        <f>((F30*0.929)*0.4)/4</f>
        <v>57.040600000000012</v>
      </c>
      <c r="C73" s="6">
        <f>((F30*0.929)*0.3)/4</f>
        <v>42.780450000000002</v>
      </c>
      <c r="D73" s="6">
        <f>((F30*0.929)*0.3)/9</f>
        <v>19.013533333333335</v>
      </c>
      <c r="E73" s="6">
        <f t="shared" si="9"/>
        <v>570.40600000000006</v>
      </c>
      <c r="F73" s="12">
        <f t="shared" si="10"/>
        <v>614</v>
      </c>
      <c r="H73" s="6">
        <f>((G30*3.9537)*0.55)/4</f>
        <v>144.06294374999999</v>
      </c>
      <c r="I73" s="6">
        <f>((G30*3.9537)*0.2)/4</f>
        <v>52.386524999999999</v>
      </c>
      <c r="J73" s="6">
        <f>((G30*3.9537)*0.25)/9</f>
        <v>29.103624999999997</v>
      </c>
      <c r="K73" s="6">
        <f t="shared" si="11"/>
        <v>1047.7304999999999</v>
      </c>
      <c r="L73" s="12">
        <f t="shared" si="12"/>
        <v>265</v>
      </c>
      <c r="N73" s="6">
        <f>((H30*5.5997)*0.65)/4</f>
        <v>17.28907375</v>
      </c>
      <c r="O73" s="6">
        <f>((H30*5.5997)*0.15)/4</f>
        <v>3.9897862499999999</v>
      </c>
      <c r="P73" s="6">
        <f>((H30*5.5997)*0.1)/9</f>
        <v>1.182158888888889</v>
      </c>
      <c r="Q73" s="6">
        <f t="shared" si="13"/>
        <v>95.754870000000011</v>
      </c>
      <c r="R73" s="12">
        <f t="shared" si="14"/>
        <v>17.100000000000001</v>
      </c>
      <c r="T73" s="3">
        <f>((I30*8.3909)*0.9)/4</f>
        <v>20.767477500000002</v>
      </c>
      <c r="U73" s="3">
        <f>((I30*8.3909)*0.1)/4</f>
        <v>2.3074975000000002</v>
      </c>
      <c r="V73" s="3">
        <f>((I30*8.3909)*0)/9</f>
        <v>0</v>
      </c>
      <c r="W73" s="3">
        <f t="shared" si="15"/>
        <v>92.299900000000008</v>
      </c>
      <c r="X73" s="12">
        <f t="shared" si="16"/>
        <v>11</v>
      </c>
      <c r="Z73" s="7">
        <f t="shared" si="17"/>
        <v>1806.19127</v>
      </c>
      <c r="AA73" s="7">
        <f t="shared" si="18"/>
        <v>239.16009500000001</v>
      </c>
      <c r="AB73" s="7">
        <f t="shared" si="18"/>
        <v>101.46425875</v>
      </c>
      <c r="AC73" s="7">
        <f t="shared" si="18"/>
        <v>49.299317222222228</v>
      </c>
      <c r="AD73" s="7"/>
      <c r="AE73" s="7">
        <f t="shared" si="19"/>
        <v>956.64038000000005</v>
      </c>
      <c r="AF73" s="7">
        <f t="shared" si="8"/>
        <v>405.857035</v>
      </c>
      <c r="AG73" s="7">
        <f t="shared" si="20"/>
        <v>443.69385500000004</v>
      </c>
      <c r="AH73" s="7"/>
      <c r="AI73" s="8">
        <f t="shared" si="21"/>
        <v>0.5296451133882405</v>
      </c>
      <c r="AJ73" s="8">
        <f t="shared" si="22"/>
        <v>0.22470324253089763</v>
      </c>
      <c r="AK73" s="8">
        <f t="shared" si="23"/>
        <v>0.24565164408086196</v>
      </c>
      <c r="AL73" s="8">
        <f t="shared" si="24"/>
        <v>1.0000000000000002</v>
      </c>
      <c r="AN73" s="7">
        <f t="shared" si="25"/>
        <v>1806.19127</v>
      </c>
      <c r="AO73" s="14">
        <f>B30</f>
        <v>2524</v>
      </c>
      <c r="AP73" s="7"/>
      <c r="AQ73" s="7"/>
      <c r="AR73" s="7"/>
      <c r="AS73" s="7"/>
      <c r="AT73" s="7"/>
      <c r="AU73" s="7"/>
      <c r="AV73" s="7"/>
      <c r="AW73" s="7"/>
      <c r="AX73" s="8"/>
      <c r="AY73" s="8"/>
      <c r="AZ73" s="8"/>
      <c r="BA73" s="8"/>
      <c r="BC73" s="7"/>
      <c r="BD73" s="14"/>
    </row>
    <row r="74" spans="1:56">
      <c r="A74" s="13">
        <v>43368</v>
      </c>
      <c r="B74" s="6">
        <f>((F31*0.929)*0.4)/4</f>
        <v>91.413600000000017</v>
      </c>
      <c r="C74" s="6">
        <f>((F31*0.929)*0.3)/4</f>
        <v>68.560200000000009</v>
      </c>
      <c r="D74" s="6">
        <f>((F31*0.929)*0.3)/9</f>
        <v>30.471200000000003</v>
      </c>
      <c r="E74" s="6">
        <f t="shared" si="9"/>
        <v>914.13600000000019</v>
      </c>
      <c r="F74" s="12">
        <f t="shared" si="10"/>
        <v>984.00000000000011</v>
      </c>
      <c r="H74" s="6">
        <f>((G31*3.9537)*0.55)/4</f>
        <v>27.181687500000002</v>
      </c>
      <c r="I74" s="6">
        <f>((G31*3.9537)*0.2)/4</f>
        <v>9.8842500000000015</v>
      </c>
      <c r="J74" s="6">
        <f>((G31*3.9537)*0.25)/9</f>
        <v>5.49125</v>
      </c>
      <c r="K74" s="6">
        <f t="shared" si="11"/>
        <v>197.685</v>
      </c>
      <c r="L74" s="12">
        <f t="shared" si="12"/>
        <v>50</v>
      </c>
      <c r="N74" s="6">
        <f>((H31*5.5997)*0.65)/4</f>
        <v>5.4597075000000013</v>
      </c>
      <c r="O74" s="6">
        <f>((H31*5.5997)*0.15)/4</f>
        <v>1.2599325000000001</v>
      </c>
      <c r="P74" s="6">
        <f>((H31*5.5997)*0.1)/9</f>
        <v>0.37331333333333344</v>
      </c>
      <c r="Q74" s="6">
        <f t="shared" si="13"/>
        <v>30.238380000000006</v>
      </c>
      <c r="R74" s="12">
        <f t="shared" si="14"/>
        <v>5.4000000000000012</v>
      </c>
      <c r="T74" s="3">
        <f>((I31*8.3909)*0.9)/4</f>
        <v>13.2156675</v>
      </c>
      <c r="U74" s="3">
        <f>((I31*8.3909)*0.1)/4</f>
        <v>1.4684075000000001</v>
      </c>
      <c r="V74" s="3">
        <f>((I31*8.3909)*0)/9</f>
        <v>0</v>
      </c>
      <c r="W74" s="3">
        <f t="shared" si="15"/>
        <v>58.7363</v>
      </c>
      <c r="X74" s="12">
        <f t="shared" si="16"/>
        <v>7</v>
      </c>
      <c r="Z74" s="7">
        <f t="shared" si="17"/>
        <v>1200.7956800000002</v>
      </c>
      <c r="AA74" s="7">
        <f t="shared" si="18"/>
        <v>137.27066250000001</v>
      </c>
      <c r="AB74" s="7">
        <f t="shared" si="18"/>
        <v>81.17279000000002</v>
      </c>
      <c r="AC74" s="7">
        <f t="shared" si="18"/>
        <v>36.33576333333334</v>
      </c>
      <c r="AD74" s="7"/>
      <c r="AE74" s="7">
        <f t="shared" si="19"/>
        <v>549.08265000000006</v>
      </c>
      <c r="AF74" s="7">
        <f t="shared" si="8"/>
        <v>324.69116000000008</v>
      </c>
      <c r="AG74" s="7">
        <f t="shared" si="20"/>
        <v>327.02187000000004</v>
      </c>
      <c r="AH74" s="7"/>
      <c r="AI74" s="8">
        <f t="shared" si="21"/>
        <v>0.45726567737152418</v>
      </c>
      <c r="AJ74" s="8">
        <f t="shared" si="22"/>
        <v>0.2703966756442695</v>
      </c>
      <c r="AK74" s="8">
        <f t="shared" si="23"/>
        <v>0.27233764698420632</v>
      </c>
      <c r="AL74" s="8">
        <f t="shared" si="24"/>
        <v>1</v>
      </c>
      <c r="AN74" s="7">
        <f t="shared" si="25"/>
        <v>1200.7956800000002</v>
      </c>
      <c r="AO74" s="14">
        <f>B31</f>
        <v>1825</v>
      </c>
      <c r="AP74" s="7"/>
      <c r="AQ74" s="7"/>
      <c r="AR74" s="7"/>
      <c r="AS74" s="7"/>
      <c r="AT74" s="7"/>
      <c r="AU74" s="7"/>
      <c r="AV74" s="7"/>
      <c r="AW74" s="7"/>
      <c r="AX74" s="8"/>
      <c r="AY74" s="8"/>
      <c r="AZ74" s="8"/>
      <c r="BA74" s="8"/>
      <c r="BC74" s="7"/>
      <c r="BD74" s="14"/>
    </row>
    <row r="75" spans="1:56">
      <c r="A75" s="13">
        <v>43369</v>
      </c>
      <c r="B75" s="6">
        <f>((F32*0.929)*0.4)/4</f>
        <v>44.499100000000006</v>
      </c>
      <c r="C75" s="6">
        <f>((F32*0.929)*0.3)/4</f>
        <v>33.374324999999999</v>
      </c>
      <c r="D75" s="6">
        <f>((F32*0.929)*0.3)/9</f>
        <v>14.833033333333333</v>
      </c>
      <c r="E75" s="6">
        <f t="shared" si="9"/>
        <v>444.99099999999999</v>
      </c>
      <c r="F75" s="12">
        <f t="shared" si="10"/>
        <v>478.99999999999994</v>
      </c>
      <c r="H75" s="6">
        <f>((G32*3.9537)*0.55)/4</f>
        <v>197.88268500000001</v>
      </c>
      <c r="I75" s="6">
        <f>((G32*3.9537)*0.2)/4</f>
        <v>71.957340000000002</v>
      </c>
      <c r="J75" s="6">
        <f>((G32*3.9537)*0.25)/9</f>
        <v>39.976300000000002</v>
      </c>
      <c r="K75" s="6">
        <f t="shared" si="11"/>
        <v>1439.1468</v>
      </c>
      <c r="L75" s="12">
        <f t="shared" si="12"/>
        <v>364</v>
      </c>
      <c r="N75" s="6">
        <f>((H32*5.5997)*0.65)/4</f>
        <v>38.217952500000003</v>
      </c>
      <c r="O75" s="6">
        <f>((H32*5.5997)*0.15)/4</f>
        <v>8.8195275000000013</v>
      </c>
      <c r="P75" s="6">
        <f>((H32*5.5997)*0.1)/9</f>
        <v>2.6131933333333337</v>
      </c>
      <c r="Q75" s="6">
        <f t="shared" si="13"/>
        <v>211.66866000000002</v>
      </c>
      <c r="R75" s="12">
        <f t="shared" si="14"/>
        <v>37.799999999999997</v>
      </c>
      <c r="T75" s="3">
        <f>((I32*8.3909)*0.9)/4</f>
        <v>50.974717500000004</v>
      </c>
      <c r="U75" s="3">
        <f>((I32*8.3909)*0.1)/4</f>
        <v>5.6638575000000007</v>
      </c>
      <c r="V75" s="3">
        <f>((I32*8.3909)*0)/9</f>
        <v>0</v>
      </c>
      <c r="W75" s="3">
        <f t="shared" si="15"/>
        <v>226.55430000000001</v>
      </c>
      <c r="X75" s="12">
        <f t="shared" si="16"/>
        <v>27</v>
      </c>
      <c r="Z75" s="7">
        <f t="shared" si="17"/>
        <v>2322.3607599999996</v>
      </c>
      <c r="AA75" s="7">
        <f t="shared" si="18"/>
        <v>331.574455</v>
      </c>
      <c r="AB75" s="7">
        <f t="shared" si="18"/>
        <v>119.81505000000001</v>
      </c>
      <c r="AC75" s="7">
        <f t="shared" si="18"/>
        <v>57.42252666666667</v>
      </c>
      <c r="AD75" s="7"/>
      <c r="AE75" s="7">
        <f t="shared" si="19"/>
        <v>1326.29782</v>
      </c>
      <c r="AF75" s="7">
        <f t="shared" si="8"/>
        <v>479.26020000000005</v>
      </c>
      <c r="AG75" s="7">
        <f t="shared" si="20"/>
        <v>516.80274000000009</v>
      </c>
      <c r="AH75" s="7"/>
      <c r="AI75" s="8">
        <f t="shared" si="21"/>
        <v>0.57109896224736434</v>
      </c>
      <c r="AJ75" s="8">
        <f t="shared" si="22"/>
        <v>0.20636767906808764</v>
      </c>
      <c r="AK75" s="8">
        <f t="shared" si="23"/>
        <v>0.22253335868454829</v>
      </c>
      <c r="AL75" s="8">
        <f t="shared" si="24"/>
        <v>1.0000000000000002</v>
      </c>
      <c r="AN75" s="7">
        <f t="shared" si="25"/>
        <v>2322.36076</v>
      </c>
      <c r="AO75" s="14">
        <f>B32</f>
        <v>3039</v>
      </c>
      <c r="AP75" s="7"/>
      <c r="AQ75" s="7"/>
      <c r="AR75" s="7"/>
      <c r="AS75" s="7"/>
      <c r="AT75" s="7"/>
      <c r="AU75" s="7"/>
      <c r="AV75" s="7"/>
      <c r="AW75" s="7"/>
      <c r="AX75" s="8"/>
      <c r="AY75" s="8"/>
      <c r="AZ75" s="8"/>
      <c r="BA75" s="8"/>
      <c r="BC75" s="7"/>
      <c r="BD75" s="14"/>
    </row>
    <row r="76" spans="1:56">
      <c r="A76" s="13">
        <v>43370</v>
      </c>
      <c r="B76" s="6">
        <f>((F33*0.929)*0.4)/4</f>
        <v>69.396300000000011</v>
      </c>
      <c r="C76" s="6">
        <f>((F33*0.929)*0.3)/4</f>
        <v>52.047225000000005</v>
      </c>
      <c r="D76" s="6">
        <f>((F33*0.929)*0.3)/9</f>
        <v>23.132100000000001</v>
      </c>
      <c r="E76" s="6">
        <f t="shared" si="9"/>
        <v>693.96300000000008</v>
      </c>
      <c r="F76" s="12">
        <f t="shared" si="10"/>
        <v>747</v>
      </c>
      <c r="H76" s="6">
        <f>((G33*3.9537)*0.55)/4</f>
        <v>57.625177500000007</v>
      </c>
      <c r="I76" s="6">
        <f>((G33*3.9537)*0.2)/4</f>
        <v>20.954610000000002</v>
      </c>
      <c r="J76" s="6">
        <f>((G33*3.9537)*0.25)/9</f>
        <v>11.641449999999999</v>
      </c>
      <c r="K76" s="6">
        <f t="shared" si="11"/>
        <v>419.09220000000005</v>
      </c>
      <c r="L76" s="12">
        <f t="shared" si="12"/>
        <v>106.00000000000001</v>
      </c>
      <c r="N76" s="6">
        <f>((H33*5.5997)*0.65)/4</f>
        <v>39.127903750000002</v>
      </c>
      <c r="O76" s="6">
        <f>((H33*5.5997)*0.15)/4</f>
        <v>9.0295162500000004</v>
      </c>
      <c r="P76" s="6">
        <f>((H33*5.5997)*0.1)/9</f>
        <v>2.6754122222222225</v>
      </c>
      <c r="Q76" s="6">
        <f t="shared" si="13"/>
        <v>216.70839000000001</v>
      </c>
      <c r="R76" s="12">
        <f t="shared" si="14"/>
        <v>38.699999999999996</v>
      </c>
      <c r="T76" s="3">
        <f>((I33*8.3909)*0.9)/4</f>
        <v>39.647002499999999</v>
      </c>
      <c r="U76" s="3">
        <f>((I33*8.3909)*0.1)/4</f>
        <v>4.4052224999999998</v>
      </c>
      <c r="V76" s="3">
        <f>((I33*8.3909)*0)/9</f>
        <v>0</v>
      </c>
      <c r="W76" s="3">
        <f t="shared" si="15"/>
        <v>176.2089</v>
      </c>
      <c r="X76" s="12">
        <f t="shared" si="16"/>
        <v>21</v>
      </c>
      <c r="Z76" s="7">
        <f t="shared" si="17"/>
        <v>1505.9724900000003</v>
      </c>
      <c r="AA76" s="7">
        <f t="shared" si="18"/>
        <v>205.79638375000002</v>
      </c>
      <c r="AB76" s="7">
        <f t="shared" si="18"/>
        <v>86.436573749999994</v>
      </c>
      <c r="AC76" s="7">
        <f t="shared" si="18"/>
        <v>37.448962222222221</v>
      </c>
      <c r="AD76" s="7"/>
      <c r="AE76" s="7">
        <f t="shared" si="19"/>
        <v>823.18553500000007</v>
      </c>
      <c r="AF76" s="7">
        <f t="shared" si="8"/>
        <v>345.74629499999998</v>
      </c>
      <c r="AG76" s="7">
        <f t="shared" si="20"/>
        <v>337.04066</v>
      </c>
      <c r="AH76" s="7"/>
      <c r="AI76" s="8">
        <f t="shared" si="21"/>
        <v>0.54661392586261648</v>
      </c>
      <c r="AJ76" s="8">
        <f t="shared" si="22"/>
        <v>0.22958340693195525</v>
      </c>
      <c r="AK76" s="8">
        <f t="shared" si="23"/>
        <v>0.22380266720542813</v>
      </c>
      <c r="AL76" s="8">
        <f t="shared" si="24"/>
        <v>0.99999999999999978</v>
      </c>
      <c r="AN76" s="7">
        <f t="shared" si="25"/>
        <v>1505.9724900000001</v>
      </c>
      <c r="AO76" s="14">
        <f>B33</f>
        <v>2203</v>
      </c>
      <c r="AP76" s="7"/>
      <c r="AQ76" s="7"/>
      <c r="AR76" s="7"/>
      <c r="AS76" s="7"/>
      <c r="AT76" s="7"/>
      <c r="AU76" s="7"/>
      <c r="AV76" s="7"/>
      <c r="AW76" s="7"/>
      <c r="AX76" s="8"/>
      <c r="AY76" s="8"/>
      <c r="AZ76" s="8"/>
      <c r="BA76" s="8"/>
      <c r="BC76" s="7"/>
      <c r="BD76" s="14"/>
    </row>
    <row r="77" spans="1:56">
      <c r="A77" s="13">
        <v>43371</v>
      </c>
      <c r="B77" s="6">
        <f>((F34*0.929)*0.4)/4</f>
        <v>72.183300000000017</v>
      </c>
      <c r="C77" s="6">
        <f>((F34*0.929)*0.3)/4</f>
        <v>54.137475000000002</v>
      </c>
      <c r="D77" s="6">
        <f>((F34*0.929)*0.3)/9</f>
        <v>24.0611</v>
      </c>
      <c r="E77" s="6">
        <f t="shared" si="9"/>
        <v>721.83300000000008</v>
      </c>
      <c r="F77" s="12">
        <f t="shared" si="10"/>
        <v>777</v>
      </c>
      <c r="H77" s="6">
        <f>((G34*3.9537)*0.55)/4</f>
        <v>23.919885000000001</v>
      </c>
      <c r="I77" s="6">
        <f>((G34*3.9537)*0.2)/4</f>
        <v>8.6981400000000004</v>
      </c>
      <c r="J77" s="6">
        <f>((G34*3.9537)*0.25)/9</f>
        <v>4.8323</v>
      </c>
      <c r="K77" s="6">
        <f t="shared" si="11"/>
        <v>173.96280000000002</v>
      </c>
      <c r="L77" s="12">
        <f t="shared" si="12"/>
        <v>44.000000000000007</v>
      </c>
      <c r="N77" s="6">
        <f>((H34*5.5997)*0.65)/4</f>
        <v>0</v>
      </c>
      <c r="O77" s="6">
        <f>((H34*5.5997)*0.15)/4</f>
        <v>0</v>
      </c>
      <c r="P77" s="6">
        <f>((H34*5.5997)*0.1)/9</f>
        <v>0</v>
      </c>
      <c r="Q77" s="6">
        <f t="shared" si="13"/>
        <v>0</v>
      </c>
      <c r="R77" s="12">
        <f t="shared" si="14"/>
        <v>0</v>
      </c>
      <c r="T77" s="3">
        <f>((I34*8.3909)*0.9)/4</f>
        <v>0</v>
      </c>
      <c r="U77" s="3">
        <f>((I34*8.3909)*0.1)/4</f>
        <v>0</v>
      </c>
      <c r="V77" s="3">
        <f>((I34*8.3909)*0)/9</f>
        <v>0</v>
      </c>
      <c r="W77" s="3">
        <f t="shared" si="15"/>
        <v>0</v>
      </c>
      <c r="X77" s="12">
        <f t="shared" si="16"/>
        <v>0</v>
      </c>
      <c r="Z77" s="7">
        <f t="shared" si="17"/>
        <v>895.7958000000001</v>
      </c>
      <c r="AA77" s="7">
        <f t="shared" si="18"/>
        <v>96.103185000000025</v>
      </c>
      <c r="AB77" s="7">
        <f t="shared" si="18"/>
        <v>62.835615000000004</v>
      </c>
      <c r="AC77" s="7">
        <f t="shared" si="18"/>
        <v>28.8934</v>
      </c>
      <c r="AD77" s="7"/>
      <c r="AE77" s="7">
        <f t="shared" si="19"/>
        <v>384.4127400000001</v>
      </c>
      <c r="AF77" s="7">
        <f t="shared" si="8"/>
        <v>251.34246000000002</v>
      </c>
      <c r="AG77" s="7">
        <f t="shared" si="20"/>
        <v>260.04059999999998</v>
      </c>
      <c r="AH77" s="7"/>
      <c r="AI77" s="8">
        <f t="shared" si="21"/>
        <v>0.4291298753577546</v>
      </c>
      <c r="AJ77" s="8">
        <f t="shared" si="22"/>
        <v>0.28058008309483029</v>
      </c>
      <c r="AK77" s="8">
        <f t="shared" si="23"/>
        <v>0.29029004154741511</v>
      </c>
      <c r="AL77" s="8">
        <f t="shared" si="24"/>
        <v>1</v>
      </c>
      <c r="AN77" s="7">
        <f t="shared" si="25"/>
        <v>895.7958000000001</v>
      </c>
      <c r="AO77" s="14">
        <f>B34</f>
        <v>1718</v>
      </c>
      <c r="AP77" s="7"/>
      <c r="AQ77" s="7"/>
      <c r="AR77" s="7"/>
      <c r="AS77" s="7"/>
      <c r="AT77" s="7"/>
      <c r="AU77" s="7"/>
      <c r="AV77" s="7"/>
      <c r="AW77" s="7"/>
      <c r="AX77" s="8"/>
      <c r="AY77" s="8"/>
      <c r="AZ77" s="8"/>
      <c r="BA77" s="8"/>
      <c r="BC77" s="7"/>
      <c r="BD77" s="14"/>
    </row>
    <row r="78" spans="1:56">
      <c r="A78" s="13">
        <v>43372</v>
      </c>
      <c r="B78" s="6">
        <f>((F35*0.929)*0.4)/4</f>
        <v>65.494500000000002</v>
      </c>
      <c r="C78" s="6">
        <f>((F35*0.929)*0.3)/4</f>
        <v>49.120875000000005</v>
      </c>
      <c r="D78" s="6">
        <f>((F35*0.929)*0.3)/9</f>
        <v>21.831500000000002</v>
      </c>
      <c r="E78" s="6">
        <f t="shared" si="9"/>
        <v>654.94500000000005</v>
      </c>
      <c r="F78" s="12">
        <f t="shared" si="10"/>
        <v>705</v>
      </c>
      <c r="H78" s="6">
        <f>((G35*3.9537)*0.55)/4</f>
        <v>130.47210000000001</v>
      </c>
      <c r="I78" s="6">
        <f>((G35*3.9537)*0.2)/4</f>
        <v>47.444400000000002</v>
      </c>
      <c r="J78" s="6">
        <f>((G35*3.9537)*0.25)/9</f>
        <v>26.358000000000001</v>
      </c>
      <c r="K78" s="6">
        <f t="shared" si="11"/>
        <v>948.88800000000003</v>
      </c>
      <c r="L78" s="12">
        <f t="shared" si="12"/>
        <v>240</v>
      </c>
      <c r="N78" s="6">
        <f>((H35*5.5997)*0.65)/4</f>
        <v>0</v>
      </c>
      <c r="O78" s="6">
        <f>((H35*5.5997)*0.15)/4</f>
        <v>0</v>
      </c>
      <c r="P78" s="6">
        <f>((H35*5.5997)*0.1)/9</f>
        <v>0</v>
      </c>
      <c r="Q78" s="6">
        <f t="shared" si="13"/>
        <v>0</v>
      </c>
      <c r="R78" s="12">
        <f t="shared" si="14"/>
        <v>0</v>
      </c>
      <c r="T78" s="3">
        <f>((I35*8.3909)*0.9)/4</f>
        <v>0</v>
      </c>
      <c r="U78" s="3">
        <f>((I35*8.3909)*0.1)/4</f>
        <v>0</v>
      </c>
      <c r="V78" s="3">
        <f>((I35*8.3909)*0)/9</f>
        <v>0</v>
      </c>
      <c r="W78" s="3">
        <f t="shared" si="15"/>
        <v>0</v>
      </c>
      <c r="X78" s="12">
        <f t="shared" si="16"/>
        <v>0</v>
      </c>
      <c r="Z78" s="7">
        <f t="shared" si="17"/>
        <v>1603.8330000000001</v>
      </c>
      <c r="AA78" s="7">
        <f t="shared" si="18"/>
        <v>195.96660000000003</v>
      </c>
      <c r="AB78" s="7">
        <f t="shared" si="18"/>
        <v>96.565275000000014</v>
      </c>
      <c r="AC78" s="7">
        <f t="shared" si="18"/>
        <v>48.189500000000002</v>
      </c>
      <c r="AD78" s="7"/>
      <c r="AE78" s="7">
        <f t="shared" si="19"/>
        <v>783.86640000000011</v>
      </c>
      <c r="AF78" s="7">
        <f t="shared" si="8"/>
        <v>386.26110000000006</v>
      </c>
      <c r="AG78" s="7">
        <f t="shared" si="20"/>
        <v>433.70550000000003</v>
      </c>
      <c r="AH78" s="7"/>
      <c r="AI78" s="8">
        <f t="shared" si="21"/>
        <v>0.48874564870532033</v>
      </c>
      <c r="AJ78" s="8">
        <f t="shared" si="22"/>
        <v>0.24083623419645314</v>
      </c>
      <c r="AK78" s="8">
        <f t="shared" si="23"/>
        <v>0.27041811709822655</v>
      </c>
      <c r="AL78" s="8">
        <f t="shared" si="24"/>
        <v>1</v>
      </c>
      <c r="AN78" s="7">
        <f t="shared" si="25"/>
        <v>1603.8330000000001</v>
      </c>
      <c r="AO78" s="14">
        <f>B35</f>
        <v>2330</v>
      </c>
      <c r="AP78" s="7"/>
      <c r="AQ78" s="7"/>
      <c r="AR78" s="7"/>
      <c r="AS78" s="7"/>
      <c r="AT78" s="7"/>
      <c r="AU78" s="7"/>
      <c r="AV78" s="7"/>
      <c r="AW78" s="7"/>
      <c r="AX78" s="8"/>
      <c r="AY78" s="8"/>
      <c r="AZ78" s="8"/>
      <c r="BA78" s="8"/>
      <c r="BC78" s="7"/>
      <c r="BD78" s="14"/>
    </row>
    <row r="79" spans="1:56">
      <c r="A79" s="13">
        <v>43373</v>
      </c>
      <c r="B79" s="6">
        <f>((F36*0.929)*0.4)/4</f>
        <v>69.582100000000011</v>
      </c>
      <c r="C79" s="6">
        <f>((F36*0.929)*0.3)/4</f>
        <v>52.186574999999998</v>
      </c>
      <c r="D79" s="6">
        <f>((F36*0.929)*0.3)/9</f>
        <v>23.194033333333334</v>
      </c>
      <c r="E79" s="6">
        <f t="shared" si="9"/>
        <v>695.82100000000003</v>
      </c>
      <c r="F79" s="12">
        <f t="shared" si="10"/>
        <v>749</v>
      </c>
      <c r="H79" s="6">
        <f>((G36*3.9537)*0.55)/4</f>
        <v>97.854075000000009</v>
      </c>
      <c r="I79" s="6">
        <f>((G36*3.9537)*0.2)/4</f>
        <v>35.583300000000001</v>
      </c>
      <c r="J79" s="6">
        <f>((G36*3.9537)*0.25)/9</f>
        <v>19.768500000000003</v>
      </c>
      <c r="K79" s="6">
        <f t="shared" si="11"/>
        <v>711.66600000000005</v>
      </c>
      <c r="L79" s="12">
        <f t="shared" si="12"/>
        <v>180</v>
      </c>
      <c r="N79" s="6">
        <f>((H36*5.5997)*0.65)/4</f>
        <v>9.0995124999999994</v>
      </c>
      <c r="O79" s="6">
        <f>((H36*5.5997)*0.15)/4</f>
        <v>2.0998874999999999</v>
      </c>
      <c r="P79" s="6">
        <f>((H36*5.5997)*0.1)/9</f>
        <v>0.6221888888888889</v>
      </c>
      <c r="Q79" s="6">
        <f t="shared" si="13"/>
        <v>50.397299999999994</v>
      </c>
      <c r="R79" s="12">
        <f t="shared" si="14"/>
        <v>8.9999999999999982</v>
      </c>
      <c r="T79" s="3">
        <f>((I36*8.3909)*0.9)/4</f>
        <v>3.7759050000000003</v>
      </c>
      <c r="U79" s="3">
        <f>((I36*8.3909)*0.1)/4</f>
        <v>0.41954500000000006</v>
      </c>
      <c r="V79" s="3">
        <f>((I36*8.3909)*0)/9</f>
        <v>0</v>
      </c>
      <c r="W79" s="3">
        <f t="shared" si="15"/>
        <v>16.7818</v>
      </c>
      <c r="X79" s="12">
        <f t="shared" si="16"/>
        <v>2</v>
      </c>
      <c r="Z79" s="7">
        <f t="shared" si="17"/>
        <v>1474.6661000000001</v>
      </c>
      <c r="AA79" s="7">
        <f t="shared" si="18"/>
        <v>180.31159250000002</v>
      </c>
      <c r="AB79" s="7">
        <f t="shared" si="18"/>
        <v>90.289307499999993</v>
      </c>
      <c r="AC79" s="7">
        <f t="shared" si="18"/>
        <v>43.584722222222226</v>
      </c>
      <c r="AD79" s="7"/>
      <c r="AE79" s="7">
        <f t="shared" si="19"/>
        <v>721.24637000000007</v>
      </c>
      <c r="AF79" s="7">
        <f t="shared" si="8"/>
        <v>361.15722999999997</v>
      </c>
      <c r="AG79" s="7">
        <f t="shared" si="20"/>
        <v>392.26250000000005</v>
      </c>
      <c r="AH79" s="7"/>
      <c r="AI79" s="8">
        <f t="shared" si="21"/>
        <v>0.48909130683888374</v>
      </c>
      <c r="AJ79" s="8">
        <f t="shared" si="22"/>
        <v>0.24490779980634256</v>
      </c>
      <c r="AK79" s="8">
        <f t="shared" si="23"/>
        <v>0.26600089335477367</v>
      </c>
      <c r="AL79" s="8">
        <f t="shared" si="24"/>
        <v>1</v>
      </c>
      <c r="AN79" s="7">
        <f t="shared" si="25"/>
        <v>1474.6661000000001</v>
      </c>
      <c r="AO79" s="14">
        <f>B36</f>
        <v>2103</v>
      </c>
      <c r="AP79" s="7"/>
      <c r="AQ79" s="7"/>
      <c r="AR79" s="7"/>
      <c r="AS79" s="7"/>
      <c r="AT79" s="7"/>
      <c r="AU79" s="7"/>
      <c r="AV79" s="7"/>
      <c r="AW79" s="7"/>
      <c r="AX79" s="8"/>
      <c r="AY79" s="8"/>
      <c r="AZ79" s="8"/>
      <c r="BA79" s="8"/>
      <c r="BC79" s="7"/>
      <c r="BD79" s="14"/>
    </row>
    <row r="80" spans="1:56">
      <c r="A80" s="13">
        <v>43374</v>
      </c>
      <c r="B80" s="6">
        <f>((F37*0.929)*0.4)/4</f>
        <v>41.154700000000005</v>
      </c>
      <c r="C80" s="6">
        <f>((F37*0.929)*0.3)/4</f>
        <v>30.866025</v>
      </c>
      <c r="D80" s="6">
        <f>((F37*0.929)*0.3)/9</f>
        <v>13.718233333333334</v>
      </c>
      <c r="E80" s="6">
        <f t="shared" si="9"/>
        <v>411.54700000000003</v>
      </c>
      <c r="F80" s="12">
        <f t="shared" si="10"/>
        <v>443</v>
      </c>
      <c r="H80" s="6">
        <f>((G37*3.9537)*0.55)/4</f>
        <v>198.96995250000003</v>
      </c>
      <c r="I80" s="6">
        <f>((G37*3.9537)*0.2)/4</f>
        <v>72.352710000000002</v>
      </c>
      <c r="J80" s="6">
        <f>((G37*3.9537)*0.25)/9</f>
        <v>40.195950000000003</v>
      </c>
      <c r="K80" s="6">
        <f t="shared" si="11"/>
        <v>1447.0542</v>
      </c>
      <c r="L80" s="12">
        <f t="shared" si="12"/>
        <v>366</v>
      </c>
      <c r="N80" s="6">
        <f>((H37*5.5997)*0.65)/4</f>
        <v>77.345856250000011</v>
      </c>
      <c r="O80" s="6">
        <f>((H37*5.5997)*0.15)/4</f>
        <v>17.84904375</v>
      </c>
      <c r="P80" s="6">
        <f>((H37*5.5997)*0.1)/9</f>
        <v>5.2886055555555567</v>
      </c>
      <c r="Q80" s="6">
        <f t="shared" si="13"/>
        <v>428.37705000000005</v>
      </c>
      <c r="R80" s="12">
        <f t="shared" si="14"/>
        <v>76.5</v>
      </c>
      <c r="T80" s="3">
        <f>((I37*8.3909)*0.9)/4</f>
        <v>37.759050000000002</v>
      </c>
      <c r="U80" s="3">
        <f>((I37*8.3909)*0.1)/4</f>
        <v>4.1954500000000001</v>
      </c>
      <c r="V80" s="3">
        <f>((I37*8.3909)*0)/9</f>
        <v>0</v>
      </c>
      <c r="W80" s="3">
        <f t="shared" si="15"/>
        <v>167.81800000000001</v>
      </c>
      <c r="X80" s="12">
        <f t="shared" si="16"/>
        <v>20</v>
      </c>
      <c r="Z80" s="7">
        <f t="shared" si="17"/>
        <v>2454.7962500000003</v>
      </c>
      <c r="AA80" s="7">
        <f t="shared" si="18"/>
        <v>355.22955875000002</v>
      </c>
      <c r="AB80" s="7">
        <f t="shared" si="18"/>
        <v>125.26322875</v>
      </c>
      <c r="AC80" s="7">
        <f t="shared" si="18"/>
        <v>59.202788888888897</v>
      </c>
      <c r="AD80" s="7"/>
      <c r="AE80" s="7">
        <f t="shared" si="19"/>
        <v>1420.9182350000001</v>
      </c>
      <c r="AF80" s="7">
        <f t="shared" si="8"/>
        <v>501.05291499999998</v>
      </c>
      <c r="AG80" s="7">
        <f t="shared" si="20"/>
        <v>532.82510000000002</v>
      </c>
      <c r="AH80" s="7"/>
      <c r="AI80" s="8">
        <f t="shared" si="21"/>
        <v>0.57883347141336061</v>
      </c>
      <c r="AJ80" s="8">
        <f t="shared" si="22"/>
        <v>0.20411181376051063</v>
      </c>
      <c r="AK80" s="8">
        <f t="shared" si="23"/>
        <v>0.21705471482612862</v>
      </c>
      <c r="AL80" s="8">
        <f t="shared" si="24"/>
        <v>0.99999999999999978</v>
      </c>
      <c r="AN80" s="7">
        <f t="shared" si="25"/>
        <v>2454.7962500000003</v>
      </c>
      <c r="AO80" s="14">
        <f>B37</f>
        <v>3265</v>
      </c>
      <c r="AP80" s="7"/>
      <c r="AQ80" s="7"/>
      <c r="AR80" s="7"/>
      <c r="AS80" s="7"/>
      <c r="AT80" s="7"/>
      <c r="AU80" s="7"/>
      <c r="AV80" s="7"/>
      <c r="AW80" s="7"/>
      <c r="AX80" s="8"/>
      <c r="AY80" s="8"/>
      <c r="AZ80" s="8"/>
      <c r="BA80" s="8"/>
      <c r="BC80" s="7"/>
      <c r="BD80" s="14"/>
    </row>
    <row r="81" spans="1:56">
      <c r="A81" s="13">
        <v>43375</v>
      </c>
      <c r="B81" s="6">
        <f>((F38*0.929)*0.4)/4</f>
        <v>55.089700000000008</v>
      </c>
      <c r="C81" s="6">
        <f>((F38*0.929)*0.3)/4</f>
        <v>41.317275000000002</v>
      </c>
      <c r="D81" s="6">
        <f>((F38*0.929)*0.3)/9</f>
        <v>18.363233333333334</v>
      </c>
      <c r="E81" s="6">
        <f t="shared" si="9"/>
        <v>550.89700000000005</v>
      </c>
      <c r="F81" s="12">
        <f t="shared" si="10"/>
        <v>593</v>
      </c>
      <c r="H81" s="6">
        <f>((G38*3.9537)*0.55)/4</f>
        <v>142.97567625000002</v>
      </c>
      <c r="I81" s="6">
        <f>((G38*3.9537)*0.2)/4</f>
        <v>51.991155000000006</v>
      </c>
      <c r="J81" s="6">
        <f>((G38*3.9537)*0.25)/9</f>
        <v>28.883975000000003</v>
      </c>
      <c r="K81" s="6">
        <f t="shared" si="11"/>
        <v>1039.8231000000001</v>
      </c>
      <c r="L81" s="12">
        <f t="shared" si="12"/>
        <v>263</v>
      </c>
      <c r="N81" s="6">
        <f>((H38*5.5997)*0.65)/4</f>
        <v>37.308001250000004</v>
      </c>
      <c r="O81" s="6">
        <f>((H38*5.5997)*0.15)/4</f>
        <v>8.6095387500000005</v>
      </c>
      <c r="P81" s="6">
        <f>((H38*5.5997)*0.1)/9</f>
        <v>2.5509744444444444</v>
      </c>
      <c r="Q81" s="6">
        <f t="shared" si="13"/>
        <v>206.62893000000003</v>
      </c>
      <c r="R81" s="12">
        <f t="shared" si="14"/>
        <v>36.900000000000006</v>
      </c>
      <c r="T81" s="3">
        <f>((I38*8.3909)*0.9)/4</f>
        <v>47.198812500000003</v>
      </c>
      <c r="U81" s="3">
        <f>((I38*8.3909)*0.1)/4</f>
        <v>5.2443125000000004</v>
      </c>
      <c r="V81" s="3">
        <f>((I38*8.3909)*0)/9</f>
        <v>0</v>
      </c>
      <c r="W81" s="3">
        <f t="shared" si="15"/>
        <v>209.77250000000001</v>
      </c>
      <c r="X81" s="12">
        <f t="shared" si="16"/>
        <v>25</v>
      </c>
      <c r="Z81" s="7">
        <f t="shared" si="17"/>
        <v>2007.1215300000001</v>
      </c>
      <c r="AA81" s="7">
        <f t="shared" si="18"/>
        <v>282.57219000000009</v>
      </c>
      <c r="AB81" s="7">
        <f t="shared" si="18"/>
        <v>107.16228125000002</v>
      </c>
      <c r="AC81" s="7">
        <f t="shared" si="18"/>
        <v>49.798182777777775</v>
      </c>
      <c r="AD81" s="7"/>
      <c r="AE81" s="7">
        <f t="shared" si="19"/>
        <v>1130.2887600000004</v>
      </c>
      <c r="AF81" s="7">
        <f t="shared" si="8"/>
        <v>428.64912500000008</v>
      </c>
      <c r="AG81" s="7">
        <f t="shared" si="20"/>
        <v>448.18364499999996</v>
      </c>
      <c r="AH81" s="7"/>
      <c r="AI81" s="8">
        <f t="shared" si="21"/>
        <v>0.56313917374001776</v>
      </c>
      <c r="AJ81" s="8">
        <f t="shared" si="22"/>
        <v>0.21356411088869146</v>
      </c>
      <c r="AK81" s="8">
        <f t="shared" si="23"/>
        <v>0.22329671537129092</v>
      </c>
      <c r="AL81" s="8">
        <f t="shared" si="24"/>
        <v>1</v>
      </c>
      <c r="AN81" s="7">
        <f t="shared" si="25"/>
        <v>2007.1215300000003</v>
      </c>
      <c r="AO81" s="14">
        <f>B38</f>
        <v>2791</v>
      </c>
      <c r="AP81" s="7"/>
      <c r="AQ81" s="7"/>
      <c r="AR81" s="7"/>
      <c r="AS81" s="7"/>
      <c r="AT81" s="7"/>
      <c r="AU81" s="7"/>
      <c r="AV81" s="7"/>
      <c r="AW81" s="7"/>
      <c r="AX81" s="8"/>
      <c r="AY81" s="8"/>
      <c r="AZ81" s="8"/>
      <c r="BA81" s="8"/>
      <c r="BC81" s="7"/>
      <c r="BD81" s="14"/>
    </row>
    <row r="82" spans="1:56">
      <c r="A82" s="13">
        <v>43376</v>
      </c>
      <c r="B82" s="6">
        <f>((F39*0.929)*0.4)/4</f>
        <v>33.815600000000003</v>
      </c>
      <c r="C82" s="6">
        <f>((F39*0.929)*0.3)/4</f>
        <v>25.361699999999999</v>
      </c>
      <c r="D82" s="6">
        <f>((F39*0.929)*0.3)/9</f>
        <v>11.271866666666666</v>
      </c>
      <c r="E82" s="6">
        <f t="shared" si="9"/>
        <v>338.15600000000001</v>
      </c>
      <c r="F82" s="12">
        <f t="shared" si="10"/>
        <v>364</v>
      </c>
      <c r="H82" s="6">
        <f>((G39*3.9537)*0.55)/4</f>
        <v>11.9599425</v>
      </c>
      <c r="I82" s="6">
        <f>((G39*3.9537)*0.2)/4</f>
        <v>4.3490700000000002</v>
      </c>
      <c r="J82" s="6">
        <f>((G39*3.9537)*0.25)/9</f>
        <v>2.41615</v>
      </c>
      <c r="K82" s="6">
        <f t="shared" si="11"/>
        <v>86.981400000000008</v>
      </c>
      <c r="L82" s="12">
        <f t="shared" si="12"/>
        <v>22.000000000000004</v>
      </c>
      <c r="N82" s="6">
        <f>((H39*5.5997)*0.65)/4</f>
        <v>0</v>
      </c>
      <c r="O82" s="6">
        <f>((H39*5.5997)*0.15)/4</f>
        <v>0</v>
      </c>
      <c r="P82" s="6">
        <f>((H39*5.5997)*0.1)/9</f>
        <v>0</v>
      </c>
      <c r="Q82" s="6">
        <f t="shared" si="13"/>
        <v>0</v>
      </c>
      <c r="R82" s="12">
        <f t="shared" si="14"/>
        <v>0</v>
      </c>
      <c r="T82" s="3">
        <f>((I39*8.3909)*0.9)/4</f>
        <v>0</v>
      </c>
      <c r="U82" s="3">
        <f>((I39*8.3909)*0.1)/4</f>
        <v>0</v>
      </c>
      <c r="V82" s="3">
        <f>((I39*8.3909)*0)/9</f>
        <v>0</v>
      </c>
      <c r="W82" s="3">
        <f t="shared" si="15"/>
        <v>0</v>
      </c>
      <c r="X82" s="12">
        <f t="shared" si="16"/>
        <v>0</v>
      </c>
      <c r="Z82" s="7">
        <f t="shared" si="17"/>
        <v>425.13740000000001</v>
      </c>
      <c r="AA82" s="7">
        <f t="shared" si="18"/>
        <v>45.7755425</v>
      </c>
      <c r="AB82" s="7">
        <f t="shared" si="18"/>
        <v>29.71077</v>
      </c>
      <c r="AC82" s="7">
        <f t="shared" si="18"/>
        <v>13.688016666666666</v>
      </c>
      <c r="AD82" s="7"/>
      <c r="AE82" s="7">
        <f t="shared" si="19"/>
        <v>183.10217</v>
      </c>
      <c r="AF82" s="7">
        <f t="shared" si="8"/>
        <v>118.84308</v>
      </c>
      <c r="AG82" s="7">
        <f t="shared" si="20"/>
        <v>123.19215</v>
      </c>
      <c r="AH82" s="7"/>
      <c r="AI82" s="8">
        <f t="shared" si="21"/>
        <v>0.43068939594587535</v>
      </c>
      <c r="AJ82" s="8">
        <f t="shared" si="22"/>
        <v>0.27954040270274971</v>
      </c>
      <c r="AK82" s="8">
        <f t="shared" si="23"/>
        <v>0.28977020135137488</v>
      </c>
      <c r="AL82" s="8">
        <f t="shared" si="24"/>
        <v>0.99999999999999989</v>
      </c>
      <c r="AN82" s="7">
        <f t="shared" si="25"/>
        <v>425.13739999999996</v>
      </c>
      <c r="AO82" s="14">
        <f>B39</f>
        <v>1062</v>
      </c>
      <c r="AP82" s="7"/>
      <c r="AQ82" s="7"/>
      <c r="AR82" s="7"/>
      <c r="AS82" s="7"/>
      <c r="AT82" s="7"/>
      <c r="AU82" s="7"/>
      <c r="AV82" s="7"/>
      <c r="AW82" s="7"/>
      <c r="AX82" s="8"/>
      <c r="AY82" s="8"/>
      <c r="AZ82" s="8"/>
      <c r="BA82" s="8"/>
      <c r="BC82" s="7"/>
      <c r="BD82" s="14"/>
    </row>
    <row r="83" spans="1:56">
      <c r="B83" s="6"/>
      <c r="C83" s="6"/>
      <c r="D83" s="6"/>
      <c r="E83" s="6"/>
      <c r="H83" s="6"/>
      <c r="I83" s="6"/>
      <c r="J83" s="6"/>
      <c r="K83" s="6"/>
      <c r="N83" s="6"/>
      <c r="O83" s="6"/>
      <c r="P83" s="6"/>
      <c r="Q83" s="6"/>
      <c r="T83" s="3"/>
      <c r="U83" s="3"/>
      <c r="V83" s="3"/>
      <c r="W83" s="3"/>
      <c r="Z83" s="7"/>
      <c r="AA83" s="7"/>
      <c r="AB83" s="7"/>
      <c r="AC83" s="7"/>
      <c r="AD83" s="7"/>
      <c r="AE83" s="7"/>
      <c r="AF83" s="7"/>
      <c r="AG83" s="7"/>
      <c r="AH83" s="7"/>
      <c r="AI83" s="8"/>
      <c r="AJ83" s="8"/>
      <c r="AK83" s="8"/>
      <c r="AL83" s="8"/>
      <c r="AN83" s="7"/>
      <c r="AO83" s="14"/>
      <c r="AP83" s="7"/>
      <c r="AQ83" s="7"/>
      <c r="AR83" s="7"/>
      <c r="AS83" s="7"/>
      <c r="AT83" s="7"/>
      <c r="AU83" s="7"/>
      <c r="AV83" s="7"/>
      <c r="AW83" s="7"/>
      <c r="AX83" s="8"/>
      <c r="AY83" s="8"/>
      <c r="AZ83" s="8"/>
      <c r="BA83" s="8"/>
      <c r="BC83" s="7"/>
      <c r="BD83" s="14"/>
    </row>
    <row r="84" spans="1:56">
      <c r="B84" s="6"/>
      <c r="C84" s="6"/>
      <c r="D84" s="6"/>
      <c r="E84" s="6"/>
      <c r="H84" s="6"/>
      <c r="I84" s="6"/>
      <c r="J84" s="6"/>
      <c r="K84" s="6"/>
      <c r="N84" s="6"/>
      <c r="O84" s="6"/>
      <c r="P84" s="6"/>
      <c r="Q84" s="6"/>
      <c r="T84" s="3"/>
      <c r="U84" s="3"/>
      <c r="V84" s="3"/>
      <c r="W84" s="3"/>
      <c r="Z84" s="7"/>
      <c r="AA84" s="7"/>
      <c r="AB84" s="7"/>
      <c r="AC84" s="7"/>
      <c r="AD84" s="7"/>
      <c r="AE84" s="7"/>
      <c r="AF84" s="7"/>
      <c r="AG84" s="7"/>
      <c r="AH84" s="7"/>
      <c r="AI84" s="8"/>
      <c r="AJ84" s="8"/>
      <c r="AK84" s="8"/>
      <c r="AL84" s="8"/>
      <c r="AN84" s="7"/>
      <c r="AO84" s="14"/>
      <c r="AP84" s="7"/>
      <c r="AQ84" s="7"/>
      <c r="AR84" s="7"/>
      <c r="AS84" s="7"/>
      <c r="AT84" s="7"/>
      <c r="AU84" s="7"/>
      <c r="AV84" s="7"/>
      <c r="AW84" s="7"/>
      <c r="AX84" s="8"/>
      <c r="AY84" s="8"/>
      <c r="AZ84" s="8"/>
      <c r="BA84" s="8"/>
      <c r="BC84" s="7"/>
      <c r="BD84" s="14"/>
    </row>
    <row r="85" spans="1:56">
      <c r="B85" s="6"/>
      <c r="C85" s="6"/>
      <c r="D85" s="6"/>
      <c r="E85" s="6"/>
      <c r="H85" s="6"/>
      <c r="I85" s="6"/>
      <c r="J85" s="6"/>
      <c r="K85" s="6"/>
      <c r="N85" s="6"/>
      <c r="O85" s="6"/>
      <c r="P85" s="6"/>
      <c r="Q85" s="6"/>
      <c r="T85" s="3"/>
      <c r="U85" s="3"/>
      <c r="V85" s="3"/>
      <c r="W85" s="3"/>
      <c r="Z85" s="7"/>
      <c r="AA85" s="7"/>
      <c r="AB85" s="7"/>
      <c r="AC85" s="7"/>
      <c r="AD85" s="7"/>
      <c r="AE85" s="7"/>
      <c r="AF85" s="7"/>
      <c r="AG85" s="7"/>
      <c r="AH85" s="7"/>
      <c r="AI85" s="8"/>
      <c r="AJ85" s="8"/>
      <c r="AK85" s="8"/>
      <c r="AL85" s="8"/>
      <c r="AN85" s="7"/>
      <c r="AO85" s="14"/>
      <c r="AP85" s="7"/>
      <c r="AQ85" s="7"/>
      <c r="AR85" s="7"/>
      <c r="AS85" s="7"/>
      <c r="AT85" s="7"/>
      <c r="AU85" s="7"/>
      <c r="AV85" s="7"/>
      <c r="AW85" s="7"/>
      <c r="AX85" s="8"/>
      <c r="AY85" s="8"/>
      <c r="AZ85" s="8"/>
      <c r="BA85" s="8"/>
      <c r="BC85" s="7"/>
      <c r="BD85" s="14"/>
    </row>
    <row r="86" spans="1:56">
      <c r="B86" s="6"/>
      <c r="C86" s="6"/>
      <c r="D86" s="6"/>
      <c r="E86" s="6"/>
      <c r="H86" s="6"/>
      <c r="I86" s="6"/>
      <c r="J86" s="6"/>
      <c r="K86" s="6"/>
      <c r="N86" s="6"/>
      <c r="O86" s="6"/>
      <c r="P86" s="6"/>
      <c r="Q86" s="6"/>
      <c r="T86" s="3"/>
      <c r="U86" s="3"/>
      <c r="V86" s="3"/>
      <c r="W86" s="3"/>
      <c r="Z86" s="7"/>
      <c r="AA86" s="7"/>
      <c r="AB86" s="7"/>
      <c r="AC86" s="7"/>
      <c r="AD86" s="7"/>
      <c r="AE86" s="7"/>
      <c r="AF86" s="7"/>
      <c r="AG86" s="7"/>
      <c r="AH86" s="7"/>
      <c r="AI86" s="11">
        <f>AVERAGE(AI52:AI82)</f>
        <v>0.53322471993583143</v>
      </c>
      <c r="AJ86" s="11">
        <f t="shared" ref="AJ86" si="26">AVERAGE(AJ52:AJ82)</f>
        <v>0.22700702264697756</v>
      </c>
      <c r="AK86" s="11">
        <f>AVERAGE(AK52:AK82)</f>
        <v>0.23976825741719079</v>
      </c>
      <c r="AL86" s="11" t="s">
        <v>53</v>
      </c>
      <c r="AN86" s="7"/>
      <c r="AO86" s="14"/>
      <c r="AP86" s="7"/>
      <c r="AQ86" s="7"/>
      <c r="AR86" s="7"/>
      <c r="AS86" s="7"/>
      <c r="AT86" s="7"/>
      <c r="AU86" s="7"/>
      <c r="AV86" s="7"/>
      <c r="AW86" s="7"/>
      <c r="AX86" s="8"/>
      <c r="AY86" s="8"/>
      <c r="AZ86" s="8"/>
      <c r="BA86" s="8"/>
      <c r="BC86" s="7"/>
      <c r="BD86" s="14"/>
    </row>
    <row r="87" spans="1:56">
      <c r="B87" s="13"/>
      <c r="C87" s="14"/>
      <c r="D87" s="14"/>
      <c r="K87" s="14"/>
      <c r="O87" s="5"/>
      <c r="P87" s="5"/>
      <c r="R87" s="6"/>
      <c r="S87" s="6"/>
      <c r="T87" s="6"/>
      <c r="U87" s="6"/>
      <c r="X87" s="6"/>
      <c r="Y87" s="6"/>
      <c r="Z87" s="6"/>
      <c r="AA87" s="6"/>
      <c r="AD87" s="6"/>
      <c r="AE87" s="6"/>
      <c r="AF87" s="6"/>
      <c r="AG87" s="6"/>
      <c r="AJ87" s="3"/>
      <c r="AK87" s="3"/>
      <c r="AL87" s="3"/>
      <c r="AM87" s="3"/>
      <c r="AP87" s="7"/>
      <c r="AQ87" s="7"/>
      <c r="AR87" s="7"/>
      <c r="AS87" s="7"/>
      <c r="AT87" s="7"/>
      <c r="AU87" s="7"/>
      <c r="AV87" s="7"/>
      <c r="AW87" s="7"/>
      <c r="AX87" s="8"/>
      <c r="AY87" s="8"/>
      <c r="AZ87" s="8"/>
      <c r="BA87" s="8"/>
      <c r="BC87" s="7"/>
      <c r="BD87" s="14"/>
    </row>
    <row r="88" spans="1:56">
      <c r="A88" s="13"/>
      <c r="B88" s="13"/>
      <c r="C88" s="14"/>
      <c r="D88" s="14"/>
      <c r="O88" s="5"/>
      <c r="P88" s="5"/>
      <c r="R88" s="6"/>
      <c r="S88" s="6"/>
      <c r="T88" s="6"/>
      <c r="U88" s="6"/>
      <c r="X88" s="6"/>
      <c r="Y88" s="6"/>
      <c r="Z88" s="6"/>
      <c r="AA88" s="6"/>
      <c r="AD88" s="6"/>
      <c r="AE88" s="6"/>
      <c r="AF88" s="6"/>
      <c r="AG88" s="6"/>
      <c r="AJ88" s="3"/>
      <c r="AK88" s="3"/>
      <c r="AL88" s="3"/>
      <c r="AM88" s="3"/>
      <c r="AP88" s="7"/>
      <c r="AQ88" s="7"/>
      <c r="AR88" s="7"/>
      <c r="AS88" s="7"/>
      <c r="AT88" s="7"/>
      <c r="AU88" s="7"/>
      <c r="AV88" s="7"/>
      <c r="AW88" s="7"/>
      <c r="AX88" s="8"/>
      <c r="AY88" s="8"/>
      <c r="AZ88" s="8"/>
      <c r="BA88" s="8"/>
      <c r="BC88" s="7"/>
      <c r="BD88" s="14"/>
    </row>
    <row r="89" spans="1:56">
      <c r="A89" s="13"/>
      <c r="AI89" s="12">
        <v>60</v>
      </c>
      <c r="AJ89" s="12">
        <v>20</v>
      </c>
      <c r="AK89" s="12">
        <v>20</v>
      </c>
      <c r="AL89" s="12" t="s">
        <v>70</v>
      </c>
      <c r="AU89" s="7"/>
      <c r="AV89" s="7"/>
      <c r="AW89" s="7"/>
      <c r="AX89" s="8"/>
      <c r="AY89" s="8"/>
      <c r="AZ89" s="8"/>
      <c r="BA89" s="8"/>
      <c r="BC89" s="7"/>
      <c r="BD89" s="14"/>
    </row>
    <row r="90" spans="1:56">
      <c r="A90" s="13"/>
      <c r="AU90" s="7"/>
      <c r="AV90" s="7"/>
      <c r="AW90" s="7"/>
      <c r="AX90" s="8"/>
      <c r="AY90" s="8"/>
      <c r="AZ90" s="8"/>
      <c r="BA90" s="8"/>
      <c r="BC90" s="7"/>
      <c r="BD90" s="14"/>
    </row>
    <row r="91" spans="1:56">
      <c r="A91" s="13"/>
      <c r="AU91" s="7"/>
      <c r="AV91" s="7"/>
      <c r="AW91" s="7"/>
      <c r="AX91" s="8"/>
      <c r="AY91" s="8"/>
      <c r="AZ91" s="8"/>
      <c r="BA91" s="8"/>
      <c r="BC91" s="7"/>
      <c r="BD91" s="14"/>
    </row>
    <row r="92" spans="1:56">
      <c r="A92" s="13"/>
      <c r="AU92" s="7"/>
      <c r="AV92" s="7"/>
      <c r="AW92" s="7"/>
      <c r="AX92" s="8"/>
      <c r="AY92" s="8"/>
      <c r="AZ92" s="8"/>
      <c r="BA92" s="8"/>
      <c r="BC92" s="7"/>
      <c r="BD92" s="14"/>
    </row>
    <row r="93" spans="1:56">
      <c r="A93" s="13"/>
      <c r="AU93" s="7"/>
      <c r="AV93" s="7"/>
      <c r="AW93" s="7"/>
      <c r="AX93" s="8"/>
      <c r="AY93" s="8"/>
      <c r="AZ93" s="8"/>
      <c r="BA93" s="8"/>
      <c r="BC93" s="7"/>
      <c r="BD93" s="14"/>
    </row>
    <row r="94" spans="1:56">
      <c r="A94" s="13"/>
      <c r="AU94" s="7"/>
      <c r="AV94" s="7"/>
      <c r="AW94" s="7"/>
      <c r="AX94" s="8"/>
      <c r="AY94" s="8"/>
      <c r="AZ94" s="8"/>
      <c r="BA94" s="8"/>
      <c r="BC94" s="7"/>
      <c r="BD94" s="14"/>
    </row>
    <row r="95" spans="1:56">
      <c r="A95" s="13"/>
      <c r="AU95" s="7"/>
      <c r="AV95" s="7"/>
      <c r="AW95" s="7"/>
      <c r="AX95" s="8"/>
      <c r="AY95" s="8"/>
      <c r="AZ95" s="8"/>
      <c r="BA95" s="8"/>
      <c r="BC95" s="7"/>
      <c r="BD95" s="14"/>
    </row>
    <row r="96" spans="1:56">
      <c r="A96" s="13"/>
      <c r="AU96" s="7"/>
      <c r="AV96" s="7"/>
      <c r="AW96" s="7"/>
      <c r="AX96" s="8"/>
      <c r="AY96" s="8"/>
      <c r="AZ96" s="8"/>
      <c r="BA96" s="8"/>
      <c r="BC96" s="7"/>
      <c r="BD96" s="14"/>
    </row>
    <row r="97" spans="1:56">
      <c r="A97" s="13"/>
      <c r="AU97" s="7"/>
      <c r="AV97" s="7"/>
      <c r="AW97" s="7"/>
      <c r="AX97" s="8"/>
      <c r="AY97" s="8"/>
      <c r="AZ97" s="8"/>
      <c r="BA97" s="8"/>
      <c r="BC97" s="7"/>
      <c r="BD97" s="14"/>
    </row>
    <row r="98" spans="1:56">
      <c r="A98" s="13"/>
      <c r="AU98" s="7"/>
      <c r="AV98" s="7"/>
      <c r="AW98" s="7"/>
      <c r="AX98" s="8"/>
      <c r="AY98" s="8"/>
      <c r="AZ98" s="8"/>
      <c r="BA98" s="8"/>
      <c r="BC98" s="7"/>
      <c r="BD98" s="14"/>
    </row>
    <row r="99" spans="1:56">
      <c r="A99" s="13"/>
      <c r="AU99" s="7"/>
      <c r="AV99" s="7"/>
      <c r="AW99" s="7"/>
      <c r="AX99" s="8"/>
      <c r="AY99" s="8"/>
      <c r="AZ99" s="8"/>
      <c r="BA99" s="8"/>
      <c r="BC99" s="7"/>
      <c r="BD99" s="14"/>
    </row>
    <row r="100" spans="1:56">
      <c r="AU100" s="7"/>
      <c r="AV100" s="7"/>
      <c r="AW100" s="7"/>
      <c r="BC100" s="7"/>
      <c r="BD100" s="14"/>
    </row>
    <row r="101" spans="1:56">
      <c r="AU101" s="7"/>
      <c r="AV101" s="7"/>
      <c r="AW101" s="7"/>
      <c r="AX101" s="8"/>
      <c r="AY101" s="8"/>
      <c r="AZ101" s="8"/>
      <c r="BA101" s="8"/>
      <c r="BC101" s="7"/>
      <c r="BD101" s="14"/>
    </row>
    <row r="102" spans="1:56">
      <c r="AU102" s="7"/>
      <c r="AV102" s="7"/>
      <c r="AW102" s="7"/>
      <c r="AX102" s="8"/>
      <c r="AY102" s="8"/>
      <c r="AZ102" s="8"/>
      <c r="BA102" s="8"/>
      <c r="BC102" s="7"/>
      <c r="BD102" s="14"/>
    </row>
    <row r="103" spans="1:56">
      <c r="AU103" s="7"/>
      <c r="AV103" s="7"/>
      <c r="AW103" s="7"/>
      <c r="AX103" s="8"/>
      <c r="AY103" s="8"/>
      <c r="AZ103" s="8"/>
      <c r="BA103" s="8"/>
      <c r="BC103" s="7"/>
      <c r="BD103" s="14"/>
    </row>
    <row r="104" spans="1:56">
      <c r="AU104" s="7"/>
      <c r="AV104" s="7"/>
      <c r="AW104" s="7"/>
      <c r="AX104" s="8"/>
      <c r="AY104" s="8"/>
      <c r="AZ104" s="8"/>
      <c r="BA104" s="8"/>
      <c r="BC104" s="7"/>
      <c r="BD104" s="14"/>
    </row>
    <row r="105" spans="1:56">
      <c r="AU105" s="7"/>
      <c r="AV105" s="7"/>
      <c r="AW105" s="7"/>
      <c r="AX105" s="8"/>
      <c r="AY105" s="8"/>
      <c r="AZ105" s="8"/>
      <c r="BA105" s="8"/>
      <c r="BC105" s="7"/>
      <c r="BD105" s="14"/>
    </row>
    <row r="106" spans="1:56">
      <c r="AU106" s="7"/>
      <c r="AV106" s="7"/>
      <c r="AW106" s="7"/>
      <c r="AX106" s="8"/>
      <c r="AY106" s="8"/>
      <c r="AZ106" s="8"/>
      <c r="BA106" s="8"/>
      <c r="BC106" s="7"/>
      <c r="BD106" s="14"/>
    </row>
    <row r="107" spans="1:56">
      <c r="AU107" s="7"/>
      <c r="AV107" s="7"/>
      <c r="AW107" s="7"/>
      <c r="AX107" s="8"/>
      <c r="AY107" s="8"/>
      <c r="AZ107" s="8"/>
      <c r="BA107" s="8"/>
      <c r="BC107" s="7"/>
      <c r="BD107" s="14"/>
    </row>
    <row r="108" spans="1:56">
      <c r="AU108" s="7"/>
      <c r="AV108" s="7"/>
      <c r="AW108" s="7"/>
      <c r="AX108" s="8"/>
      <c r="AY108" s="8"/>
      <c r="AZ108" s="8"/>
      <c r="BA108" s="8"/>
      <c r="BC108" s="7"/>
      <c r="BD108" s="14"/>
    </row>
    <row r="109" spans="1:56">
      <c r="AU109" s="7"/>
      <c r="AV109" s="7"/>
      <c r="AW109" s="7"/>
      <c r="AX109" s="8"/>
      <c r="AY109" s="8"/>
      <c r="AZ109" s="8"/>
      <c r="BA109" s="8"/>
      <c r="BC109" s="7"/>
      <c r="BD109" s="14"/>
    </row>
    <row r="110" spans="1:56">
      <c r="AU110" s="7"/>
      <c r="AV110" s="7"/>
      <c r="AW110" s="7"/>
      <c r="AX110" s="8"/>
      <c r="AY110" s="8"/>
      <c r="AZ110" s="8"/>
      <c r="BA110" s="8"/>
      <c r="BC110" s="7"/>
      <c r="BD110" s="14"/>
    </row>
    <row r="111" spans="1:56">
      <c r="AU111" s="7"/>
      <c r="AV111" s="7"/>
      <c r="AW111" s="7"/>
      <c r="AX111" s="8"/>
      <c r="AY111" s="8"/>
      <c r="AZ111" s="8"/>
      <c r="BA111" s="8"/>
      <c r="BC111" s="7"/>
      <c r="BD111" s="14"/>
    </row>
    <row r="112" spans="1:56">
      <c r="AU112" s="7"/>
      <c r="AV112" s="7"/>
      <c r="AW112" s="7"/>
      <c r="AX112" s="8"/>
      <c r="AY112" s="8"/>
      <c r="AZ112" s="8"/>
      <c r="BA112" s="8"/>
      <c r="BC112" s="7"/>
      <c r="BD112" s="14"/>
    </row>
    <row r="113" spans="47:56">
      <c r="AU113" s="7"/>
      <c r="AV113" s="7"/>
      <c r="AW113" s="7"/>
      <c r="AX113" s="8"/>
      <c r="AY113" s="8"/>
      <c r="AZ113" s="8"/>
      <c r="BA113" s="8"/>
      <c r="BC113" s="7"/>
      <c r="BD113" s="14"/>
    </row>
    <row r="114" spans="47:56">
      <c r="AU114" s="7"/>
      <c r="AV114" s="7"/>
      <c r="AW114" s="7"/>
      <c r="AX114" s="8"/>
      <c r="AY114" s="8"/>
      <c r="AZ114" s="8"/>
      <c r="BA114" s="8"/>
      <c r="BC114" s="7"/>
      <c r="BD114" s="14"/>
    </row>
    <row r="115" spans="47:56">
      <c r="AU115" s="7"/>
      <c r="AV115" s="7"/>
      <c r="AW115" s="7"/>
      <c r="AX115" s="8"/>
      <c r="AY115" s="8"/>
      <c r="AZ115" s="8"/>
      <c r="BA115" s="8"/>
      <c r="BC115" s="7"/>
      <c r="BD115" s="14"/>
    </row>
    <row r="116" spans="47:56">
      <c r="AU116" s="7"/>
      <c r="AV116" s="7"/>
      <c r="AW116" s="7"/>
      <c r="AX116" s="8"/>
      <c r="AY116" s="8"/>
      <c r="AZ116" s="8"/>
      <c r="BA116" s="8"/>
      <c r="BC116" s="7"/>
      <c r="BD116" s="14"/>
    </row>
    <row r="117" spans="47:56">
      <c r="AU117" s="7"/>
      <c r="AV117" s="7"/>
      <c r="AW117" s="7"/>
      <c r="AX117" s="8"/>
      <c r="AY117" s="8"/>
      <c r="AZ117" s="8"/>
      <c r="BA117" s="8"/>
      <c r="BC117" s="7"/>
      <c r="BD117" s="14"/>
    </row>
    <row r="118" spans="47:56">
      <c r="AU118" s="7"/>
      <c r="AV118" s="7"/>
      <c r="AW118" s="7"/>
      <c r="AX118" s="8"/>
      <c r="AY118" s="8"/>
      <c r="AZ118" s="8"/>
      <c r="BA118" s="8"/>
      <c r="BC118" s="7"/>
      <c r="BD118" s="14"/>
    </row>
    <row r="119" spans="47:56">
      <c r="AU119" s="7"/>
      <c r="AV119" s="7"/>
      <c r="AW119" s="7"/>
      <c r="AX119" s="8"/>
      <c r="AY119" s="8"/>
      <c r="AZ119" s="8"/>
      <c r="BA119" s="8"/>
      <c r="BC119" s="7"/>
      <c r="BD119" s="14"/>
    </row>
    <row r="120" spans="47:56">
      <c r="AU120" s="7"/>
      <c r="AV120" s="7"/>
      <c r="AW120" s="7"/>
      <c r="AX120" s="8"/>
      <c r="AY120" s="8"/>
      <c r="AZ120" s="8"/>
      <c r="BA120" s="8"/>
      <c r="BC120" s="7"/>
      <c r="BD120" s="14"/>
    </row>
    <row r="121" spans="47:56">
      <c r="AU121" s="7"/>
      <c r="AV121" s="7"/>
      <c r="AW121" s="7"/>
      <c r="AX121" s="8"/>
      <c r="AY121" s="8"/>
      <c r="AZ121" s="8"/>
      <c r="BA121" s="8"/>
      <c r="BC121" s="7"/>
      <c r="BD121" s="14"/>
    </row>
    <row r="122" spans="47:56">
      <c r="AU122" s="7"/>
      <c r="AV122" s="7"/>
      <c r="AW122" s="7"/>
      <c r="AX122" s="8"/>
      <c r="AY122" s="8"/>
      <c r="AZ122" s="8"/>
      <c r="BA122" s="8"/>
      <c r="BC122" s="7"/>
      <c r="BD122" s="14"/>
    </row>
    <row r="123" spans="47:56">
      <c r="AU123" s="7"/>
      <c r="AV123" s="7"/>
      <c r="AW123" s="7"/>
      <c r="AX123" s="8"/>
      <c r="AY123" s="8"/>
      <c r="AZ123" s="8"/>
      <c r="BA123" s="8"/>
      <c r="BC123" s="7"/>
      <c r="BD123" s="14"/>
    </row>
    <row r="124" spans="47:56">
      <c r="AU124" s="7"/>
      <c r="AV124" s="7"/>
      <c r="AW124" s="7"/>
      <c r="AX124" s="8"/>
      <c r="AY124" s="8"/>
      <c r="AZ124" s="8"/>
      <c r="BA124" s="8"/>
      <c r="BC124" s="7"/>
      <c r="BD124" s="14"/>
    </row>
    <row r="128" spans="47:56">
      <c r="AY128" s="10"/>
      <c r="AZ128" s="10"/>
      <c r="BA128" s="10"/>
      <c r="BB128" s="4"/>
      <c r="BD128" s="14"/>
    </row>
    <row r="129" spans="51:57">
      <c r="AY129" s="9"/>
      <c r="BB129" s="9"/>
      <c r="BE129" s="14"/>
    </row>
  </sheetData>
  <sortState ref="AN9:AN39">
    <sortCondition ref="AN9:AN39"/>
  </sortState>
  <mergeCells count="6">
    <mergeCell ref="Z50:AL50"/>
    <mergeCell ref="AI7:AL7"/>
    <mergeCell ref="B50:F50"/>
    <mergeCell ref="H50:L50"/>
    <mergeCell ref="N50:R50"/>
    <mergeCell ref="T50:X50"/>
  </mergeCell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D1016-7134-B445-8AAB-C1E91EA8766C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rough0</vt:lpstr>
      <vt:lpstr>Lys_feb20mar14</vt:lpstr>
      <vt:lpstr>Lys_dec14mar14</vt:lpstr>
      <vt:lpstr>rough0 (PROT 1st)</vt:lpstr>
      <vt:lpstr>Sheet6</vt:lpstr>
      <vt:lpstr>Me_MarAprilmid</vt:lpstr>
      <vt:lpstr>Me_MarAprilmid  REVISED prot</vt:lpstr>
      <vt:lpstr>October3rd-back1month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Natale, Joseph Lane</dc:creator>
  <cp:lastModifiedBy>Microsoft Office User</cp:lastModifiedBy>
  <dcterms:created xsi:type="dcterms:W3CDTF">2018-03-15T01:20:36Z</dcterms:created>
  <dcterms:modified xsi:type="dcterms:W3CDTF">2018-10-03T19:42:27Z</dcterms:modified>
</cp:coreProperties>
</file>