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9.xml" ContentType="application/vnd.openxmlformats-officedocument.drawingml.chartshape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10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4.xml" ContentType="application/vnd.openxmlformats-officedocument.spreadsheetml.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d.docs.live.net/AFE33AFB81078ADA/"/>
    </mc:Choice>
  </mc:AlternateContent>
  <bookViews>
    <workbookView xWindow="0" yWindow="0" windowWidth="20490" windowHeight="8925" firstSheet="2" activeTab="7"/>
  </bookViews>
  <sheets>
    <sheet name="practice 1" sheetId="1" r:id="rId1"/>
    <sheet name="practice 2" sheetId="3" r:id="rId2"/>
    <sheet name="Data file" sheetId="4" r:id="rId3"/>
    <sheet name="Raw Data" sheetId="2" r:id="rId4"/>
    <sheet name="Sheet2" sheetId="8" r:id="rId5"/>
    <sheet name="Data &amp; Time" sheetId="6" r:id="rId6"/>
    <sheet name="conditional formating" sheetId="7" r:id="rId7"/>
    <sheet name="if condition" sheetId="9" r:id="rId8"/>
    <sheet name="sorting" sheetId="10" r:id="rId9"/>
    <sheet name="functions" sheetId="11" r:id="rId10"/>
    <sheet name="unique" sheetId="12" r:id="rId11"/>
    <sheet name="index matchet4" sheetId="14" r:id="rId12"/>
    <sheet name="Sumif" sheetId="13" r:id="rId13"/>
    <sheet name="sumifs" sheetId="15" r:id="rId14"/>
    <sheet name="countif" sheetId="16" r:id="rId15"/>
    <sheet name="countifs" sheetId="17" r:id="rId16"/>
    <sheet name="counta&amp;blank" sheetId="18" r:id="rId17"/>
    <sheet name="averageif" sheetId="19" r:id="rId18"/>
    <sheet name="avgifs" sheetId="20" r:id="rId19"/>
    <sheet name="Lookup" sheetId="21" r:id="rId20"/>
    <sheet name="Hlookup" sheetId="23" r:id="rId21"/>
    <sheet name="Vlooup" sheetId="22" r:id="rId22"/>
    <sheet name="Revision of if" sheetId="24" r:id="rId23"/>
    <sheet name="Sub &amp; grand total" sheetId="25" r:id="rId24"/>
    <sheet name="Left Right Mid" sheetId="27" r:id="rId25"/>
    <sheet name="Repeat" sheetId="28" r:id="rId26"/>
    <sheet name="substitute" sheetId="29" r:id="rId27"/>
    <sheet name="trim" sheetId="30" r:id="rId28"/>
    <sheet name="Chart1" sheetId="32" r:id="rId29"/>
    <sheet name="Chart2" sheetId="31" r:id="rId30"/>
    <sheet name="Sheet1" sheetId="33" r:id="rId31"/>
    <sheet name="Line chart" sheetId="34" r:id="rId32"/>
    <sheet name="Sheet6" sheetId="36" r:id="rId33"/>
    <sheet name="Sheet7" sheetId="37" r:id="rId34"/>
    <sheet name="All Charts" sheetId="38" r:id="rId35"/>
    <sheet name="Pie chart" sheetId="35" r:id="rId36"/>
    <sheet name="Total sales_geography" sheetId="44" r:id="rId37"/>
    <sheet name="Total sales_geography_filters" sheetId="45" r:id="rId38"/>
    <sheet name="sales_top_10_persons" sheetId="46" r:id="rId39"/>
    <sheet name="Pivot" sheetId="40" r:id="rId40"/>
    <sheet name="Total Sales by person" sheetId="41" r:id="rId41"/>
  </sheets>
  <definedNames>
    <definedName name="List1">Vlooup!$A:$E</definedName>
    <definedName name="xyz">Hlookup!$A$1:$P$5</definedName>
  </definedNames>
  <calcPr calcId="152511"/>
  <pivotCaches>
    <pivotCache cacheId="0" r:id="rId42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30" l="1"/>
  <c r="I4" i="30"/>
  <c r="I3" i="30"/>
  <c r="I2" i="30"/>
  <c r="H3" i="30"/>
  <c r="H4" i="30"/>
  <c r="H5" i="30"/>
  <c r="H6" i="30"/>
  <c r="H7" i="30"/>
  <c r="H8" i="30"/>
  <c r="H9" i="30"/>
  <c r="H10" i="30"/>
  <c r="H11" i="30"/>
  <c r="H12" i="30"/>
  <c r="H13" i="30"/>
  <c r="H14" i="30"/>
  <c r="H15" i="30"/>
  <c r="H16" i="30"/>
  <c r="H17" i="30"/>
  <c r="H18" i="30"/>
  <c r="H19" i="30"/>
  <c r="H20" i="30"/>
  <c r="H21" i="30"/>
  <c r="H22" i="30"/>
  <c r="H23" i="30"/>
  <c r="H2" i="30"/>
  <c r="G3" i="30"/>
  <c r="G4" i="30"/>
  <c r="G5" i="30"/>
  <c r="G6" i="30"/>
  <c r="G7" i="30"/>
  <c r="G8" i="30"/>
  <c r="G9" i="30"/>
  <c r="G10" i="30"/>
  <c r="G11" i="30"/>
  <c r="G12" i="30"/>
  <c r="G13" i="30"/>
  <c r="G14" i="30"/>
  <c r="G15" i="30"/>
  <c r="G16" i="30"/>
  <c r="G17" i="30"/>
  <c r="G18" i="30"/>
  <c r="G19" i="30"/>
  <c r="G20" i="30"/>
  <c r="G21" i="30"/>
  <c r="G22" i="30"/>
  <c r="G23" i="30"/>
  <c r="G2" i="30"/>
  <c r="F3" i="30"/>
  <c r="F4" i="30"/>
  <c r="F5" i="30"/>
  <c r="F6" i="30"/>
  <c r="F7" i="30"/>
  <c r="F8" i="30"/>
  <c r="F9" i="30"/>
  <c r="F10" i="30"/>
  <c r="F11" i="30"/>
  <c r="F12" i="30"/>
  <c r="F13" i="30"/>
  <c r="F14" i="30"/>
  <c r="F15" i="30"/>
  <c r="F16" i="30"/>
  <c r="F17" i="30"/>
  <c r="F18" i="30"/>
  <c r="F19" i="30"/>
  <c r="F20" i="30"/>
  <c r="F21" i="30"/>
  <c r="F22" i="30"/>
  <c r="F23" i="30"/>
  <c r="F2" i="30"/>
  <c r="E3" i="30"/>
  <c r="E4" i="30"/>
  <c r="E5" i="30"/>
  <c r="E6" i="30"/>
  <c r="E7" i="30"/>
  <c r="E8" i="30"/>
  <c r="E9" i="30"/>
  <c r="E10" i="30"/>
  <c r="E11" i="30"/>
  <c r="E12" i="30"/>
  <c r="E13" i="30"/>
  <c r="E14" i="30"/>
  <c r="E15" i="30"/>
  <c r="E16" i="30"/>
  <c r="E17" i="30"/>
  <c r="E18" i="30"/>
  <c r="E19" i="30"/>
  <c r="E20" i="30"/>
  <c r="E21" i="30"/>
  <c r="E22" i="30"/>
  <c r="E23" i="30"/>
  <c r="E2" i="30"/>
  <c r="D3" i="30"/>
  <c r="D4" i="30"/>
  <c r="D5" i="30"/>
  <c r="D6" i="30"/>
  <c r="D7" i="30"/>
  <c r="D8" i="30"/>
  <c r="D9" i="30"/>
  <c r="D10" i="30"/>
  <c r="D11" i="30"/>
  <c r="D12" i="30"/>
  <c r="D13" i="30"/>
  <c r="D14" i="30"/>
  <c r="D15" i="30"/>
  <c r="D16" i="30"/>
  <c r="D17" i="30"/>
  <c r="D18" i="30"/>
  <c r="D19" i="30"/>
  <c r="D20" i="30"/>
  <c r="D21" i="30"/>
  <c r="D22" i="30"/>
  <c r="D23" i="30"/>
  <c r="D2" i="30"/>
  <c r="C3" i="30"/>
  <c r="C4" i="30"/>
  <c r="C5" i="30"/>
  <c r="C6" i="30"/>
  <c r="C7" i="30"/>
  <c r="C8" i="30"/>
  <c r="C9" i="30"/>
  <c r="C10" i="30"/>
  <c r="C11" i="30"/>
  <c r="C12" i="30"/>
  <c r="C13" i="30"/>
  <c r="C14" i="30"/>
  <c r="C15" i="30"/>
  <c r="C16" i="30"/>
  <c r="C17" i="30"/>
  <c r="C18" i="30"/>
  <c r="C19" i="30"/>
  <c r="C20" i="30"/>
  <c r="C21" i="30"/>
  <c r="C22" i="30"/>
  <c r="C23" i="30"/>
  <c r="C2" i="30"/>
  <c r="B5" i="29"/>
  <c r="B4" i="29"/>
  <c r="B3" i="29"/>
  <c r="B2" i="29"/>
  <c r="C4" i="28"/>
  <c r="C5" i="28"/>
  <c r="C6" i="28"/>
  <c r="C3" i="28"/>
  <c r="B3" i="27"/>
  <c r="B4" i="27"/>
  <c r="B5" i="27"/>
  <c r="B6" i="27"/>
  <c r="B7" i="27"/>
  <c r="B8" i="27"/>
  <c r="B9" i="27"/>
  <c r="B10" i="27"/>
  <c r="B11" i="27"/>
  <c r="B12" i="27"/>
  <c r="B13" i="27"/>
  <c r="B2" i="27"/>
  <c r="C3" i="27"/>
  <c r="C4" i="27"/>
  <c r="C5" i="27"/>
  <c r="C6" i="27"/>
  <c r="C7" i="27"/>
  <c r="F7" i="27" s="1"/>
  <c r="C8" i="27"/>
  <c r="F8" i="27" s="1"/>
  <c r="C9" i="27"/>
  <c r="F9" i="27" s="1"/>
  <c r="C10" i="27"/>
  <c r="F10" i="27" s="1"/>
  <c r="C11" i="27"/>
  <c r="C12" i="27"/>
  <c r="C13" i="27"/>
  <c r="C2" i="27"/>
  <c r="F3" i="27"/>
  <c r="F4" i="27"/>
  <c r="F5" i="27"/>
  <c r="F6" i="27"/>
  <c r="F11" i="27"/>
  <c r="F12" i="27"/>
  <c r="F13" i="27"/>
  <c r="F2" i="27"/>
  <c r="J3" i="27"/>
  <c r="J4" i="27"/>
  <c r="J5" i="27"/>
  <c r="J6" i="27"/>
  <c r="J7" i="27"/>
  <c r="J8" i="27"/>
  <c r="J9" i="27"/>
  <c r="J10" i="27"/>
  <c r="J11" i="27"/>
  <c r="J12" i="27"/>
  <c r="J13" i="27"/>
  <c r="J2" i="27"/>
  <c r="I3" i="27"/>
  <c r="I4" i="27"/>
  <c r="I5" i="27"/>
  <c r="I6" i="27"/>
  <c r="I7" i="27"/>
  <c r="I8" i="27"/>
  <c r="I9" i="27"/>
  <c r="I10" i="27"/>
  <c r="I11" i="27"/>
  <c r="I12" i="27"/>
  <c r="I13" i="27"/>
  <c r="I2" i="27"/>
  <c r="H3" i="27"/>
  <c r="H4" i="27"/>
  <c r="H5" i="27"/>
  <c r="H6" i="27"/>
  <c r="H7" i="27"/>
  <c r="H8" i="27"/>
  <c r="H9" i="27"/>
  <c r="H10" i="27"/>
  <c r="H11" i="27"/>
  <c r="H12" i="27"/>
  <c r="H13" i="27"/>
  <c r="H2" i="27"/>
  <c r="G3" i="27"/>
  <c r="G4" i="27"/>
  <c r="G5" i="27"/>
  <c r="G6" i="27"/>
  <c r="G7" i="27"/>
  <c r="G8" i="27"/>
  <c r="G9" i="27"/>
  <c r="G10" i="27"/>
  <c r="G11" i="27"/>
  <c r="G12" i="27"/>
  <c r="G13" i="27"/>
  <c r="G2" i="27"/>
  <c r="E27" i="25"/>
  <c r="D27" i="25"/>
  <c r="E19" i="25"/>
  <c r="D19" i="25"/>
  <c r="E9" i="25"/>
  <c r="E28" i="25" s="1"/>
  <c r="D9" i="25"/>
  <c r="D28" i="25" s="1"/>
  <c r="E3" i="24" l="1"/>
  <c r="E4" i="24"/>
  <c r="E5" i="24"/>
  <c r="E6" i="24"/>
  <c r="E7" i="24"/>
  <c r="E8" i="24"/>
  <c r="E9" i="24"/>
  <c r="E10" i="24"/>
  <c r="E11" i="24"/>
  <c r="E12" i="24"/>
  <c r="E13" i="24"/>
  <c r="E2" i="24"/>
  <c r="F3" i="24"/>
  <c r="F4" i="24"/>
  <c r="F5" i="24"/>
  <c r="F6" i="24"/>
  <c r="F7" i="24"/>
  <c r="F8" i="24"/>
  <c r="F9" i="24"/>
  <c r="F10" i="24"/>
  <c r="F11" i="24"/>
  <c r="F12" i="24"/>
  <c r="F13" i="24"/>
  <c r="F2" i="24"/>
  <c r="I19" i="23"/>
  <c r="J19" i="23"/>
  <c r="K19" i="23"/>
  <c r="H19" i="23"/>
  <c r="H16" i="23"/>
  <c r="L16" i="23"/>
  <c r="M16" i="23"/>
  <c r="N16" i="23"/>
  <c r="K16" i="23"/>
  <c r="K13" i="23"/>
  <c r="J13" i="23"/>
  <c r="C18" i="23"/>
  <c r="D18" i="23"/>
  <c r="E18" i="23"/>
  <c r="B18" i="23"/>
  <c r="J20" i="22"/>
  <c r="J21" i="22"/>
  <c r="J22" i="22"/>
  <c r="J19" i="22"/>
  <c r="O13" i="22"/>
  <c r="O14" i="22"/>
  <c r="O15" i="22"/>
  <c r="O12" i="22"/>
  <c r="O3" i="22"/>
  <c r="O4" i="22"/>
  <c r="O5" i="22"/>
  <c r="O2" i="22"/>
  <c r="L13" i="22"/>
  <c r="L14" i="22"/>
  <c r="L15" i="22"/>
  <c r="L12" i="22"/>
  <c r="L3" i="22"/>
  <c r="L4" i="22"/>
  <c r="L5" i="22"/>
  <c r="L2" i="22"/>
  <c r="L10" i="21"/>
  <c r="H10" i="21"/>
  <c r="L2" i="12" l="1" a="1"/>
  <c r="L2" i="12"/>
  <c r="O2" i="12" a="1"/>
  <c r="O2" i="12"/>
  <c r="N2" i="12" a="1"/>
  <c r="N2" i="12"/>
  <c r="M5" i="17"/>
  <c r="N5" i="17"/>
  <c r="M6" i="17"/>
  <c r="N6" i="17"/>
  <c r="N4" i="17"/>
  <c r="M4" i="17"/>
  <c r="J10" i="16"/>
  <c r="G5" i="15"/>
  <c r="H5" i="15"/>
  <c r="G6" i="15"/>
  <c r="H6" i="15"/>
  <c r="H4" i="15"/>
  <c r="G7" i="15"/>
  <c r="G4" i="15"/>
  <c r="F11" i="13"/>
  <c r="D2" i="24"/>
  <c r="D3" i="24"/>
  <c r="D4" i="24"/>
  <c r="D5" i="24"/>
  <c r="D6" i="24"/>
  <c r="D7" i="24"/>
  <c r="D8" i="24"/>
  <c r="D9" i="24"/>
  <c r="D10" i="24"/>
  <c r="D11" i="24"/>
  <c r="D12" i="24"/>
  <c r="D13" i="24"/>
  <c r="H5" i="21"/>
  <c r="L11" i="23" l="1"/>
  <c r="M11" i="23"/>
  <c r="N11" i="23"/>
  <c r="K11" i="23"/>
  <c r="C11" i="23"/>
  <c r="D11" i="23"/>
  <c r="E11" i="23"/>
  <c r="B11" i="23"/>
  <c r="H13" i="22"/>
  <c r="H14" i="22"/>
  <c r="H15" i="22"/>
  <c r="H12" i="22"/>
  <c r="H3" i="22"/>
  <c r="H4" i="22"/>
  <c r="H5" i="22"/>
  <c r="H2" i="22"/>
  <c r="H7" i="20" l="1"/>
  <c r="I7" i="20"/>
  <c r="H8" i="20"/>
  <c r="I8" i="20"/>
  <c r="I6" i="20"/>
  <c r="H6" i="20"/>
  <c r="I11" i="19"/>
  <c r="I10" i="19"/>
  <c r="I5" i="19"/>
  <c r="I6" i="19"/>
  <c r="I4" i="19"/>
  <c r="K19" i="18"/>
  <c r="K18" i="18"/>
  <c r="H19" i="18"/>
  <c r="H18" i="18"/>
  <c r="I6" i="17"/>
  <c r="H6" i="17"/>
  <c r="H5" i="17"/>
  <c r="I5" i="17"/>
  <c r="I4" i="17"/>
  <c r="H4" i="17"/>
  <c r="M7" i="16"/>
  <c r="M6" i="16"/>
  <c r="J7" i="16"/>
  <c r="J8" i="16"/>
  <c r="J6" i="16"/>
  <c r="J7" i="14" l="1"/>
  <c r="M10" i="13" l="1"/>
  <c r="M11" i="13"/>
  <c r="M9" i="13"/>
  <c r="F2" i="12"/>
  <c r="M4" i="13"/>
  <c r="M5" i="13"/>
  <c r="M3" i="13"/>
  <c r="J10" i="13"/>
  <c r="J11" i="13"/>
  <c r="J9" i="13"/>
  <c r="F10" i="13"/>
  <c r="F9" i="13"/>
  <c r="J5" i="13"/>
  <c r="J4" i="13"/>
  <c r="J3" i="13"/>
  <c r="F5" i="13"/>
  <c r="F4" i="13"/>
  <c r="F3" i="13"/>
  <c r="M7" i="14"/>
  <c r="J6" i="14"/>
  <c r="L10" i="14"/>
  <c r="L9" i="14"/>
  <c r="M6" i="14" l="1"/>
  <c r="I3" i="12" l="1" a="1"/>
  <c r="I3" i="12" s="1"/>
  <c r="I4" i="12" a="1"/>
  <c r="I4" i="12" s="1"/>
  <c r="I5" i="12" a="1"/>
  <c r="I5" i="12"/>
  <c r="I6" i="12" a="1"/>
  <c r="I6" i="12"/>
  <c r="I7" i="12" a="1"/>
  <c r="I7" i="12" s="1"/>
  <c r="I8" i="12" a="1"/>
  <c r="I8" i="12"/>
  <c r="I9" i="12" a="1"/>
  <c r="I9" i="12" s="1"/>
  <c r="I10" i="12" a="1"/>
  <c r="I10" i="12" s="1"/>
  <c r="I11" i="12" a="1"/>
  <c r="I11" i="12" s="1"/>
  <c r="I2" i="12" a="1"/>
  <c r="I2" i="12" s="1"/>
  <c r="F3" i="12" l="1"/>
  <c r="F4" i="12"/>
  <c r="F5" i="12"/>
  <c r="F6" i="12"/>
  <c r="F7" i="12"/>
  <c r="F8" i="12"/>
  <c r="F9" i="12"/>
  <c r="F10" i="12"/>
  <c r="F11" i="12"/>
  <c r="P4" i="11"/>
  <c r="P5" i="11"/>
  <c r="P6" i="11"/>
  <c r="P7" i="11"/>
  <c r="P8" i="11"/>
  <c r="P9" i="11"/>
  <c r="P10" i="11"/>
  <c r="P11" i="11"/>
  <c r="P12" i="11"/>
  <c r="P3" i="11"/>
  <c r="O4" i="11"/>
  <c r="O5" i="11"/>
  <c r="Q5" i="11" s="1"/>
  <c r="O6" i="11"/>
  <c r="Q6" i="11" s="1"/>
  <c r="O7" i="11"/>
  <c r="O8" i="11"/>
  <c r="Q8" i="11" s="1"/>
  <c r="O9" i="11"/>
  <c r="O10" i="11"/>
  <c r="Q10" i="11" s="1"/>
  <c r="O11" i="11"/>
  <c r="Q11" i="11" s="1"/>
  <c r="O12" i="11"/>
  <c r="Q12" i="11" s="1"/>
  <c r="O3" i="11"/>
  <c r="Q3" i="11" s="1"/>
  <c r="M4" i="11"/>
  <c r="M5" i="11"/>
  <c r="M6" i="11"/>
  <c r="M7" i="11"/>
  <c r="M8" i="11"/>
  <c r="M9" i="11"/>
  <c r="M10" i="11"/>
  <c r="M11" i="11"/>
  <c r="M12" i="11"/>
  <c r="M3" i="11"/>
  <c r="L4" i="11"/>
  <c r="L5" i="11"/>
  <c r="L6" i="11"/>
  <c r="L7" i="11"/>
  <c r="L8" i="11"/>
  <c r="L9" i="11"/>
  <c r="L10" i="11"/>
  <c r="L11" i="11"/>
  <c r="L12" i="11"/>
  <c r="L3" i="11"/>
  <c r="K4" i="11"/>
  <c r="K5" i="11"/>
  <c r="K6" i="11"/>
  <c r="K7" i="11"/>
  <c r="K8" i="11"/>
  <c r="K9" i="11"/>
  <c r="K10" i="11"/>
  <c r="K11" i="11"/>
  <c r="K12" i="11"/>
  <c r="K3" i="11"/>
  <c r="J4" i="11"/>
  <c r="J5" i="11"/>
  <c r="J6" i="11"/>
  <c r="J7" i="11"/>
  <c r="J8" i="11"/>
  <c r="J9" i="11"/>
  <c r="J10" i="11"/>
  <c r="J11" i="11"/>
  <c r="J12" i="11"/>
  <c r="J3" i="11"/>
  <c r="I4" i="11"/>
  <c r="N4" i="11" s="1"/>
  <c r="I5" i="11"/>
  <c r="N5" i="11" s="1"/>
  <c r="I6" i="11"/>
  <c r="N6" i="11" s="1"/>
  <c r="I7" i="11"/>
  <c r="N7" i="11" s="1"/>
  <c r="I8" i="11"/>
  <c r="N8" i="11" s="1"/>
  <c r="I9" i="11"/>
  <c r="N9" i="11" s="1"/>
  <c r="I10" i="11"/>
  <c r="N10" i="11" s="1"/>
  <c r="I11" i="11"/>
  <c r="N11" i="11" s="1"/>
  <c r="I12" i="11"/>
  <c r="N12" i="11" s="1"/>
  <c r="I3" i="11"/>
  <c r="N3" i="11" s="1"/>
  <c r="Q9" i="11" l="1"/>
  <c r="Q7" i="11"/>
  <c r="Q4" i="11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" i="9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" i="9"/>
  <c r="C3" i="9" l="1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" i="9"/>
  <c r="E5" i="6"/>
  <c r="E10" i="6" s="1"/>
  <c r="I14" i="6"/>
  <c r="I15" i="6"/>
  <c r="I16" i="6"/>
  <c r="I17" i="6"/>
  <c r="I18" i="6"/>
  <c r="I19" i="6"/>
  <c r="I13" i="6"/>
  <c r="N6" i="6"/>
  <c r="L15" i="6"/>
  <c r="B12" i="6"/>
  <c r="J5" i="6"/>
  <c r="J6" i="6"/>
  <c r="J7" i="6"/>
  <c r="J8" i="6"/>
  <c r="J9" i="6"/>
  <c r="J10" i="6"/>
  <c r="J11" i="6"/>
  <c r="J4" i="6"/>
  <c r="J16" i="6"/>
  <c r="J15" i="6"/>
  <c r="I13" i="1"/>
  <c r="O9" i="6"/>
  <c r="L11" i="6"/>
  <c r="L12" i="6"/>
  <c r="L10" i="6"/>
  <c r="L13" i="6" s="1"/>
  <c r="K11" i="6"/>
  <c r="K9" i="6"/>
  <c r="H14" i="6"/>
  <c r="H15" i="6"/>
  <c r="H16" i="6"/>
  <c r="H17" i="6"/>
  <c r="H18" i="6"/>
  <c r="H19" i="6"/>
  <c r="H13" i="6"/>
  <c r="K7" i="6"/>
  <c r="K5" i="6"/>
  <c r="I5" i="6"/>
  <c r="I6" i="6"/>
  <c r="I7" i="6"/>
  <c r="I8" i="6"/>
  <c r="I9" i="6"/>
  <c r="I10" i="6"/>
  <c r="I4" i="6"/>
  <c r="K10" i="6" s="1"/>
  <c r="E6" i="6"/>
  <c r="E4" i="6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5" i="3"/>
  <c r="D3" i="3"/>
  <c r="D4" i="3"/>
  <c r="D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" i="3"/>
  <c r="E7" i="6" l="1"/>
  <c r="E8" i="6"/>
  <c r="E9" i="6"/>
  <c r="M9" i="6"/>
  <c r="M10" i="6"/>
  <c r="J4" i="1"/>
  <c r="A4" i="1"/>
  <c r="B4" i="1"/>
  <c r="C4" i="1"/>
  <c r="D13" i="1"/>
  <c r="K7" i="1"/>
  <c r="M7" i="1"/>
  <c r="N3" i="1"/>
  <c r="N4" i="1"/>
  <c r="N5" i="1"/>
  <c r="N6" i="1"/>
  <c r="N7" i="1"/>
  <c r="G14" i="1"/>
  <c r="O12" i="12"/>
  <c r="O11" i="12"/>
  <c r="O10" i="12"/>
  <c r="O9" i="12"/>
  <c r="O8" i="12"/>
  <c r="O7" i="12"/>
  <c r="O6" i="12"/>
  <c r="O5" i="12"/>
  <c r="O4" i="12"/>
  <c r="O3" i="12"/>
  <c r="N11" i="12"/>
  <c r="N10" i="12"/>
  <c r="N9" i="12"/>
  <c r="N8" i="12"/>
  <c r="N7" i="12"/>
  <c r="N6" i="12"/>
  <c r="N5" i="12"/>
  <c r="N4" i="12"/>
  <c r="N3" i="12"/>
  <c r="L12" i="12"/>
  <c r="L11" i="12"/>
  <c r="L10" i="12"/>
  <c r="L9" i="12"/>
  <c r="L8" i="12"/>
  <c r="L7" i="12"/>
  <c r="L6" i="12"/>
  <c r="L5" i="12"/>
  <c r="L4" i="12"/>
  <c r="L3" i="1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<sst xmlns="http://schemas.openxmlformats.org/spreadsheetml/2006/main" count="5017" uniqueCount="390">
  <si>
    <t>decimal value</t>
  </si>
  <si>
    <t>max</t>
  </si>
  <si>
    <t>count</t>
  </si>
  <si>
    <t>sum</t>
  </si>
  <si>
    <t>Column1</t>
  </si>
  <si>
    <t>Column2</t>
  </si>
  <si>
    <t>Column3</t>
  </si>
  <si>
    <t>Even</t>
  </si>
  <si>
    <t>odd num</t>
  </si>
  <si>
    <t>₹ 234.00</t>
  </si>
  <si>
    <t>min</t>
  </si>
  <si>
    <t>First Name</t>
  </si>
  <si>
    <t>Last Name</t>
  </si>
  <si>
    <t>FULL NAME</t>
  </si>
  <si>
    <t>Using Concat</t>
  </si>
  <si>
    <t>Anbumadi</t>
  </si>
  <si>
    <t>Tummala</t>
  </si>
  <si>
    <t>Shishupal</t>
  </si>
  <si>
    <t>Vishaal</t>
  </si>
  <si>
    <t>Siddhanta</t>
  </si>
  <si>
    <t>Arun</t>
  </si>
  <si>
    <t>Kashiprasad</t>
  </si>
  <si>
    <t>Mahajan</t>
  </si>
  <si>
    <t>Raghuvir</t>
  </si>
  <si>
    <t>Veeramany</t>
  </si>
  <si>
    <t>Devadutt</t>
  </si>
  <si>
    <t>Naimish</t>
  </si>
  <si>
    <t>Dindayal</t>
  </si>
  <si>
    <t>Mallika</t>
  </si>
  <si>
    <t>Sankalpa</t>
  </si>
  <si>
    <t>Chinmay</t>
  </si>
  <si>
    <t>Adikavi</t>
  </si>
  <si>
    <t>Dibyendu</t>
  </si>
  <si>
    <t>Nityanand</t>
  </si>
  <si>
    <t>Nehru</t>
  </si>
  <si>
    <t>Snehin</t>
  </si>
  <si>
    <t>Sathiamoorthy</t>
  </si>
  <si>
    <t>Shashishekhar</t>
  </si>
  <si>
    <t>Chakrabarti</t>
  </si>
  <si>
    <t>Krishna</t>
  </si>
  <si>
    <t>Sreenivasa</t>
  </si>
  <si>
    <t>Shaan</t>
  </si>
  <si>
    <t>Niveda</t>
  </si>
  <si>
    <t>Divyesh</t>
  </si>
  <si>
    <t>Sethi</t>
  </si>
  <si>
    <t>Chhandak</t>
  </si>
  <si>
    <t>Prajna</t>
  </si>
  <si>
    <t>Arav</t>
  </si>
  <si>
    <t>Kumar</t>
  </si>
  <si>
    <t>Shakunt</t>
  </si>
  <si>
    <t>Ranadhir</t>
  </si>
  <si>
    <t>Mahin</t>
  </si>
  <si>
    <t>Rajaram</t>
  </si>
  <si>
    <t>Viswanath</t>
  </si>
  <si>
    <t>Ranganathan</t>
  </si>
  <si>
    <t>Omprakash</t>
  </si>
  <si>
    <t>Navya</t>
  </si>
  <si>
    <t>Vallabh</t>
  </si>
  <si>
    <t>Nagaswamy</t>
  </si>
  <si>
    <t>Bibhavasu</t>
  </si>
  <si>
    <t>Sathyanarayana</t>
  </si>
  <si>
    <t>Sales Person</t>
  </si>
  <si>
    <t>Geography</t>
  </si>
  <si>
    <t>Product</t>
  </si>
  <si>
    <t>Amount</t>
  </si>
  <si>
    <t>Customers</t>
  </si>
  <si>
    <t>Ram Mahesh</t>
  </si>
  <si>
    <t>New Zealand</t>
  </si>
  <si>
    <t>70% Dark Bites</t>
  </si>
  <si>
    <t>Brien Boise</t>
  </si>
  <si>
    <t>USA</t>
  </si>
  <si>
    <t>Choco Coated Almonds</t>
  </si>
  <si>
    <t>Husein Augar</t>
  </si>
  <si>
    <t>Almond Choco</t>
  </si>
  <si>
    <t>Carla Molina</t>
  </si>
  <si>
    <t>Canada</t>
  </si>
  <si>
    <t>Drinking Coco</t>
  </si>
  <si>
    <t>Curtice Advani</t>
  </si>
  <si>
    <t>UK</t>
  </si>
  <si>
    <t>White Choc</t>
  </si>
  <si>
    <t>Peanut Butter Cubes</t>
  </si>
  <si>
    <t>Australia</t>
  </si>
  <si>
    <t>Smooth Sliky Salty</t>
  </si>
  <si>
    <t>After Nines</t>
  </si>
  <si>
    <t>Ches Bonnell</t>
  </si>
  <si>
    <t>50% Dark Bites</t>
  </si>
  <si>
    <t>Gigi Bohling</t>
  </si>
  <si>
    <t>Barr Faughny</t>
  </si>
  <si>
    <t>Gunar Cockshoot</t>
  </si>
  <si>
    <t>Eclairs</t>
  </si>
  <si>
    <t>Mint Chip Choco</t>
  </si>
  <si>
    <t>India</t>
  </si>
  <si>
    <t>Milk Bars</t>
  </si>
  <si>
    <t>Manuka Honey Choco</t>
  </si>
  <si>
    <t>Orange Choco</t>
  </si>
  <si>
    <t>Fruit &amp; Nut Bars</t>
  </si>
  <si>
    <t>Oby Sorrel</t>
  </si>
  <si>
    <t>99% Dark &amp; Pure</t>
  </si>
  <si>
    <t>Raspberry Choco</t>
  </si>
  <si>
    <t>85% Dark Bars</t>
  </si>
  <si>
    <t>Organic Choco Syrup</t>
  </si>
  <si>
    <t>Caramel Stuffed Bars</t>
  </si>
  <si>
    <t>Spicy Special Slims</t>
  </si>
  <si>
    <t>Baker's Choco Chips</t>
  </si>
  <si>
    <t>Date</t>
  </si>
  <si>
    <t>Name</t>
  </si>
  <si>
    <t>Email</t>
  </si>
  <si>
    <t>Boxes Sold</t>
  </si>
  <si>
    <t>Payment Mode</t>
  </si>
  <si>
    <t>Anbumadi Tummala</t>
  </si>
  <si>
    <t>tummala.an@gmail.com</t>
  </si>
  <si>
    <t>cash</t>
  </si>
  <si>
    <t>Shishupal Vishaal</t>
  </si>
  <si>
    <t>vishaal.sh@gmail.com</t>
  </si>
  <si>
    <t>phone</t>
  </si>
  <si>
    <t>Siddhanta Rima</t>
  </si>
  <si>
    <t>rima.si@gmail.com</t>
  </si>
  <si>
    <t>Kashiprasad Mahajan</t>
  </si>
  <si>
    <t>mahajan.ka@gmail.com</t>
  </si>
  <si>
    <t>Raghuvir Veeramany</t>
  </si>
  <si>
    <t>veeramany.r1996@gmail.com</t>
  </si>
  <si>
    <t>Devadutt Naimish</t>
  </si>
  <si>
    <t>naimish.de@gmail.com</t>
  </si>
  <si>
    <t>card</t>
  </si>
  <si>
    <t>Dindayal Mallika</t>
  </si>
  <si>
    <t>mallika.di@gmail.com</t>
  </si>
  <si>
    <t>Sankalpa Chinmay</t>
  </si>
  <si>
    <t>chinmay.s1995@gmail.com</t>
  </si>
  <si>
    <t>Adikavi Dibyendu</t>
  </si>
  <si>
    <t>dibyendu.ad@gmail.com</t>
  </si>
  <si>
    <t>Nityanand Nehru</t>
  </si>
  <si>
    <t>nehru.n1985@gmail.com</t>
  </si>
  <si>
    <t>Snehin Sathiamoorthy</t>
  </si>
  <si>
    <t>sathiamoorthy.s1999@gmail.com</t>
  </si>
  <si>
    <t>Shashishekhar Chakrabarti</t>
  </si>
  <si>
    <t>chakrabarti.sh@gmail.com</t>
  </si>
  <si>
    <t>Krishna Sreenivasa</t>
  </si>
  <si>
    <t>sreenivasa.kr@gmail.com</t>
  </si>
  <si>
    <t>Shaan Niveda</t>
  </si>
  <si>
    <t>niveda.sh@gmail.com</t>
  </si>
  <si>
    <t>Divyesh Sethi</t>
  </si>
  <si>
    <t>sethi.d1984@gmail.com</t>
  </si>
  <si>
    <t>Chhandak Prajna</t>
  </si>
  <si>
    <t>prajna.ch@gmail.com</t>
  </si>
  <si>
    <t>Arav Neela</t>
  </si>
  <si>
    <t>neela.ar@gmail.com</t>
  </si>
  <si>
    <t>Shakunt Ranadhir</t>
  </si>
  <si>
    <t>ranadhir.s2000@gmail.com</t>
  </si>
  <si>
    <t>Mahin Rajaram</t>
  </si>
  <si>
    <t>rajaram.m1975@gmail.com</t>
  </si>
  <si>
    <t>Viswanath Ranganathan</t>
  </si>
  <si>
    <t>ranganathan.vi@gmail.com</t>
  </si>
  <si>
    <t>Omprakash Navya</t>
  </si>
  <si>
    <t>navya.o1995@gmail.com</t>
  </si>
  <si>
    <t>Vallabh Nagaswamy</t>
  </si>
  <si>
    <t>nagaswamy.va@gmail.com</t>
  </si>
  <si>
    <t>Bibhavasu Sathyanarayana</t>
  </si>
  <si>
    <t>sathyanarayana.bi@gmail.com</t>
  </si>
  <si>
    <t>day</t>
  </si>
  <si>
    <t>month</t>
  </si>
  <si>
    <t>year</t>
  </si>
  <si>
    <t>date</t>
  </si>
  <si>
    <t>hours</t>
  </si>
  <si>
    <t>minutes</t>
  </si>
  <si>
    <t>seconds</t>
  </si>
  <si>
    <t>time</t>
  </si>
  <si>
    <t>result</t>
  </si>
  <si>
    <t>Result</t>
  </si>
  <si>
    <t>out of 100</t>
  </si>
  <si>
    <t>out of 150</t>
  </si>
  <si>
    <t>Sno</t>
  </si>
  <si>
    <t>Name of Student</t>
  </si>
  <si>
    <t>English</t>
  </si>
  <si>
    <t>Maths</t>
  </si>
  <si>
    <t>Science</t>
  </si>
  <si>
    <t>Social Studies</t>
  </si>
  <si>
    <t>Total</t>
  </si>
  <si>
    <t>Max</t>
  </si>
  <si>
    <t>Min</t>
  </si>
  <si>
    <t>Count</t>
  </si>
  <si>
    <t>avg</t>
  </si>
  <si>
    <t>%avg</t>
  </si>
  <si>
    <t>RESULT</t>
  </si>
  <si>
    <t>Grade</t>
  </si>
  <si>
    <t>Asma</t>
  </si>
  <si>
    <t>Jose</t>
  </si>
  <si>
    <t>sumit</t>
  </si>
  <si>
    <t>Negendra</t>
  </si>
  <si>
    <t>Naveen</t>
  </si>
  <si>
    <t>Sudharshan</t>
  </si>
  <si>
    <t>Awin</t>
  </si>
  <si>
    <t>Harika</t>
  </si>
  <si>
    <t>Hema</t>
  </si>
  <si>
    <t>Jagadeesh</t>
  </si>
  <si>
    <t>Age</t>
  </si>
  <si>
    <t>Unique Values</t>
  </si>
  <si>
    <t>Frequency</t>
  </si>
  <si>
    <t>Bhima Shankar</t>
  </si>
  <si>
    <t>Hardip kaur</t>
  </si>
  <si>
    <t>Chirag Paswan</t>
  </si>
  <si>
    <t>Chitrakut Chavrasiya</t>
  </si>
  <si>
    <t>Ram Ramesh</t>
  </si>
  <si>
    <t>Lalkrishna Advani</t>
  </si>
  <si>
    <t>Bipin chandra</t>
  </si>
  <si>
    <t>Abhishek Pawar</t>
  </si>
  <si>
    <t>Bhagat Singh</t>
  </si>
  <si>
    <t>Sukdev Rajguru</t>
  </si>
  <si>
    <t xml:space="preserve">Veer Savarkar </t>
  </si>
  <si>
    <t>Amit shah</t>
  </si>
  <si>
    <t>Vijay Kumar</t>
  </si>
  <si>
    <t xml:space="preserve"> </t>
  </si>
  <si>
    <t>Batch time table</t>
  </si>
  <si>
    <t>time/teacher</t>
  </si>
  <si>
    <t>Arunpal sir</t>
  </si>
  <si>
    <t>Ajay sir</t>
  </si>
  <si>
    <t>Abhishek sir</t>
  </si>
  <si>
    <t>Anuj sir</t>
  </si>
  <si>
    <t>7.00 AM</t>
  </si>
  <si>
    <t>Tally</t>
  </si>
  <si>
    <t>Excel</t>
  </si>
  <si>
    <t>DTP</t>
  </si>
  <si>
    <t>Ms-office</t>
  </si>
  <si>
    <t>8.00 AM</t>
  </si>
  <si>
    <t xml:space="preserve">Excel </t>
  </si>
  <si>
    <t>index match</t>
  </si>
  <si>
    <t>index  match</t>
  </si>
  <si>
    <t>9.00 AM</t>
  </si>
  <si>
    <t>Ms-Office</t>
  </si>
  <si>
    <t>select</t>
  </si>
  <si>
    <t>10.00 AM</t>
  </si>
  <si>
    <t>12.00 AM</t>
  </si>
  <si>
    <t>11.00 AM</t>
  </si>
  <si>
    <t>1.00 PM</t>
  </si>
  <si>
    <t>designation</t>
  </si>
  <si>
    <t>Salary</t>
  </si>
  <si>
    <t>peon</t>
  </si>
  <si>
    <t>Designation</t>
  </si>
  <si>
    <t>Total Salary</t>
  </si>
  <si>
    <t>manager</t>
  </si>
  <si>
    <t>clerk</t>
  </si>
  <si>
    <t>Total salary</t>
  </si>
  <si>
    <t>PEON</t>
  </si>
  <si>
    <t>Transction Type</t>
  </si>
  <si>
    <t>Debit/Credit</t>
  </si>
  <si>
    <t>Transaction</t>
  </si>
  <si>
    <t>Debit</t>
  </si>
  <si>
    <t>Credit</t>
  </si>
  <si>
    <t>Online</t>
  </si>
  <si>
    <t>Cash</t>
  </si>
  <si>
    <t>Debit Card</t>
  </si>
  <si>
    <t>transaction type</t>
  </si>
  <si>
    <t>number of transactions</t>
  </si>
  <si>
    <t>numberof dc</t>
  </si>
  <si>
    <t>SEMINAR SEAT BOOKINGS</t>
  </si>
  <si>
    <t>F</t>
  </si>
  <si>
    <t>M</t>
  </si>
  <si>
    <t>booked</t>
  </si>
  <si>
    <t>no of male</t>
  </si>
  <si>
    <t>pending</t>
  </si>
  <si>
    <t>no of female</t>
  </si>
  <si>
    <t>transaction</t>
  </si>
  <si>
    <t>average of transaction</t>
  </si>
  <si>
    <t>avg of d/c</t>
  </si>
  <si>
    <t>Sr No</t>
  </si>
  <si>
    <t>NAME</t>
  </si>
  <si>
    <t>PAY DAYS</t>
  </si>
  <si>
    <t>alluraja</t>
  </si>
  <si>
    <t>arunpal</t>
  </si>
  <si>
    <t xml:space="preserve">lookup value must me sort </t>
  </si>
  <si>
    <t>neesan</t>
  </si>
  <si>
    <t xml:space="preserve">pavitra </t>
  </si>
  <si>
    <t>prakash raj</t>
  </si>
  <si>
    <t>raja</t>
  </si>
  <si>
    <t>sarvanna</t>
  </si>
  <si>
    <t>Account No</t>
  </si>
  <si>
    <t>AcctType</t>
  </si>
  <si>
    <t>Saving</t>
  </si>
  <si>
    <t>CD</t>
  </si>
  <si>
    <t>Checking</t>
  </si>
  <si>
    <t>IRA</t>
  </si>
  <si>
    <t>Branch</t>
  </si>
  <si>
    <t>Central</t>
  </si>
  <si>
    <t>North County</t>
  </si>
  <si>
    <t>Westside</t>
  </si>
  <si>
    <t>Customer</t>
  </si>
  <si>
    <t>Existing</t>
  </si>
  <si>
    <t>New</t>
  </si>
  <si>
    <t>EMP</t>
  </si>
  <si>
    <t>DESD</t>
  </si>
  <si>
    <t>BASIC SALARY</t>
  </si>
  <si>
    <t>Bonus</t>
  </si>
  <si>
    <t>Ashok Singh</t>
  </si>
  <si>
    <t>MANAGER</t>
  </si>
  <si>
    <t>Anushka Sharma</t>
  </si>
  <si>
    <t>SUPERVISOR</t>
  </si>
  <si>
    <t>Rajendra Jain</t>
  </si>
  <si>
    <t>Mayank Kapoor</t>
  </si>
  <si>
    <t>Dinesh Kumar</t>
  </si>
  <si>
    <t>CLERK</t>
  </si>
  <si>
    <t>Vishal Singh</t>
  </si>
  <si>
    <t>Narmada Rathod</t>
  </si>
  <si>
    <t>Vikram Singh</t>
  </si>
  <si>
    <t>Pushpa Singh</t>
  </si>
  <si>
    <t>Aniket Thakur</t>
  </si>
  <si>
    <t>Anurag Kapoor</t>
  </si>
  <si>
    <t>Arunpal Thakur</t>
  </si>
  <si>
    <t>card Total</t>
  </si>
  <si>
    <t>cash Total</t>
  </si>
  <si>
    <t>phone Total</t>
  </si>
  <si>
    <t>Grand Total</t>
  </si>
  <si>
    <t>CITY AND PINCODE</t>
  </si>
  <si>
    <t>CITY</t>
  </si>
  <si>
    <t>FIND</t>
  </si>
  <si>
    <t>PINCODE</t>
  </si>
  <si>
    <t>Left</t>
  </si>
  <si>
    <t>Right</t>
  </si>
  <si>
    <t>MID</t>
  </si>
  <si>
    <t>MUMBAI -400086</t>
  </si>
  <si>
    <t>DELHI -400087</t>
  </si>
  <si>
    <t>PUNE -400088</t>
  </si>
  <si>
    <t>CHENNAI -400089</t>
  </si>
  <si>
    <t>ALHABAD -400090</t>
  </si>
  <si>
    <t>SURAT -400091</t>
  </si>
  <si>
    <t>AHMEDABAD -400092</t>
  </si>
  <si>
    <t>PUNJI -400093</t>
  </si>
  <si>
    <t>BHOPAL -400094</t>
  </si>
  <si>
    <t>RANCHI -400095</t>
  </si>
  <si>
    <t>AMRUTSAR -400096</t>
  </si>
  <si>
    <t>KOLKATTA -400097</t>
  </si>
  <si>
    <t>USE OF REPT</t>
  </si>
  <si>
    <t>SOFTWARE</t>
  </si>
  <si>
    <t>RATINGS</t>
  </si>
  <si>
    <t>STAR</t>
  </si>
  <si>
    <t>EXCEL</t>
  </si>
  <si>
    <t>VSCODE</t>
  </si>
  <si>
    <t>POWERPOINT</t>
  </si>
  <si>
    <t>POWERBI</t>
  </si>
  <si>
    <t>MOB NO / DATA</t>
  </si>
  <si>
    <t>AFTER SUBSTITUTE</t>
  </si>
  <si>
    <t>9812-34-56-78</t>
  </si>
  <si>
    <t>MUMBAI,400086</t>
  </si>
  <si>
    <t>9812-12-12-12</t>
  </si>
  <si>
    <t>DELHI,400001</t>
  </si>
  <si>
    <t>Upper</t>
  </si>
  <si>
    <t>LOWER</t>
  </si>
  <si>
    <t>PROPER</t>
  </si>
  <si>
    <t>Length</t>
  </si>
  <si>
    <t>Replace</t>
  </si>
  <si>
    <t xml:space="preserve">      Ram Mahesh</t>
  </si>
  <si>
    <t>Bhima         Shankar</t>
  </si>
  <si>
    <t>Hardip         kaur</t>
  </si>
  <si>
    <t>Find Text</t>
  </si>
  <si>
    <t>Chirag        Paswan</t>
  </si>
  <si>
    <t>Chitrakut          Chavrasiya</t>
  </si>
  <si>
    <t>Ram           Ramesh</t>
  </si>
  <si>
    <t xml:space="preserve">      Lalkrishna Advani</t>
  </si>
  <si>
    <t xml:space="preserve">         Bipin chandra</t>
  </si>
  <si>
    <t>Ches           Bonnell</t>
  </si>
  <si>
    <t>Bhagat            Singh</t>
  </si>
  <si>
    <t>Sukdev        Rajguru</t>
  </si>
  <si>
    <t xml:space="preserve">Veer             Savarkar </t>
  </si>
  <si>
    <t xml:space="preserve">         Amit shah</t>
  </si>
  <si>
    <t>Vijay            Kumar</t>
  </si>
  <si>
    <t>Gunar           Cockshoot</t>
  </si>
  <si>
    <t xml:space="preserve">       Curtice          Advani</t>
  </si>
  <si>
    <t xml:space="preserve">     Gigi           Bohling</t>
  </si>
  <si>
    <t>Carla       Molina</t>
  </si>
  <si>
    <t>Barr              Faughny</t>
  </si>
  <si>
    <t xml:space="preserve">       Husein         Augar</t>
  </si>
  <si>
    <t>Brien               Boise</t>
  </si>
  <si>
    <t>Summer Sale</t>
  </si>
  <si>
    <t>in store sales</t>
  </si>
  <si>
    <t>Web sight sales</t>
  </si>
  <si>
    <t>Mail order sales</t>
  </si>
  <si>
    <t>Toys</t>
  </si>
  <si>
    <t>shoes</t>
  </si>
  <si>
    <t>Laptops</t>
  </si>
  <si>
    <t>Quarter</t>
  </si>
  <si>
    <t>Revenue</t>
  </si>
  <si>
    <t>Expences</t>
  </si>
  <si>
    <t>Qtr</t>
  </si>
  <si>
    <t>sales</t>
  </si>
  <si>
    <t>Qtr 1</t>
  </si>
  <si>
    <t>Qtr 2</t>
  </si>
  <si>
    <t>Qtr 3</t>
  </si>
  <si>
    <t>Qtr 4</t>
  </si>
  <si>
    <t>Row Labels</t>
  </si>
  <si>
    <t>Sum of Amount</t>
  </si>
  <si>
    <t>Column Labels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</si>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</sst>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 * #,##0.00_ ;_ * \-#,##0.00_ ;_ * &quot;-&quot;??_ ;_ @_ "/>
    <numFmt numFmtId="164" formatCode="&quot;$&quot;#,##0_);[Red]\(&quot;$&quot;#,##0\)"/>
    <numFmt numFmtId="165" formatCode="_(* #,##0.00_);_(* \(#,##0.00\);_(* &quot;-&quot;??_);_(@_)"/>
    <numFmt numFmtId="166" formatCode="&quot;₹&quot;\ #,##0.00"/>
    <numFmt numFmtId="167" formatCode="_ [$₹-4009]\ * #,##0.00_ ;_ [$₹-4009]\ * \-#,##0.00_ ;_ [$₹-4009]\ * &quot;-&quot;??_ ;_ @_ "/>
    <numFmt numFmtId="168" formatCode="0.000"/>
    <numFmt numFmtId="169" formatCode="[$-F800]dddd\,\ mmmm\ dd\,\ yyyy"/>
    <numFmt numFmtId="170" formatCode="[$₹-4009]\ 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A5A5A5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</fills>
  <borders count="28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2" tint="-9.9978637043366805E-2"/>
      </top>
      <bottom style="thin">
        <color theme="4" tint="0.79998168889431442"/>
      </bottom>
      <diagonal/>
    </border>
    <border>
      <left style="medium">
        <color theme="2" tint="-9.9978637043366805E-2"/>
      </left>
      <right/>
      <top style="medium">
        <color theme="2" tint="-9.9978637043366805E-2"/>
      </top>
      <bottom/>
      <diagonal/>
    </border>
    <border>
      <left/>
      <right/>
      <top style="medium">
        <color theme="2" tint="-9.9978637043366805E-2"/>
      </top>
      <bottom/>
      <diagonal/>
    </border>
    <border>
      <left/>
      <right style="medium">
        <color theme="2" tint="-9.9978637043366805E-2"/>
      </right>
      <top style="medium">
        <color theme="2" tint="-9.9978637043366805E-2"/>
      </top>
      <bottom/>
      <diagonal/>
    </border>
    <border>
      <left style="medium">
        <color theme="2" tint="-9.9978637043366805E-2"/>
      </left>
      <right/>
      <top/>
      <bottom/>
      <diagonal/>
    </border>
    <border>
      <left/>
      <right style="medium">
        <color theme="2" tint="-9.9978637043366805E-2"/>
      </right>
      <top/>
      <bottom/>
      <diagonal/>
    </border>
    <border>
      <left style="medium">
        <color theme="2" tint="-9.9978637043366805E-2"/>
      </left>
      <right/>
      <top/>
      <bottom style="medium">
        <color theme="2" tint="-9.9978637043366805E-2"/>
      </bottom>
      <diagonal/>
    </border>
    <border>
      <left/>
      <right/>
      <top/>
      <bottom style="medium">
        <color theme="2" tint="-9.9978637043366805E-2"/>
      </bottom>
      <diagonal/>
    </border>
    <border>
      <left/>
      <right style="medium">
        <color theme="2" tint="-9.9978637043366805E-2"/>
      </right>
      <top/>
      <bottom style="medium">
        <color theme="2" tint="-9.9978637043366805E-2"/>
      </bottom>
      <diagonal/>
    </border>
    <border>
      <left style="thin">
        <color theme="9"/>
      </left>
      <right/>
      <top/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3" fillId="6" borderId="21" applyNumberFormat="0" applyAlignment="0" applyProtection="0"/>
    <xf numFmtId="0" fontId="4" fillId="13" borderId="0" applyNumberFormat="0" applyBorder="0" applyAlignment="0" applyProtection="0"/>
  </cellStyleXfs>
  <cellXfs count="83">
    <xf numFmtId="0" fontId="0" fillId="0" borderId="0" xfId="0"/>
    <xf numFmtId="0" fontId="0" fillId="2" borderId="0" xfId="0" applyFill="1"/>
    <xf numFmtId="166" fontId="0" fillId="0" borderId="0" xfId="0" applyNumberFormat="1"/>
    <xf numFmtId="167" fontId="0" fillId="0" borderId="0" xfId="0" applyNumberFormat="1"/>
    <xf numFmtId="166" fontId="0" fillId="2" borderId="0" xfId="0" applyNumberFormat="1" applyFill="1"/>
    <xf numFmtId="0" fontId="0" fillId="2" borderId="0" xfId="0" applyNumberFormat="1" applyFill="1"/>
    <xf numFmtId="0" fontId="0" fillId="0" borderId="0" xfId="0" applyNumberFormat="1"/>
    <xf numFmtId="168" fontId="0" fillId="0" borderId="0" xfId="0" applyNumberFormat="1"/>
    <xf numFmtId="1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3" fontId="0" fillId="0" borderId="0" xfId="0" applyNumberFormat="1"/>
    <xf numFmtId="0" fontId="1" fillId="2" borderId="0" xfId="0" applyFont="1" applyFill="1"/>
    <xf numFmtId="0" fontId="0" fillId="3" borderId="0" xfId="0" applyFill="1"/>
    <xf numFmtId="22" fontId="0" fillId="0" borderId="0" xfId="0" applyNumberFormat="1"/>
    <xf numFmtId="169" fontId="0" fillId="0" borderId="0" xfId="0" applyNumberFormat="1"/>
    <xf numFmtId="18" fontId="0" fillId="0" borderId="0" xfId="0" applyNumberFormat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2" fontId="0" fillId="0" borderId="0" xfId="0" applyNumberFormat="1"/>
    <xf numFmtId="0" fontId="0" fillId="0" borderId="0" xfId="0" applyBorder="1"/>
    <xf numFmtId="0" fontId="0" fillId="0" borderId="7" xfId="0" applyBorder="1"/>
    <xf numFmtId="0" fontId="0" fillId="0" borderId="8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3" borderId="20" xfId="0" applyFill="1" applyBorder="1"/>
    <xf numFmtId="0" fontId="0" fillId="0" borderId="20" xfId="0" applyBorder="1"/>
    <xf numFmtId="0" fontId="0" fillId="2" borderId="20" xfId="0" applyFill="1" applyBorder="1"/>
    <xf numFmtId="0" fontId="0" fillId="4" borderId="20" xfId="0" applyFill="1" applyBorder="1"/>
    <xf numFmtId="0" fontId="0" fillId="5" borderId="20" xfId="0" applyFill="1" applyBorder="1"/>
    <xf numFmtId="1" fontId="0" fillId="5" borderId="20" xfId="0" applyNumberFormat="1" applyFill="1" applyBorder="1"/>
    <xf numFmtId="0" fontId="1" fillId="0" borderId="0" xfId="0" applyFont="1"/>
    <xf numFmtId="0" fontId="0" fillId="8" borderId="20" xfId="0" applyFill="1" applyBorder="1"/>
    <xf numFmtId="165" fontId="3" fillId="6" borderId="21" xfId="2" applyNumberFormat="1"/>
    <xf numFmtId="43" fontId="0" fillId="0" borderId="0" xfId="1" applyFont="1"/>
    <xf numFmtId="170" fontId="0" fillId="0" borderId="0" xfId="1" applyNumberFormat="1" applyFont="1"/>
    <xf numFmtId="43" fontId="0" fillId="3" borderId="20" xfId="1" applyFont="1" applyFill="1" applyBorder="1"/>
    <xf numFmtId="0" fontId="0" fillId="9" borderId="20" xfId="0" applyFill="1" applyBorder="1"/>
    <xf numFmtId="43" fontId="0" fillId="3" borderId="0" xfId="1" applyFont="1" applyFill="1" applyBorder="1"/>
    <xf numFmtId="0" fontId="0" fillId="11" borderId="0" xfId="0" applyFill="1"/>
    <xf numFmtId="0" fontId="0" fillId="0" borderId="22" xfId="0" applyBorder="1"/>
    <xf numFmtId="0" fontId="0" fillId="0" borderId="23" xfId="0" applyBorder="1"/>
    <xf numFmtId="0" fontId="1" fillId="13" borderId="0" xfId="3" applyFont="1"/>
    <xf numFmtId="1" fontId="0" fillId="0" borderId="0" xfId="0" applyNumberFormat="1"/>
    <xf numFmtId="0" fontId="0" fillId="12" borderId="0" xfId="0" applyFill="1"/>
    <xf numFmtId="0" fontId="0" fillId="11" borderId="20" xfId="0" applyFill="1" applyBorder="1"/>
    <xf numFmtId="0" fontId="0" fillId="14" borderId="0" xfId="0" applyFill="1"/>
    <xf numFmtId="0" fontId="1" fillId="15" borderId="0" xfId="0" applyFont="1" applyFill="1"/>
    <xf numFmtId="0" fontId="0" fillId="15" borderId="0" xfId="0" applyFill="1"/>
    <xf numFmtId="0" fontId="1" fillId="16" borderId="0" xfId="0" applyFont="1" applyFill="1"/>
    <xf numFmtId="0" fontId="0" fillId="16" borderId="0" xfId="0" applyFill="1"/>
    <xf numFmtId="0" fontId="0" fillId="2" borderId="20" xfId="0" applyFill="1" applyBorder="1" applyAlignment="1">
      <alignment vertical="center"/>
    </xf>
    <xf numFmtId="0" fontId="5" fillId="2" borderId="20" xfId="0" applyFont="1" applyFill="1" applyBorder="1"/>
    <xf numFmtId="0" fontId="0" fillId="17" borderId="20" xfId="0" applyFill="1" applyBorder="1"/>
    <xf numFmtId="0" fontId="0" fillId="16" borderId="20" xfId="0" applyFill="1" applyBorder="1"/>
    <xf numFmtId="0" fontId="0" fillId="15" borderId="20" xfId="0" applyFill="1" applyBorder="1" applyAlignment="1">
      <alignment horizontal="center"/>
    </xf>
    <xf numFmtId="0" fontId="0" fillId="12" borderId="20" xfId="0" applyFill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7" borderId="20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1" fillId="12" borderId="0" xfId="0" applyFont="1" applyFill="1" applyAlignment="1">
      <alignment horizontal="center"/>
    </xf>
    <xf numFmtId="0" fontId="0" fillId="10" borderId="20" xfId="0" applyFill="1" applyBorder="1" applyAlignment="1">
      <alignment horizontal="center"/>
    </xf>
  </cellXfs>
  <cellStyles count="4">
    <cellStyle name="Accent2" xfId="3" builtinId="33"/>
    <cellStyle name="Check Cell" xfId="2" builtinId="23"/>
    <cellStyle name="Comma" xfId="1" builtinId="3"/>
    <cellStyle name="Normal" xfId="0" builtinId="0"/>
  </cellStyles>
  <dxfs count="15">
    <dxf>
      <numFmt numFmtId="3" formatCode="#,##0"/>
    </dxf>
    <dxf>
      <numFmt numFmtId="164" formatCode="&quot;$&quot;#,##0_);[Red]\(&quot;$&quot;#,##0\)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 outline="0">
        <bottom style="thin">
          <color theme="9"/>
        </bottom>
      </border>
    </dxf>
    <dxf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ill>
        <patternFill patternType="solid">
          <fgColor indexed="64"/>
          <bgColor rgb="FFFFFF00"/>
        </patternFill>
      </fill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6" formatCode="&quot;₹&quot;\ 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3.xml"/><Relationship Id="rId42" Type="http://schemas.openxmlformats.org/officeDocument/2006/relationships/pivotCacheDefinition" Target="pivotCache/pivotCacheDefinition1.xml"/><Relationship Id="rId47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2.xml"/><Relationship Id="rId38" Type="http://schemas.openxmlformats.org/officeDocument/2006/relationships/worksheet" Target="worksheets/sheet37.xml"/><Relationship Id="rId46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hartsheet" Target="chartsheets/sheet1.xml"/><Relationship Id="rId41" Type="http://schemas.openxmlformats.org/officeDocument/2006/relationships/worksheet" Target="worksheets/sheet4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1.xml"/><Relationship Id="rId37" Type="http://schemas.openxmlformats.org/officeDocument/2006/relationships/worksheet" Target="worksheets/sheet36.xml"/><Relationship Id="rId40" Type="http://schemas.openxmlformats.org/officeDocument/2006/relationships/worksheet" Target="worksheets/sheet39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0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29.xml"/><Relationship Id="rId35" Type="http://schemas.openxmlformats.org/officeDocument/2006/relationships/worksheet" Target="worksheets/sheet34.xml"/><Relationship Id="rId43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0813216193269062E-2"/>
          <c:y val="7.9807614259760698E-2"/>
          <c:w val="0.92733700191744739"/>
          <c:h val="0.8257529163402824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Chart2!$G$5:$G$6</c:f>
              <c:strCache>
                <c:ptCount val="2"/>
                <c:pt idx="0">
                  <c:v>Summer Sale</c:v>
                </c:pt>
                <c:pt idx="1">
                  <c:v>in store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Chart2!$F$7:$F$9</c:f>
              <c:strCache>
                <c:ptCount val="3"/>
                <c:pt idx="0">
                  <c:v>Toys</c:v>
                </c:pt>
                <c:pt idx="1">
                  <c:v>shoes</c:v>
                </c:pt>
                <c:pt idx="2">
                  <c:v>Laptops</c:v>
                </c:pt>
              </c:strCache>
            </c:strRef>
          </c:cat>
          <c:val>
            <c:numRef>
              <c:f>Chart2!$G$7:$G$9</c:f>
              <c:numCache>
                <c:formatCode>General</c:formatCode>
                <c:ptCount val="3"/>
                <c:pt idx="0">
                  <c:v>21150</c:v>
                </c:pt>
                <c:pt idx="1">
                  <c:v>137522</c:v>
                </c:pt>
                <c:pt idx="2">
                  <c:v>17540</c:v>
                </c:pt>
              </c:numCache>
            </c:numRef>
          </c:val>
        </c:ser>
        <c:ser>
          <c:idx val="1"/>
          <c:order val="1"/>
          <c:tx>
            <c:strRef>
              <c:f>Chart2!$H$5:$H$6</c:f>
              <c:strCache>
                <c:ptCount val="2"/>
                <c:pt idx="0">
                  <c:v>Summer Sale</c:v>
                </c:pt>
                <c:pt idx="1">
                  <c:v>Web sight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Chart2!$F$7:$F$9</c:f>
              <c:strCache>
                <c:ptCount val="3"/>
                <c:pt idx="0">
                  <c:v>Toys</c:v>
                </c:pt>
                <c:pt idx="1">
                  <c:v>shoes</c:v>
                </c:pt>
                <c:pt idx="2">
                  <c:v>Laptops</c:v>
                </c:pt>
              </c:strCache>
            </c:strRef>
          </c:cat>
          <c:val>
            <c:numRef>
              <c:f>Chart2!$H$7:$H$9</c:f>
              <c:numCache>
                <c:formatCode>General</c:formatCode>
                <c:ptCount val="3"/>
                <c:pt idx="0">
                  <c:v>43690</c:v>
                </c:pt>
                <c:pt idx="1">
                  <c:v>151200</c:v>
                </c:pt>
                <c:pt idx="2">
                  <c:v>14550</c:v>
                </c:pt>
              </c:numCache>
            </c:numRef>
          </c:val>
        </c:ser>
        <c:ser>
          <c:idx val="2"/>
          <c:order val="2"/>
          <c:tx>
            <c:strRef>
              <c:f>Chart2!$I$5:$I$6</c:f>
              <c:strCache>
                <c:ptCount val="2"/>
                <c:pt idx="0">
                  <c:v>Summer Sale</c:v>
                </c:pt>
                <c:pt idx="1">
                  <c:v>Mail order sales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Chart2!$F$7:$F$9</c:f>
              <c:strCache>
                <c:ptCount val="3"/>
                <c:pt idx="0">
                  <c:v>Toys</c:v>
                </c:pt>
                <c:pt idx="1">
                  <c:v>shoes</c:v>
                </c:pt>
                <c:pt idx="2">
                  <c:v>Laptops</c:v>
                </c:pt>
              </c:strCache>
            </c:strRef>
          </c:cat>
          <c:val>
            <c:numRef>
              <c:f>Chart2!$I$7:$I$9</c:f>
              <c:numCache>
                <c:formatCode>General</c:formatCode>
                <c:ptCount val="3"/>
                <c:pt idx="0">
                  <c:v>57890</c:v>
                </c:pt>
                <c:pt idx="1">
                  <c:v>43500</c:v>
                </c:pt>
                <c:pt idx="2">
                  <c:v>27890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8044384"/>
        <c:axId val="378045168"/>
      </c:barChart>
      <c:catAx>
        <c:axId val="378044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045168"/>
        <c:crosses val="autoZero"/>
        <c:auto val="1"/>
        <c:lblAlgn val="ctr"/>
        <c:lblOffset val="100"/>
        <c:noMultiLvlLbl val="0"/>
      </c:catAx>
      <c:valAx>
        <c:axId val="37804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044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Charts</a:t>
            </a:r>
          </a:p>
          <a:p>
            <a:pPr>
              <a:defRPr/>
            </a:pP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Chart2!$G$5:$G$6</c:f>
              <c:strCache>
                <c:ptCount val="2"/>
                <c:pt idx="0">
                  <c:v>Summer Sale</c:v>
                </c:pt>
                <c:pt idx="1">
                  <c:v>in store sales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Chart2!$F$7:$F$9</c:f>
              <c:strCache>
                <c:ptCount val="3"/>
                <c:pt idx="0">
                  <c:v>Toys</c:v>
                </c:pt>
                <c:pt idx="1">
                  <c:v>shoes</c:v>
                </c:pt>
                <c:pt idx="2">
                  <c:v>Laptops</c:v>
                </c:pt>
              </c:strCache>
            </c:strRef>
          </c:cat>
          <c:val>
            <c:numRef>
              <c:f>Chart2!$G$7:$G$9</c:f>
              <c:numCache>
                <c:formatCode>General</c:formatCode>
                <c:ptCount val="3"/>
                <c:pt idx="0">
                  <c:v>21150</c:v>
                </c:pt>
                <c:pt idx="1">
                  <c:v>137522</c:v>
                </c:pt>
                <c:pt idx="2">
                  <c:v>17540</c:v>
                </c:pt>
              </c:numCache>
            </c:numRef>
          </c:val>
        </c:ser>
        <c:ser>
          <c:idx val="1"/>
          <c:order val="1"/>
          <c:tx>
            <c:strRef>
              <c:f>Chart2!$H$5:$H$6</c:f>
              <c:strCache>
                <c:ptCount val="2"/>
                <c:pt idx="0">
                  <c:v>Summer Sale</c:v>
                </c:pt>
                <c:pt idx="1">
                  <c:v>Web sight sales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Chart2!$F$7:$F$9</c:f>
              <c:strCache>
                <c:ptCount val="3"/>
                <c:pt idx="0">
                  <c:v>Toys</c:v>
                </c:pt>
                <c:pt idx="1">
                  <c:v>shoes</c:v>
                </c:pt>
                <c:pt idx="2">
                  <c:v>Laptops</c:v>
                </c:pt>
              </c:strCache>
            </c:strRef>
          </c:cat>
          <c:val>
            <c:numRef>
              <c:f>Chart2!$H$7:$H$9</c:f>
              <c:numCache>
                <c:formatCode>General</c:formatCode>
                <c:ptCount val="3"/>
                <c:pt idx="0">
                  <c:v>43690</c:v>
                </c:pt>
                <c:pt idx="1">
                  <c:v>151200</c:v>
                </c:pt>
                <c:pt idx="2">
                  <c:v>14550</c:v>
                </c:pt>
              </c:numCache>
            </c:numRef>
          </c:val>
        </c:ser>
        <c:ser>
          <c:idx val="2"/>
          <c:order val="2"/>
          <c:tx>
            <c:strRef>
              <c:f>Chart2!$I$5:$I$6</c:f>
              <c:strCache>
                <c:ptCount val="2"/>
                <c:pt idx="0">
                  <c:v>Summer Sale</c:v>
                </c:pt>
                <c:pt idx="1">
                  <c:v>Mail order sales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Chart2!$F$7:$F$9</c:f>
              <c:strCache>
                <c:ptCount val="3"/>
                <c:pt idx="0">
                  <c:v>Toys</c:v>
                </c:pt>
                <c:pt idx="1">
                  <c:v>shoes</c:v>
                </c:pt>
                <c:pt idx="2">
                  <c:v>Laptops</c:v>
                </c:pt>
              </c:strCache>
            </c:strRef>
          </c:cat>
          <c:val>
            <c:numRef>
              <c:f>Chart2!$I$7:$I$9</c:f>
              <c:numCache>
                <c:formatCode>General</c:formatCode>
                <c:ptCount val="3"/>
                <c:pt idx="0">
                  <c:v>57890</c:v>
                </c:pt>
                <c:pt idx="1">
                  <c:v>43500</c:v>
                </c:pt>
                <c:pt idx="2">
                  <c:v>27890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378039288"/>
        <c:axId val="378039680"/>
      </c:barChart>
      <c:catAx>
        <c:axId val="378039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solidFill>
            <a:schemeClr val="tx2"/>
          </a:solidFill>
          <a:ln w="12700" cap="flat" cmpd="sng" algn="ctr">
            <a:solidFill>
              <a:schemeClr val="accent1">
                <a:lumMod val="20000"/>
                <a:lumOff val="80000"/>
                <a:alpha val="54000"/>
              </a:schemeClr>
            </a:solidFill>
            <a:round/>
          </a:ln>
          <a:effectLst>
            <a:glow rad="228600">
              <a:schemeClr val="accent4">
                <a:satMod val="175000"/>
                <a:alpha val="40000"/>
              </a:schemeClr>
            </a:glow>
            <a:innerShdw blurRad="63500" dist="50800" dir="13500000">
              <a:schemeClr val="accent2">
                <a:lumMod val="50000"/>
                <a:alpha val="50000"/>
              </a:schemeClr>
            </a:innerShdw>
          </a:effectLst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039680"/>
        <c:crosses val="autoZero"/>
        <c:auto val="1"/>
        <c:lblAlgn val="ctr"/>
        <c:lblOffset val="100"/>
        <c:noMultiLvlLbl val="0"/>
      </c:catAx>
      <c:valAx>
        <c:axId val="37803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solidFill>
            <a:schemeClr val="tx1"/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039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1"/>
    </a:solidFill>
    <a:ln>
      <a:solidFill>
        <a:schemeClr val="bg2">
          <a:lumMod val="75000"/>
        </a:schemeClr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Bar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745625546806649"/>
          <c:y val="0.19486111111111112"/>
          <c:w val="0.81009930008748909"/>
          <c:h val="0.5438032225138523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Chart2!$G$5:$G$6</c:f>
              <c:strCache>
                <c:ptCount val="2"/>
                <c:pt idx="0">
                  <c:v>Summer Sale</c:v>
                </c:pt>
                <c:pt idx="1">
                  <c:v>in store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Chart2!$F$7:$F$9</c:f>
              <c:strCache>
                <c:ptCount val="3"/>
                <c:pt idx="0">
                  <c:v>Toys</c:v>
                </c:pt>
                <c:pt idx="1">
                  <c:v>shoes</c:v>
                </c:pt>
                <c:pt idx="2">
                  <c:v>Laptops</c:v>
                </c:pt>
              </c:strCache>
            </c:strRef>
          </c:cat>
          <c:val>
            <c:numRef>
              <c:f>Chart2!$G$7:$G$9</c:f>
              <c:numCache>
                <c:formatCode>General</c:formatCode>
                <c:ptCount val="3"/>
                <c:pt idx="0">
                  <c:v>21150</c:v>
                </c:pt>
                <c:pt idx="1">
                  <c:v>137522</c:v>
                </c:pt>
                <c:pt idx="2">
                  <c:v>17540</c:v>
                </c:pt>
              </c:numCache>
            </c:numRef>
          </c:val>
        </c:ser>
        <c:ser>
          <c:idx val="1"/>
          <c:order val="1"/>
          <c:tx>
            <c:strRef>
              <c:f>Chart2!$H$5:$H$6</c:f>
              <c:strCache>
                <c:ptCount val="2"/>
                <c:pt idx="0">
                  <c:v>Summer Sale</c:v>
                </c:pt>
                <c:pt idx="1">
                  <c:v>Web sight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Chart2!$F$7:$F$9</c:f>
              <c:strCache>
                <c:ptCount val="3"/>
                <c:pt idx="0">
                  <c:v>Toys</c:v>
                </c:pt>
                <c:pt idx="1">
                  <c:v>shoes</c:v>
                </c:pt>
                <c:pt idx="2">
                  <c:v>Laptops</c:v>
                </c:pt>
              </c:strCache>
            </c:strRef>
          </c:cat>
          <c:val>
            <c:numRef>
              <c:f>Chart2!$H$7:$H$9</c:f>
              <c:numCache>
                <c:formatCode>General</c:formatCode>
                <c:ptCount val="3"/>
                <c:pt idx="0">
                  <c:v>43690</c:v>
                </c:pt>
                <c:pt idx="1">
                  <c:v>151200</c:v>
                </c:pt>
                <c:pt idx="2">
                  <c:v>14550</c:v>
                </c:pt>
              </c:numCache>
            </c:numRef>
          </c:val>
        </c:ser>
        <c:ser>
          <c:idx val="2"/>
          <c:order val="2"/>
          <c:tx>
            <c:strRef>
              <c:f>Chart2!$I$5:$I$6</c:f>
              <c:strCache>
                <c:ptCount val="2"/>
                <c:pt idx="0">
                  <c:v>Summer Sale</c:v>
                </c:pt>
                <c:pt idx="1">
                  <c:v>Mail order sales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Chart2!$F$7:$F$9</c:f>
              <c:strCache>
                <c:ptCount val="3"/>
                <c:pt idx="0">
                  <c:v>Toys</c:v>
                </c:pt>
                <c:pt idx="1">
                  <c:v>shoes</c:v>
                </c:pt>
                <c:pt idx="2">
                  <c:v>Laptops</c:v>
                </c:pt>
              </c:strCache>
            </c:strRef>
          </c:cat>
          <c:val>
            <c:numRef>
              <c:f>Chart2!$I$7:$I$9</c:f>
              <c:numCache>
                <c:formatCode>General</c:formatCode>
                <c:ptCount val="3"/>
                <c:pt idx="0">
                  <c:v>57890</c:v>
                </c:pt>
                <c:pt idx="1">
                  <c:v>43500</c:v>
                </c:pt>
                <c:pt idx="2">
                  <c:v>27890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78041640"/>
        <c:axId val="378042032"/>
      </c:barChart>
      <c:catAx>
        <c:axId val="3780416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solidFill>
            <a:schemeClr val="accent2">
              <a:lumMod val="40000"/>
              <a:lumOff val="60000"/>
            </a:schemeClr>
          </a:solidFill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>
            <a:glow rad="228600">
              <a:schemeClr val="accent4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042032"/>
        <c:crosses val="autoZero"/>
        <c:auto val="1"/>
        <c:lblAlgn val="ctr"/>
        <c:lblOffset val="100"/>
        <c:noMultiLvlLbl val="0"/>
      </c:catAx>
      <c:valAx>
        <c:axId val="378042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041640"/>
        <c:crosses val="autoZero"/>
        <c:crossBetween val="between"/>
      </c:valAx>
      <c:spPr>
        <a:solidFill>
          <a:schemeClr val="accent4">
            <a:lumMod val="60000"/>
            <a:lumOff val="40000"/>
          </a:schemeClr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2">
        <a:lumMod val="7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Line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Sheet1!$C$4:$C$5</c:f>
              <c:strCache>
                <c:ptCount val="2"/>
                <c:pt idx="0">
                  <c:v>Summer Sale</c:v>
                </c:pt>
                <c:pt idx="1">
                  <c:v>in store 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Sheet1!$B$6:$B$8</c:f>
              <c:strCache>
                <c:ptCount val="3"/>
                <c:pt idx="0">
                  <c:v>Toys</c:v>
                </c:pt>
                <c:pt idx="1">
                  <c:v>shoes</c:v>
                </c:pt>
                <c:pt idx="2">
                  <c:v>Laptops</c:v>
                </c:pt>
              </c:strCache>
            </c:strRef>
          </c:cat>
          <c:val>
            <c:numRef>
              <c:f>Sheet1!$C$6:$C$8</c:f>
              <c:numCache>
                <c:formatCode>General</c:formatCode>
                <c:ptCount val="3"/>
                <c:pt idx="0">
                  <c:v>21150</c:v>
                </c:pt>
                <c:pt idx="1">
                  <c:v>137522</c:v>
                </c:pt>
                <c:pt idx="2">
                  <c:v>17540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Sheet1!$D$4:$D$5</c:f>
              <c:strCache>
                <c:ptCount val="2"/>
                <c:pt idx="0">
                  <c:v>Summer Sale</c:v>
                </c:pt>
                <c:pt idx="1">
                  <c:v>Web sight 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Sheet1!$B$6:$B$8</c:f>
              <c:strCache>
                <c:ptCount val="3"/>
                <c:pt idx="0">
                  <c:v>Toys</c:v>
                </c:pt>
                <c:pt idx="1">
                  <c:v>shoes</c:v>
                </c:pt>
                <c:pt idx="2">
                  <c:v>Laptops</c:v>
                </c:pt>
              </c:strCache>
            </c:strRef>
          </c:cat>
          <c:val>
            <c:numRef>
              <c:f>Sheet1!$D$6:$D$8</c:f>
              <c:numCache>
                <c:formatCode>General</c:formatCode>
                <c:ptCount val="3"/>
                <c:pt idx="0">
                  <c:v>43690</c:v>
                </c:pt>
                <c:pt idx="1">
                  <c:v>151200</c:v>
                </c:pt>
                <c:pt idx="2">
                  <c:v>14550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Sheet1!$E$4:$E$5</c:f>
              <c:strCache>
                <c:ptCount val="2"/>
                <c:pt idx="0">
                  <c:v>Summer Sale</c:v>
                </c:pt>
                <c:pt idx="1">
                  <c:v>Mail order sales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Sheet1!$B$6:$B$8</c:f>
              <c:strCache>
                <c:ptCount val="3"/>
                <c:pt idx="0">
                  <c:v>Toys</c:v>
                </c:pt>
                <c:pt idx="1">
                  <c:v>shoes</c:v>
                </c:pt>
                <c:pt idx="2">
                  <c:v>Laptops</c:v>
                </c:pt>
              </c:strCache>
            </c:strRef>
          </c:cat>
          <c:val>
            <c:numRef>
              <c:f>Sheet1!$E$6:$E$8</c:f>
              <c:numCache>
                <c:formatCode>General</c:formatCode>
                <c:ptCount val="3"/>
                <c:pt idx="0">
                  <c:v>57890</c:v>
                </c:pt>
                <c:pt idx="1">
                  <c:v>43500</c:v>
                </c:pt>
                <c:pt idx="2">
                  <c:v>27890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7831904"/>
        <c:axId val="377834256"/>
      </c:lineChart>
      <c:catAx>
        <c:axId val="377831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834256"/>
        <c:crosses val="autoZero"/>
        <c:auto val="1"/>
        <c:lblAlgn val="ctr"/>
        <c:lblOffset val="100"/>
        <c:noMultiLvlLbl val="0"/>
      </c:catAx>
      <c:valAx>
        <c:axId val="377834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831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1">
        <a:lumMod val="60000"/>
        <a:lumOff val="40000"/>
      </a:schemeClr>
    </a:solidFill>
    <a:ln w="9525" cap="flat" cmpd="sng" algn="ctr">
      <a:solidFill>
        <a:schemeClr val="accent2">
          <a:lumMod val="40000"/>
          <a:lumOff val="6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Line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'Line chart'!$D$5</c:f>
              <c:strCache>
                <c:ptCount val="1"/>
                <c:pt idx="0">
                  <c:v>Revenue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'Line chart'!$C$6:$C$9</c:f>
              <c:strCache>
                <c:ptCount val="4"/>
                <c:pt idx="0">
                  <c:v>Qtr 1</c:v>
                </c:pt>
                <c:pt idx="1">
                  <c:v>Qtr 2</c:v>
                </c:pt>
                <c:pt idx="2">
                  <c:v>Qtr 3</c:v>
                </c:pt>
                <c:pt idx="3">
                  <c:v>Qtr 4</c:v>
                </c:pt>
              </c:strCache>
            </c:strRef>
          </c:cat>
          <c:val>
            <c:numRef>
              <c:f>'Line chart'!$D$6:$D$9</c:f>
              <c:numCache>
                <c:formatCode>General</c:formatCode>
                <c:ptCount val="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'Line chart'!$E$5</c:f>
              <c:strCache>
                <c:ptCount val="1"/>
                <c:pt idx="0">
                  <c:v>Expences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'Line chart'!$C$6:$C$9</c:f>
              <c:strCache>
                <c:ptCount val="4"/>
                <c:pt idx="0">
                  <c:v>Qtr 1</c:v>
                </c:pt>
                <c:pt idx="1">
                  <c:v>Qtr 2</c:v>
                </c:pt>
                <c:pt idx="2">
                  <c:v>Qtr 3</c:v>
                </c:pt>
                <c:pt idx="3">
                  <c:v>Qtr 4</c:v>
                </c:pt>
              </c:strCache>
            </c:strRef>
          </c:cat>
          <c:val>
            <c:numRef>
              <c:f>'Line chart'!$E$6:$E$9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7831120"/>
        <c:axId val="377829552"/>
      </c:lineChart>
      <c:catAx>
        <c:axId val="37783112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829552"/>
        <c:crosses val="autoZero"/>
        <c:auto val="1"/>
        <c:lblAlgn val="ctr"/>
        <c:lblOffset val="100"/>
        <c:noMultiLvlLbl val="0"/>
      </c:catAx>
      <c:valAx>
        <c:axId val="37782955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831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980314960629919"/>
          <c:y val="0.17171296296296298"/>
          <c:w val="0.89019685039370078"/>
          <c:h val="0.61498432487605714"/>
        </c:manualLayout>
      </c:layout>
      <c:lineChart>
        <c:grouping val="stacked"/>
        <c:varyColors val="0"/>
        <c:ser>
          <c:idx val="0"/>
          <c:order val="0"/>
          <c:tx>
            <c:strRef>
              <c:f>'Line chart'!$D$5</c:f>
              <c:strCache>
                <c:ptCount val="1"/>
                <c:pt idx="0">
                  <c:v>Revenue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'Line chart'!$C$6:$C$9</c:f>
              <c:strCache>
                <c:ptCount val="4"/>
                <c:pt idx="0">
                  <c:v>Qtr 1</c:v>
                </c:pt>
                <c:pt idx="1">
                  <c:v>Qtr 2</c:v>
                </c:pt>
                <c:pt idx="2">
                  <c:v>Qtr 3</c:v>
                </c:pt>
                <c:pt idx="3">
                  <c:v>Qtr 4</c:v>
                </c:pt>
              </c:strCache>
            </c:strRef>
          </c:cat>
          <c:val>
            <c:numRef>
              <c:f>'Line chart'!$D$6:$D$9</c:f>
              <c:numCache>
                <c:formatCode>General</c:formatCode>
                <c:ptCount val="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'Line chart'!$E$5</c:f>
              <c:strCache>
                <c:ptCount val="1"/>
                <c:pt idx="0">
                  <c:v>Expences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'Line chart'!$C$6:$C$9</c:f>
              <c:strCache>
                <c:ptCount val="4"/>
                <c:pt idx="0">
                  <c:v>Qtr 1</c:v>
                </c:pt>
                <c:pt idx="1">
                  <c:v>Qtr 2</c:v>
                </c:pt>
                <c:pt idx="2">
                  <c:v>Qtr 3</c:v>
                </c:pt>
                <c:pt idx="3">
                  <c:v>Qtr 4</c:v>
                </c:pt>
              </c:strCache>
            </c:strRef>
          </c:cat>
          <c:val>
            <c:numRef>
              <c:f>'Line chart'!$E$6:$E$9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7829944"/>
        <c:axId val="377832688"/>
      </c:lineChart>
      <c:catAx>
        <c:axId val="377829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832688"/>
        <c:crosses val="autoZero"/>
        <c:auto val="1"/>
        <c:lblAlgn val="ctr"/>
        <c:lblOffset val="100"/>
        <c:noMultiLvlLbl val="0"/>
      </c:catAx>
      <c:valAx>
        <c:axId val="37783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829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000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Sheet6!$B$1</c:f>
              <c:strCache>
                <c:ptCount val="1"/>
                <c:pt idx="0">
                  <c:v>Revenue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Sheet6!$A$2:$A$5</c:f>
              <c:strCache>
                <c:ptCount val="4"/>
                <c:pt idx="0">
                  <c:v>Qtr 1</c:v>
                </c:pt>
                <c:pt idx="1">
                  <c:v>Qtr 2</c:v>
                </c:pt>
                <c:pt idx="2">
                  <c:v>Qtr 3</c:v>
                </c:pt>
                <c:pt idx="3">
                  <c:v>Qtr 4</c:v>
                </c:pt>
              </c:strCache>
            </c:strRef>
          </c:xVal>
          <c:yVal>
            <c:numRef>
              <c:f>Sheet6!$B$2:$B$5</c:f>
              <c:numCache>
                <c:formatCode>General</c:formatCode>
                <c:ptCount val="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Sheet6!$C$1</c:f>
              <c:strCache>
                <c:ptCount val="1"/>
                <c:pt idx="0">
                  <c:v>Expences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Sheet6!$A$2:$A$5</c:f>
              <c:strCache>
                <c:ptCount val="4"/>
                <c:pt idx="0">
                  <c:v>Qtr 1</c:v>
                </c:pt>
                <c:pt idx="1">
                  <c:v>Qtr 2</c:v>
                </c:pt>
                <c:pt idx="2">
                  <c:v>Qtr 3</c:v>
                </c:pt>
                <c:pt idx="3">
                  <c:v>Qtr 4</c:v>
                </c:pt>
              </c:strCache>
            </c:strRef>
          </c:xVal>
          <c:yVal>
            <c:numRef>
              <c:f>Sheet6!$C$2:$C$5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833080"/>
        <c:axId val="377830728"/>
      </c:scatterChart>
      <c:valAx>
        <c:axId val="377833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830728"/>
        <c:crosses val="autoZero"/>
        <c:crossBetween val="midCat"/>
      </c:valAx>
      <c:valAx>
        <c:axId val="377830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833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000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Sheet7!$B$1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Sheet7!$A$2:$A$5</c:f>
              <c:strCache>
                <c:ptCount val="4"/>
                <c:pt idx="0">
                  <c:v>Qtr 1</c:v>
                </c:pt>
                <c:pt idx="1">
                  <c:v>Qtr 2</c:v>
                </c:pt>
                <c:pt idx="2">
                  <c:v>Qtr 3</c:v>
                </c:pt>
                <c:pt idx="3">
                  <c:v>Qtr 4</c:v>
                </c:pt>
              </c:strCache>
            </c:strRef>
          </c:cat>
          <c:val>
            <c:numRef>
              <c:f>Sheet7!$B$2:$B$5</c:f>
              <c:numCache>
                <c:formatCode>General</c:formatCode>
                <c:ptCount val="4"/>
                <c:pt idx="0">
                  <c:v>500</c:v>
                </c:pt>
                <c:pt idx="1">
                  <c:v>800</c:v>
                </c:pt>
                <c:pt idx="2">
                  <c:v>1300</c:v>
                </c:pt>
                <c:pt idx="3">
                  <c:v>1100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77208320"/>
        <c:axId val="377205968"/>
      </c:barChart>
      <c:lineChart>
        <c:grouping val="standard"/>
        <c:varyColors val="0"/>
        <c:ser>
          <c:idx val="1"/>
          <c:order val="1"/>
          <c:tx>
            <c:strRef>
              <c:f>Sheet7!$C$1</c:f>
              <c:strCache>
                <c:ptCount val="1"/>
                <c:pt idx="0">
                  <c:v>Expences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Sheet7!$A$2:$A$5</c:f>
              <c:strCache>
                <c:ptCount val="4"/>
                <c:pt idx="0">
                  <c:v>Qtr 1</c:v>
                </c:pt>
                <c:pt idx="1">
                  <c:v>Qtr 2</c:v>
                </c:pt>
                <c:pt idx="2">
                  <c:v>Qtr 3</c:v>
                </c:pt>
                <c:pt idx="3">
                  <c:v>Qtr 4</c:v>
                </c:pt>
              </c:strCache>
            </c:strRef>
          </c:cat>
          <c:val>
            <c:numRef>
              <c:f>Sheet7!$C$2:$C$5</c:f>
              <c:numCache>
                <c:formatCode>General</c:formatCode>
                <c:ptCount val="4"/>
                <c:pt idx="0">
                  <c:v>200</c:v>
                </c:pt>
                <c:pt idx="1">
                  <c:v>150</c:v>
                </c:pt>
                <c:pt idx="2">
                  <c:v>650</c:v>
                </c:pt>
                <c:pt idx="3">
                  <c:v>1100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77208320"/>
        <c:axId val="377205968"/>
      </c:lineChart>
      <c:catAx>
        <c:axId val="377208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205968"/>
        <c:crosses val="autoZero"/>
        <c:auto val="1"/>
        <c:lblAlgn val="ctr"/>
        <c:lblOffset val="100"/>
        <c:noMultiLvlLbl val="0"/>
      </c:catAx>
      <c:valAx>
        <c:axId val="37720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208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1">
        <a:lumMod val="60000"/>
        <a:lumOff val="4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1249343832021"/>
          <c:y val="3.2055327684799864E-2"/>
          <c:w val="0.92733700191744739"/>
          <c:h val="0.8257529163402824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Chart2!$G$5:$G$6</c:f>
              <c:strCache>
                <c:ptCount val="2"/>
                <c:pt idx="0">
                  <c:v>Summer Sale</c:v>
                </c:pt>
                <c:pt idx="1">
                  <c:v>in store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Chart2!$F$7:$F$9</c:f>
              <c:strCache>
                <c:ptCount val="3"/>
                <c:pt idx="0">
                  <c:v>Toys</c:v>
                </c:pt>
                <c:pt idx="1">
                  <c:v>shoes</c:v>
                </c:pt>
                <c:pt idx="2">
                  <c:v>Laptops</c:v>
                </c:pt>
              </c:strCache>
            </c:strRef>
          </c:cat>
          <c:val>
            <c:numRef>
              <c:f>Chart2!$G$7:$G$9</c:f>
              <c:numCache>
                <c:formatCode>General</c:formatCode>
                <c:ptCount val="3"/>
                <c:pt idx="0">
                  <c:v>21150</c:v>
                </c:pt>
                <c:pt idx="1">
                  <c:v>137522</c:v>
                </c:pt>
                <c:pt idx="2">
                  <c:v>17540</c:v>
                </c:pt>
              </c:numCache>
            </c:numRef>
          </c:val>
        </c:ser>
        <c:ser>
          <c:idx val="1"/>
          <c:order val="1"/>
          <c:tx>
            <c:strRef>
              <c:f>Chart2!$H$5:$H$6</c:f>
              <c:strCache>
                <c:ptCount val="2"/>
                <c:pt idx="0">
                  <c:v>Summer Sale</c:v>
                </c:pt>
                <c:pt idx="1">
                  <c:v>Web sight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Chart2!$F$7:$F$9</c:f>
              <c:strCache>
                <c:ptCount val="3"/>
                <c:pt idx="0">
                  <c:v>Toys</c:v>
                </c:pt>
                <c:pt idx="1">
                  <c:v>shoes</c:v>
                </c:pt>
                <c:pt idx="2">
                  <c:v>Laptops</c:v>
                </c:pt>
              </c:strCache>
            </c:strRef>
          </c:cat>
          <c:val>
            <c:numRef>
              <c:f>Chart2!$H$7:$H$9</c:f>
              <c:numCache>
                <c:formatCode>General</c:formatCode>
                <c:ptCount val="3"/>
                <c:pt idx="0">
                  <c:v>43690</c:v>
                </c:pt>
                <c:pt idx="1">
                  <c:v>151200</c:v>
                </c:pt>
                <c:pt idx="2">
                  <c:v>14550</c:v>
                </c:pt>
              </c:numCache>
            </c:numRef>
          </c:val>
        </c:ser>
        <c:ser>
          <c:idx val="2"/>
          <c:order val="2"/>
          <c:tx>
            <c:strRef>
              <c:f>Chart2!$I$5:$I$6</c:f>
              <c:strCache>
                <c:ptCount val="2"/>
                <c:pt idx="0">
                  <c:v>Summer Sale</c:v>
                </c:pt>
                <c:pt idx="1">
                  <c:v>Mail order sales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Chart2!$F$7:$F$9</c:f>
              <c:strCache>
                <c:ptCount val="3"/>
                <c:pt idx="0">
                  <c:v>Toys</c:v>
                </c:pt>
                <c:pt idx="1">
                  <c:v>shoes</c:v>
                </c:pt>
                <c:pt idx="2">
                  <c:v>Laptops</c:v>
                </c:pt>
              </c:strCache>
            </c:strRef>
          </c:cat>
          <c:val>
            <c:numRef>
              <c:f>Chart2!$I$7:$I$9</c:f>
              <c:numCache>
                <c:formatCode>General</c:formatCode>
                <c:ptCount val="3"/>
                <c:pt idx="0">
                  <c:v>57890</c:v>
                </c:pt>
                <c:pt idx="1">
                  <c:v>43500</c:v>
                </c:pt>
                <c:pt idx="2">
                  <c:v>27890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7205184"/>
        <c:axId val="377207144"/>
      </c:barChart>
      <c:catAx>
        <c:axId val="377205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207144"/>
        <c:crosses val="autoZero"/>
        <c:auto val="1"/>
        <c:lblAlgn val="ctr"/>
        <c:lblOffset val="100"/>
        <c:noMultiLvlLbl val="0"/>
      </c:catAx>
      <c:valAx>
        <c:axId val="377207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205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Bar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745625546806649"/>
          <c:y val="0.19486111111111112"/>
          <c:w val="0.81009930008748909"/>
          <c:h val="0.5438032225138523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Chart2!$G$5:$G$6</c:f>
              <c:strCache>
                <c:ptCount val="2"/>
                <c:pt idx="0">
                  <c:v>Summer Sale</c:v>
                </c:pt>
                <c:pt idx="1">
                  <c:v>in store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Chart2!$F$7:$F$9</c:f>
              <c:strCache>
                <c:ptCount val="3"/>
                <c:pt idx="0">
                  <c:v>Toys</c:v>
                </c:pt>
                <c:pt idx="1">
                  <c:v>shoes</c:v>
                </c:pt>
                <c:pt idx="2">
                  <c:v>Laptops</c:v>
                </c:pt>
              </c:strCache>
            </c:strRef>
          </c:cat>
          <c:val>
            <c:numRef>
              <c:f>Chart2!$G$7:$G$9</c:f>
              <c:numCache>
                <c:formatCode>General</c:formatCode>
                <c:ptCount val="3"/>
                <c:pt idx="0">
                  <c:v>21150</c:v>
                </c:pt>
                <c:pt idx="1">
                  <c:v>137522</c:v>
                </c:pt>
                <c:pt idx="2">
                  <c:v>17540</c:v>
                </c:pt>
              </c:numCache>
            </c:numRef>
          </c:val>
        </c:ser>
        <c:ser>
          <c:idx val="1"/>
          <c:order val="1"/>
          <c:tx>
            <c:strRef>
              <c:f>Chart2!$H$5:$H$6</c:f>
              <c:strCache>
                <c:ptCount val="2"/>
                <c:pt idx="0">
                  <c:v>Summer Sale</c:v>
                </c:pt>
                <c:pt idx="1">
                  <c:v>Web sight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Chart2!$F$7:$F$9</c:f>
              <c:strCache>
                <c:ptCount val="3"/>
                <c:pt idx="0">
                  <c:v>Toys</c:v>
                </c:pt>
                <c:pt idx="1">
                  <c:v>shoes</c:v>
                </c:pt>
                <c:pt idx="2">
                  <c:v>Laptops</c:v>
                </c:pt>
              </c:strCache>
            </c:strRef>
          </c:cat>
          <c:val>
            <c:numRef>
              <c:f>Chart2!$H$7:$H$9</c:f>
              <c:numCache>
                <c:formatCode>General</c:formatCode>
                <c:ptCount val="3"/>
                <c:pt idx="0">
                  <c:v>43690</c:v>
                </c:pt>
                <c:pt idx="1">
                  <c:v>151200</c:v>
                </c:pt>
                <c:pt idx="2">
                  <c:v>14550</c:v>
                </c:pt>
              </c:numCache>
            </c:numRef>
          </c:val>
        </c:ser>
        <c:ser>
          <c:idx val="2"/>
          <c:order val="2"/>
          <c:tx>
            <c:strRef>
              <c:f>Chart2!$I$5:$I$6</c:f>
              <c:strCache>
                <c:ptCount val="2"/>
                <c:pt idx="0">
                  <c:v>Summer Sale</c:v>
                </c:pt>
                <c:pt idx="1">
                  <c:v>Mail order sales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Chart2!$F$7:$F$9</c:f>
              <c:strCache>
                <c:ptCount val="3"/>
                <c:pt idx="0">
                  <c:v>Toys</c:v>
                </c:pt>
                <c:pt idx="1">
                  <c:v>shoes</c:v>
                </c:pt>
                <c:pt idx="2">
                  <c:v>Laptops</c:v>
                </c:pt>
              </c:strCache>
            </c:strRef>
          </c:cat>
          <c:val>
            <c:numRef>
              <c:f>Chart2!$I$7:$I$9</c:f>
              <c:numCache>
                <c:formatCode>General</c:formatCode>
                <c:ptCount val="3"/>
                <c:pt idx="0">
                  <c:v>57890</c:v>
                </c:pt>
                <c:pt idx="1">
                  <c:v>43500</c:v>
                </c:pt>
                <c:pt idx="2">
                  <c:v>27890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77204792"/>
        <c:axId val="377831512"/>
      </c:barChart>
      <c:catAx>
        <c:axId val="3772047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solidFill>
            <a:schemeClr val="accent2">
              <a:lumMod val="40000"/>
              <a:lumOff val="60000"/>
            </a:schemeClr>
          </a:solidFill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>
            <a:glow rad="228600">
              <a:schemeClr val="accent4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831512"/>
        <c:crosses val="autoZero"/>
        <c:auto val="1"/>
        <c:lblAlgn val="ctr"/>
        <c:lblOffset val="100"/>
        <c:noMultiLvlLbl val="0"/>
      </c:catAx>
      <c:valAx>
        <c:axId val="377831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204792"/>
        <c:crosses val="autoZero"/>
        <c:crossBetween val="between"/>
      </c:valAx>
      <c:spPr>
        <a:solidFill>
          <a:schemeClr val="accent4">
            <a:lumMod val="60000"/>
            <a:lumOff val="40000"/>
          </a:schemeClr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2">
        <a:lumMod val="7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Charts</a:t>
            </a:r>
          </a:p>
          <a:p>
            <a:pPr>
              <a:defRPr/>
            </a:pP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Chart2!$G$5:$G$6</c:f>
              <c:strCache>
                <c:ptCount val="2"/>
                <c:pt idx="0">
                  <c:v>Summer Sale</c:v>
                </c:pt>
                <c:pt idx="1">
                  <c:v>in store sales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Chart2!$F$7:$F$9</c:f>
              <c:strCache>
                <c:ptCount val="3"/>
                <c:pt idx="0">
                  <c:v>Toys</c:v>
                </c:pt>
                <c:pt idx="1">
                  <c:v>shoes</c:v>
                </c:pt>
                <c:pt idx="2">
                  <c:v>Laptops</c:v>
                </c:pt>
              </c:strCache>
            </c:strRef>
          </c:cat>
          <c:val>
            <c:numRef>
              <c:f>Chart2!$G$7:$G$9</c:f>
              <c:numCache>
                <c:formatCode>General</c:formatCode>
                <c:ptCount val="3"/>
                <c:pt idx="0">
                  <c:v>21150</c:v>
                </c:pt>
                <c:pt idx="1">
                  <c:v>137522</c:v>
                </c:pt>
                <c:pt idx="2">
                  <c:v>17540</c:v>
                </c:pt>
              </c:numCache>
            </c:numRef>
          </c:val>
        </c:ser>
        <c:ser>
          <c:idx val="1"/>
          <c:order val="1"/>
          <c:tx>
            <c:strRef>
              <c:f>Chart2!$H$5:$H$6</c:f>
              <c:strCache>
                <c:ptCount val="2"/>
                <c:pt idx="0">
                  <c:v>Summer Sale</c:v>
                </c:pt>
                <c:pt idx="1">
                  <c:v>Web sight sales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Chart2!$F$7:$F$9</c:f>
              <c:strCache>
                <c:ptCount val="3"/>
                <c:pt idx="0">
                  <c:v>Toys</c:v>
                </c:pt>
                <c:pt idx="1">
                  <c:v>shoes</c:v>
                </c:pt>
                <c:pt idx="2">
                  <c:v>Laptops</c:v>
                </c:pt>
              </c:strCache>
            </c:strRef>
          </c:cat>
          <c:val>
            <c:numRef>
              <c:f>Chart2!$H$7:$H$9</c:f>
              <c:numCache>
                <c:formatCode>General</c:formatCode>
                <c:ptCount val="3"/>
                <c:pt idx="0">
                  <c:v>43690</c:v>
                </c:pt>
                <c:pt idx="1">
                  <c:v>151200</c:v>
                </c:pt>
                <c:pt idx="2">
                  <c:v>14550</c:v>
                </c:pt>
              </c:numCache>
            </c:numRef>
          </c:val>
        </c:ser>
        <c:ser>
          <c:idx val="2"/>
          <c:order val="2"/>
          <c:tx>
            <c:strRef>
              <c:f>Chart2!$I$5:$I$6</c:f>
              <c:strCache>
                <c:ptCount val="2"/>
                <c:pt idx="0">
                  <c:v>Summer Sale</c:v>
                </c:pt>
                <c:pt idx="1">
                  <c:v>Mail order sales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Chart2!$F$7:$F$9</c:f>
              <c:strCache>
                <c:ptCount val="3"/>
                <c:pt idx="0">
                  <c:v>Toys</c:v>
                </c:pt>
                <c:pt idx="1">
                  <c:v>shoes</c:v>
                </c:pt>
                <c:pt idx="2">
                  <c:v>Laptops</c:v>
                </c:pt>
              </c:strCache>
            </c:strRef>
          </c:cat>
          <c:val>
            <c:numRef>
              <c:f>Chart2!$I$7:$I$9</c:f>
              <c:numCache>
                <c:formatCode>General</c:formatCode>
                <c:ptCount val="3"/>
                <c:pt idx="0">
                  <c:v>57890</c:v>
                </c:pt>
                <c:pt idx="1">
                  <c:v>43500</c:v>
                </c:pt>
                <c:pt idx="2">
                  <c:v>27890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377835432"/>
        <c:axId val="377835824"/>
      </c:barChart>
      <c:catAx>
        <c:axId val="377835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solidFill>
            <a:schemeClr val="tx2"/>
          </a:solidFill>
          <a:ln w="12700" cap="flat" cmpd="sng" algn="ctr">
            <a:solidFill>
              <a:schemeClr val="accent1">
                <a:lumMod val="20000"/>
                <a:lumOff val="80000"/>
                <a:alpha val="54000"/>
              </a:schemeClr>
            </a:solidFill>
            <a:round/>
          </a:ln>
          <a:effectLst>
            <a:glow rad="228600">
              <a:schemeClr val="accent4">
                <a:satMod val="175000"/>
                <a:alpha val="40000"/>
              </a:schemeClr>
            </a:glow>
            <a:innerShdw blurRad="63500" dist="50800" dir="13500000">
              <a:schemeClr val="accent2">
                <a:lumMod val="50000"/>
                <a:alpha val="50000"/>
              </a:schemeClr>
            </a:innerShdw>
          </a:effectLst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835824"/>
        <c:crosses val="autoZero"/>
        <c:auto val="1"/>
        <c:lblAlgn val="ctr"/>
        <c:lblOffset val="100"/>
        <c:noMultiLvlLbl val="0"/>
      </c:catAx>
      <c:valAx>
        <c:axId val="37783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solidFill>
            <a:schemeClr val="tx1"/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835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1"/>
    </a:solidFill>
    <a:ln>
      <a:solidFill>
        <a:schemeClr val="bg2">
          <a:lumMod val="75000"/>
        </a:schemeClr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Line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Sheet1!$C$4:$C$5</c:f>
              <c:strCache>
                <c:ptCount val="2"/>
                <c:pt idx="0">
                  <c:v>Summer Sale</c:v>
                </c:pt>
                <c:pt idx="1">
                  <c:v>in store 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Sheet1!$B$6:$B$8</c:f>
              <c:strCache>
                <c:ptCount val="3"/>
                <c:pt idx="0">
                  <c:v>Toys</c:v>
                </c:pt>
                <c:pt idx="1">
                  <c:v>shoes</c:v>
                </c:pt>
                <c:pt idx="2">
                  <c:v>Laptops</c:v>
                </c:pt>
              </c:strCache>
            </c:strRef>
          </c:cat>
          <c:val>
            <c:numRef>
              <c:f>Sheet1!$C$6:$C$8</c:f>
              <c:numCache>
                <c:formatCode>General</c:formatCode>
                <c:ptCount val="3"/>
                <c:pt idx="0">
                  <c:v>21150</c:v>
                </c:pt>
                <c:pt idx="1">
                  <c:v>137522</c:v>
                </c:pt>
                <c:pt idx="2">
                  <c:v>17540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Sheet1!$D$4:$D$5</c:f>
              <c:strCache>
                <c:ptCount val="2"/>
                <c:pt idx="0">
                  <c:v>Summer Sale</c:v>
                </c:pt>
                <c:pt idx="1">
                  <c:v>Web sight 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Sheet1!$B$6:$B$8</c:f>
              <c:strCache>
                <c:ptCount val="3"/>
                <c:pt idx="0">
                  <c:v>Toys</c:v>
                </c:pt>
                <c:pt idx="1">
                  <c:v>shoes</c:v>
                </c:pt>
                <c:pt idx="2">
                  <c:v>Laptops</c:v>
                </c:pt>
              </c:strCache>
            </c:strRef>
          </c:cat>
          <c:val>
            <c:numRef>
              <c:f>Sheet1!$D$6:$D$8</c:f>
              <c:numCache>
                <c:formatCode>General</c:formatCode>
                <c:ptCount val="3"/>
                <c:pt idx="0">
                  <c:v>43690</c:v>
                </c:pt>
                <c:pt idx="1">
                  <c:v>151200</c:v>
                </c:pt>
                <c:pt idx="2">
                  <c:v>14550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Sheet1!$E$4:$E$5</c:f>
              <c:strCache>
                <c:ptCount val="2"/>
                <c:pt idx="0">
                  <c:v>Summer Sale</c:v>
                </c:pt>
                <c:pt idx="1">
                  <c:v>Mail order sales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Sheet1!$B$6:$B$8</c:f>
              <c:strCache>
                <c:ptCount val="3"/>
                <c:pt idx="0">
                  <c:v>Toys</c:v>
                </c:pt>
                <c:pt idx="1">
                  <c:v>shoes</c:v>
                </c:pt>
                <c:pt idx="2">
                  <c:v>Laptops</c:v>
                </c:pt>
              </c:strCache>
            </c:strRef>
          </c:cat>
          <c:val>
            <c:numRef>
              <c:f>Sheet1!$E$6:$E$8</c:f>
              <c:numCache>
                <c:formatCode>General</c:formatCode>
                <c:ptCount val="3"/>
                <c:pt idx="0">
                  <c:v>57890</c:v>
                </c:pt>
                <c:pt idx="1">
                  <c:v>43500</c:v>
                </c:pt>
                <c:pt idx="2">
                  <c:v>27890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3795648"/>
        <c:axId val="553801136"/>
      </c:lineChart>
      <c:catAx>
        <c:axId val="553795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801136"/>
        <c:crosses val="autoZero"/>
        <c:auto val="1"/>
        <c:lblAlgn val="ctr"/>
        <c:lblOffset val="100"/>
        <c:noMultiLvlLbl val="0"/>
      </c:catAx>
      <c:valAx>
        <c:axId val="55380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795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1">
        <a:lumMod val="60000"/>
        <a:lumOff val="40000"/>
      </a:schemeClr>
    </a:solidFill>
    <a:ln w="9525" cap="flat" cmpd="sng" algn="ctr">
      <a:solidFill>
        <a:schemeClr val="accent2">
          <a:lumMod val="40000"/>
          <a:lumOff val="6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7905285762724638E-2"/>
          <c:y val="0.16245370370370371"/>
          <c:w val="0.89019685039370078"/>
          <c:h val="0.61498432487605714"/>
        </c:manualLayout>
      </c:layout>
      <c:lineChart>
        <c:grouping val="stacked"/>
        <c:varyColors val="0"/>
        <c:ser>
          <c:idx val="0"/>
          <c:order val="0"/>
          <c:tx>
            <c:strRef>
              <c:f>'Line chart'!$D$5</c:f>
              <c:strCache>
                <c:ptCount val="1"/>
                <c:pt idx="0">
                  <c:v>Revenue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'Line chart'!$C$6:$C$9</c:f>
              <c:strCache>
                <c:ptCount val="4"/>
                <c:pt idx="0">
                  <c:v>Qtr 1</c:v>
                </c:pt>
                <c:pt idx="1">
                  <c:v>Qtr 2</c:v>
                </c:pt>
                <c:pt idx="2">
                  <c:v>Qtr 3</c:v>
                </c:pt>
                <c:pt idx="3">
                  <c:v>Qtr 4</c:v>
                </c:pt>
              </c:strCache>
            </c:strRef>
          </c:cat>
          <c:val>
            <c:numRef>
              <c:f>'Line chart'!$D$6:$D$9</c:f>
              <c:numCache>
                <c:formatCode>General</c:formatCode>
                <c:ptCount val="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'Line chart'!$E$5</c:f>
              <c:strCache>
                <c:ptCount val="1"/>
                <c:pt idx="0">
                  <c:v>Expences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'Line chart'!$C$6:$C$9</c:f>
              <c:strCache>
                <c:ptCount val="4"/>
                <c:pt idx="0">
                  <c:v>Qtr 1</c:v>
                </c:pt>
                <c:pt idx="1">
                  <c:v>Qtr 2</c:v>
                </c:pt>
                <c:pt idx="2">
                  <c:v>Qtr 3</c:v>
                </c:pt>
                <c:pt idx="3">
                  <c:v>Qtr 4</c:v>
                </c:pt>
              </c:strCache>
            </c:strRef>
          </c:cat>
          <c:val>
            <c:numRef>
              <c:f>'Line chart'!$E$6:$E$9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3796040"/>
        <c:axId val="553799568"/>
      </c:lineChart>
      <c:catAx>
        <c:axId val="553796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799568"/>
        <c:crosses val="autoZero"/>
        <c:auto val="1"/>
        <c:lblAlgn val="ctr"/>
        <c:lblOffset val="100"/>
        <c:noMultiLvlLbl val="0"/>
      </c:catAx>
      <c:valAx>
        <c:axId val="55379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796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000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Line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'Line chart'!$D$5</c:f>
              <c:strCache>
                <c:ptCount val="1"/>
                <c:pt idx="0">
                  <c:v>Revenue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'Line chart'!$C$6:$C$9</c:f>
              <c:strCache>
                <c:ptCount val="4"/>
                <c:pt idx="0">
                  <c:v>Qtr 1</c:v>
                </c:pt>
                <c:pt idx="1">
                  <c:v>Qtr 2</c:v>
                </c:pt>
                <c:pt idx="2">
                  <c:v>Qtr 3</c:v>
                </c:pt>
                <c:pt idx="3">
                  <c:v>Qtr 4</c:v>
                </c:pt>
              </c:strCache>
            </c:strRef>
          </c:cat>
          <c:val>
            <c:numRef>
              <c:f>'Line chart'!$D$6:$D$9</c:f>
              <c:numCache>
                <c:formatCode>General</c:formatCode>
                <c:ptCount val="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'Line chart'!$E$5</c:f>
              <c:strCache>
                <c:ptCount val="1"/>
                <c:pt idx="0">
                  <c:v>Expences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'Line chart'!$C$6:$C$9</c:f>
              <c:strCache>
                <c:ptCount val="4"/>
                <c:pt idx="0">
                  <c:v>Qtr 1</c:v>
                </c:pt>
                <c:pt idx="1">
                  <c:v>Qtr 2</c:v>
                </c:pt>
                <c:pt idx="2">
                  <c:v>Qtr 3</c:v>
                </c:pt>
                <c:pt idx="3">
                  <c:v>Qtr 4</c:v>
                </c:pt>
              </c:strCache>
            </c:strRef>
          </c:cat>
          <c:val>
            <c:numRef>
              <c:f>'Line chart'!$E$6:$E$9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3801920"/>
        <c:axId val="553803096"/>
      </c:lineChart>
      <c:catAx>
        <c:axId val="55380192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803096"/>
        <c:crosses val="autoZero"/>
        <c:auto val="1"/>
        <c:lblAlgn val="ctr"/>
        <c:lblOffset val="100"/>
        <c:noMultiLvlLbl val="0"/>
      </c:catAx>
      <c:valAx>
        <c:axId val="55380309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801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Sheet6!$B$1</c:f>
              <c:strCache>
                <c:ptCount val="1"/>
                <c:pt idx="0">
                  <c:v>Revenue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Sheet6!$A$2:$A$5</c:f>
              <c:strCache>
                <c:ptCount val="4"/>
                <c:pt idx="0">
                  <c:v>Qtr 1</c:v>
                </c:pt>
                <c:pt idx="1">
                  <c:v>Qtr 2</c:v>
                </c:pt>
                <c:pt idx="2">
                  <c:v>Qtr 3</c:v>
                </c:pt>
                <c:pt idx="3">
                  <c:v>Qtr 4</c:v>
                </c:pt>
              </c:strCache>
            </c:strRef>
          </c:xVal>
          <c:yVal>
            <c:numRef>
              <c:f>Sheet6!$B$2:$B$5</c:f>
              <c:numCache>
                <c:formatCode>General</c:formatCode>
                <c:ptCount val="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Sheet6!$C$1</c:f>
              <c:strCache>
                <c:ptCount val="1"/>
                <c:pt idx="0">
                  <c:v>Expences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Sheet6!$A$2:$A$5</c:f>
              <c:strCache>
                <c:ptCount val="4"/>
                <c:pt idx="0">
                  <c:v>Qtr 1</c:v>
                </c:pt>
                <c:pt idx="1">
                  <c:v>Qtr 2</c:v>
                </c:pt>
                <c:pt idx="2">
                  <c:v>Qtr 3</c:v>
                </c:pt>
                <c:pt idx="3">
                  <c:v>Qtr 4</c:v>
                </c:pt>
              </c:strCache>
            </c:strRef>
          </c:xVal>
          <c:yVal>
            <c:numRef>
              <c:f>Sheet6!$C$2:$C$5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3797216"/>
        <c:axId val="553799960"/>
      </c:scatterChart>
      <c:valAx>
        <c:axId val="553797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799960"/>
        <c:crosses val="autoZero"/>
        <c:crossBetween val="midCat"/>
      </c:valAx>
      <c:valAx>
        <c:axId val="553799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797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000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Sheet7!$B$1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Sheet7!$A$2:$A$5</c:f>
              <c:strCache>
                <c:ptCount val="4"/>
                <c:pt idx="0">
                  <c:v>Qtr 1</c:v>
                </c:pt>
                <c:pt idx="1">
                  <c:v>Qtr 2</c:v>
                </c:pt>
                <c:pt idx="2">
                  <c:v>Qtr 3</c:v>
                </c:pt>
                <c:pt idx="3">
                  <c:v>Qtr 4</c:v>
                </c:pt>
              </c:strCache>
            </c:strRef>
          </c:cat>
          <c:val>
            <c:numRef>
              <c:f>Sheet7!$B$2:$B$5</c:f>
              <c:numCache>
                <c:formatCode>General</c:formatCode>
                <c:ptCount val="4"/>
                <c:pt idx="0">
                  <c:v>500</c:v>
                </c:pt>
                <c:pt idx="1">
                  <c:v>800</c:v>
                </c:pt>
                <c:pt idx="2">
                  <c:v>1300</c:v>
                </c:pt>
                <c:pt idx="3">
                  <c:v>1100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553800744"/>
        <c:axId val="553801528"/>
      </c:barChart>
      <c:lineChart>
        <c:grouping val="standard"/>
        <c:varyColors val="0"/>
        <c:ser>
          <c:idx val="1"/>
          <c:order val="1"/>
          <c:tx>
            <c:strRef>
              <c:f>Sheet7!$C$1</c:f>
              <c:strCache>
                <c:ptCount val="1"/>
                <c:pt idx="0">
                  <c:v>Expences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Sheet7!$A$2:$A$5</c:f>
              <c:strCache>
                <c:ptCount val="4"/>
                <c:pt idx="0">
                  <c:v>Qtr 1</c:v>
                </c:pt>
                <c:pt idx="1">
                  <c:v>Qtr 2</c:v>
                </c:pt>
                <c:pt idx="2">
                  <c:v>Qtr 3</c:v>
                </c:pt>
                <c:pt idx="3">
                  <c:v>Qtr 4</c:v>
                </c:pt>
              </c:strCache>
            </c:strRef>
          </c:cat>
          <c:val>
            <c:numRef>
              <c:f>Sheet7!$C$2:$C$5</c:f>
              <c:numCache>
                <c:formatCode>General</c:formatCode>
                <c:ptCount val="4"/>
                <c:pt idx="0">
                  <c:v>200</c:v>
                </c:pt>
                <c:pt idx="1">
                  <c:v>150</c:v>
                </c:pt>
                <c:pt idx="2">
                  <c:v>650</c:v>
                </c:pt>
                <c:pt idx="3">
                  <c:v>1100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53800744"/>
        <c:axId val="553801528"/>
      </c:lineChart>
      <c:catAx>
        <c:axId val="553800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801528"/>
        <c:crosses val="autoZero"/>
        <c:auto val="1"/>
        <c:lblAlgn val="ctr"/>
        <c:lblOffset val="100"/>
        <c:noMultiLvlLbl val="0"/>
      </c:catAx>
      <c:valAx>
        <c:axId val="553801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800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1">
        <a:lumMod val="60000"/>
        <a:lumOff val="4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3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'Pie chart'!$D$3</c:f>
              <c:strCache>
                <c:ptCount val="1"/>
                <c:pt idx="0">
                  <c:v>sales</c:v>
                </c:pt>
              </c:strCache>
            </c:strRef>
          </c:tx>
          <c:dPt>
            <c:idx val="0"/>
            <c:bubble3D val="0"/>
            <c:explosion val="21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explosion val="13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explosion val="14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explosion val="11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 chart'!$C$4:$C$7</c:f>
              <c:strCache>
                <c:ptCount val="4"/>
                <c:pt idx="0">
                  <c:v>Qtr 1</c:v>
                </c:pt>
                <c:pt idx="1">
                  <c:v>Qtr 2</c:v>
                </c:pt>
                <c:pt idx="2">
                  <c:v>Qtr 3</c:v>
                </c:pt>
                <c:pt idx="3">
                  <c:v>Qtr</c:v>
                </c:pt>
              </c:strCache>
            </c:strRef>
          </c:cat>
          <c:val>
            <c:numRef>
              <c:f>'Pie chart'!$D$4:$D$7</c:f>
              <c:numCache>
                <c:formatCode>General</c:formatCode>
                <c:ptCount val="4"/>
                <c:pt idx="0">
                  <c:v>2500</c:v>
                </c:pt>
                <c:pt idx="1">
                  <c:v>1000</c:v>
                </c:pt>
                <c:pt idx="2">
                  <c:v>2600</c:v>
                </c:pt>
                <c:pt idx="3">
                  <c:v>6000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solidFill>
          <a:schemeClr val="accent2"/>
        </a:solidFill>
        <a:ln>
          <a:noFill/>
        </a:ln>
        <a:effectLst/>
      </c:spPr>
    </c:plotArea>
    <c:legend>
      <c:legendPos val="t"/>
      <c:overlay val="0"/>
      <c:spPr>
        <a:solidFill>
          <a:srgbClr val="FFFF00"/>
        </a:solidFill>
        <a:ln>
          <a:solidFill>
            <a:schemeClr val="accent2">
              <a:lumMod val="40000"/>
              <a:lumOff val="60000"/>
              <a:alpha val="96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11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'Pie chart'!$D$3</c:f>
              <c:strCache>
                <c:ptCount val="1"/>
                <c:pt idx="0">
                  <c:v>sales</c:v>
                </c:pt>
              </c:strCache>
            </c:strRef>
          </c:tx>
          <c:dPt>
            <c:idx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rgbClr val="00B05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rgbClr val="C0000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'Pie chart'!$C$4:$C$7</c:f>
              <c:strCache>
                <c:ptCount val="4"/>
                <c:pt idx="0">
                  <c:v>Qtr 1</c:v>
                </c:pt>
                <c:pt idx="1">
                  <c:v>Qtr 2</c:v>
                </c:pt>
                <c:pt idx="2">
                  <c:v>Qtr 3</c:v>
                </c:pt>
                <c:pt idx="3">
                  <c:v>Qtr</c:v>
                </c:pt>
              </c:strCache>
            </c:strRef>
          </c:cat>
          <c:val>
            <c:numRef>
              <c:f>'Pie chart'!$D$4:$D$7</c:f>
              <c:numCache>
                <c:formatCode>General</c:formatCode>
                <c:ptCount val="4"/>
                <c:pt idx="0">
                  <c:v>2500</c:v>
                </c:pt>
                <c:pt idx="1">
                  <c:v>1000</c:v>
                </c:pt>
                <c:pt idx="2">
                  <c:v>2600</c:v>
                </c:pt>
                <c:pt idx="3">
                  <c:v>6000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'Pie chart'!$D$3</c:f>
              <c:strCache>
                <c:ptCount val="1"/>
                <c:pt idx="0">
                  <c:v>sales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explosion val="14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accent2">
                    <a:lumMod val="40000"/>
                    <a:lumOff val="60000"/>
                    <a:alpha val="90000"/>
                  </a:schemeClr>
                </a:solidFill>
              </a:ln>
              <a:effectLst/>
            </c:spPr>
          </c:dPt>
          <c:cat>
            <c:strRef>
              <c:f>'Pie chart'!$C$4:$C$7</c:f>
              <c:strCache>
                <c:ptCount val="4"/>
                <c:pt idx="0">
                  <c:v>Qtr 1</c:v>
                </c:pt>
                <c:pt idx="1">
                  <c:v>Qtr 2</c:v>
                </c:pt>
                <c:pt idx="2">
                  <c:v>Qtr 3</c:v>
                </c:pt>
                <c:pt idx="3">
                  <c:v>Qtr</c:v>
                </c:pt>
              </c:strCache>
            </c:strRef>
          </c:cat>
          <c:val>
            <c:numRef>
              <c:f>'Pie chart'!$D$4:$D$7</c:f>
              <c:numCache>
                <c:formatCode>General</c:formatCode>
                <c:ptCount val="4"/>
                <c:pt idx="0">
                  <c:v>2500</c:v>
                </c:pt>
                <c:pt idx="1">
                  <c:v>1000</c:v>
                </c:pt>
                <c:pt idx="2">
                  <c:v>2600</c:v>
                </c:pt>
                <c:pt idx="3">
                  <c:v>6000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2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50800" dir="5400000" algn="ctr" rotWithShape="0">
        <a:schemeClr val="accent2">
          <a:lumMod val="20000"/>
          <a:lumOff val="80000"/>
        </a:scheme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'Pie chart'!$D$3</c:f>
              <c:strCache>
                <c:ptCount val="1"/>
                <c:pt idx="0">
                  <c:v>sales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explosion val="14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accent2">
                    <a:lumMod val="40000"/>
                    <a:lumOff val="60000"/>
                    <a:alpha val="90000"/>
                  </a:schemeClr>
                </a:solidFill>
              </a:ln>
              <a:effectLst/>
            </c:spPr>
          </c:dPt>
          <c:cat>
            <c:strRef>
              <c:f>'Pie chart'!$C$4:$C$7</c:f>
              <c:strCache>
                <c:ptCount val="4"/>
                <c:pt idx="0">
                  <c:v>Qtr 1</c:v>
                </c:pt>
                <c:pt idx="1">
                  <c:v>Qtr 2</c:v>
                </c:pt>
                <c:pt idx="2">
                  <c:v>Qtr 3</c:v>
                </c:pt>
                <c:pt idx="3">
                  <c:v>Qtr</c:v>
                </c:pt>
              </c:strCache>
            </c:strRef>
          </c:cat>
          <c:val>
            <c:numRef>
              <c:f>'Pie chart'!$D$4:$D$7</c:f>
              <c:numCache>
                <c:formatCode>General</c:formatCode>
                <c:ptCount val="4"/>
                <c:pt idx="0">
                  <c:v>2500</c:v>
                </c:pt>
                <c:pt idx="1">
                  <c:v>1000</c:v>
                </c:pt>
                <c:pt idx="2">
                  <c:v>2600</c:v>
                </c:pt>
                <c:pt idx="3">
                  <c:v>6000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2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50800" dir="5400000" algn="ctr" rotWithShape="0">
        <a:schemeClr val="accent2">
          <a:lumMod val="20000"/>
          <a:lumOff val="80000"/>
        </a:scheme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3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'Pie chart'!$D$3</c:f>
              <c:strCache>
                <c:ptCount val="1"/>
                <c:pt idx="0">
                  <c:v>sales</c:v>
                </c:pt>
              </c:strCache>
            </c:strRef>
          </c:tx>
          <c:dPt>
            <c:idx val="0"/>
            <c:bubble3D val="0"/>
            <c:explosion val="21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explosion val="13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explosion val="14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explosion val="11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 chart'!$C$4:$C$7</c:f>
              <c:strCache>
                <c:ptCount val="4"/>
                <c:pt idx="0">
                  <c:v>Qtr 1</c:v>
                </c:pt>
                <c:pt idx="1">
                  <c:v>Qtr 2</c:v>
                </c:pt>
                <c:pt idx="2">
                  <c:v>Qtr 3</c:v>
                </c:pt>
                <c:pt idx="3">
                  <c:v>Qtr</c:v>
                </c:pt>
              </c:strCache>
            </c:strRef>
          </c:cat>
          <c:val>
            <c:numRef>
              <c:f>'Pie chart'!$D$4:$D$7</c:f>
              <c:numCache>
                <c:formatCode>General</c:formatCode>
                <c:ptCount val="4"/>
                <c:pt idx="0">
                  <c:v>2500</c:v>
                </c:pt>
                <c:pt idx="1">
                  <c:v>1000</c:v>
                </c:pt>
                <c:pt idx="2">
                  <c:v>2600</c:v>
                </c:pt>
                <c:pt idx="3">
                  <c:v>6000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solidFill>
          <a:schemeClr val="accent2"/>
        </a:solidFill>
        <a:ln>
          <a:noFill/>
        </a:ln>
        <a:effectLst/>
      </c:spPr>
    </c:plotArea>
    <c:legend>
      <c:legendPos val="t"/>
      <c:overlay val="0"/>
      <c:spPr>
        <a:solidFill>
          <a:srgbClr val="FFFF00"/>
        </a:solidFill>
        <a:ln>
          <a:solidFill>
            <a:schemeClr val="accent2">
              <a:lumMod val="40000"/>
              <a:lumOff val="60000"/>
              <a:alpha val="96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11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'Pie chart'!$D$3</c:f>
              <c:strCache>
                <c:ptCount val="1"/>
                <c:pt idx="0">
                  <c:v>sales</c:v>
                </c:pt>
              </c:strCache>
            </c:strRef>
          </c:tx>
          <c:dPt>
            <c:idx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rgbClr val="00B05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rgbClr val="C0000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'Pie chart'!$C$4:$C$7</c:f>
              <c:strCache>
                <c:ptCount val="4"/>
                <c:pt idx="0">
                  <c:v>Qtr 1</c:v>
                </c:pt>
                <c:pt idx="1">
                  <c:v>Qtr 2</c:v>
                </c:pt>
                <c:pt idx="2">
                  <c:v>Qtr 3</c:v>
                </c:pt>
                <c:pt idx="3">
                  <c:v>Qtr</c:v>
                </c:pt>
              </c:strCache>
            </c:strRef>
          </c:cat>
          <c:val>
            <c:numRef>
              <c:f>'Pie chart'!$D$4:$D$7</c:f>
              <c:numCache>
                <c:formatCode>General</c:formatCode>
                <c:ptCount val="4"/>
                <c:pt idx="0">
                  <c:v>2500</c:v>
                </c:pt>
                <c:pt idx="1">
                  <c:v>1000</c:v>
                </c:pt>
                <c:pt idx="2">
                  <c:v>2600</c:v>
                </c:pt>
                <c:pt idx="3">
                  <c:v>6000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5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11" Type="http://schemas.openxmlformats.org/officeDocument/2006/relationships/chart" Target="../charts/chart19.xml"/><Relationship Id="rId5" Type="http://schemas.openxmlformats.org/officeDocument/2006/relationships/chart" Target="../charts/chart13.xml"/><Relationship Id="rId10" Type="http://schemas.openxmlformats.org/officeDocument/2006/relationships/chart" Target="../charts/chart18.xml"/><Relationship Id="rId4" Type="http://schemas.openxmlformats.org/officeDocument/2006/relationships/chart" Target="../charts/chart12.xml"/><Relationship Id="rId9" Type="http://schemas.openxmlformats.org/officeDocument/2006/relationships/chart" Target="../charts/chart17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9864" cy="606136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571500</xdr:colOff>
      <xdr:row>6</xdr:row>
      <xdr:rowOff>157162</xdr:rowOff>
    </xdr:from>
    <xdr:to>
      <xdr:col>17</xdr:col>
      <xdr:colOff>266700</xdr:colOff>
      <xdr:row>21</xdr:row>
      <xdr:rowOff>42862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11</xdr:row>
      <xdr:rowOff>176212</xdr:rowOff>
    </xdr:from>
    <xdr:to>
      <xdr:col>6</xdr:col>
      <xdr:colOff>914400</xdr:colOff>
      <xdr:row>26</xdr:row>
      <xdr:rowOff>61912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0.35694</cdr:x>
      <cdr:y>0.43229</cdr:y>
    </cdr:from>
    <cdr:to>
      <cdr:x>0.43958</cdr:x>
      <cdr:y>0.85243</cdr:y>
    </cdr:to>
    <cdr:sp macro="" textlink="">
      <cdr:nvSpPr>
        <cdr:cNvPr id="2" name="Up-Down Arrow 1"/>
        <cdr:cNvSpPr/>
      </cdr:nvSpPr>
      <cdr:spPr>
        <a:xfrm xmlns:a="http://schemas.openxmlformats.org/drawingml/2006/main">
          <a:off x="1631950" y="1185863"/>
          <a:ext cx="377825" cy="1152525"/>
        </a:xfrm>
        <a:prstGeom xmlns:a="http://schemas.openxmlformats.org/drawingml/2006/main" prst="upDownArrow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IN" sz="1100"/>
        </a:p>
      </cdr:txBody>
    </cdr:sp>
  </cdr:relSizeAnchor>
  <cdr:relSizeAnchor xmlns:cdr="http://schemas.openxmlformats.org/drawingml/2006/chartDrawing">
    <cdr:from>
      <cdr:x>0.66111</cdr:x>
      <cdr:y>0.4809</cdr:y>
    </cdr:from>
    <cdr:to>
      <cdr:x>0.72292</cdr:x>
      <cdr:y>0.88715</cdr:y>
    </cdr:to>
    <cdr:sp macro="" textlink="">
      <cdr:nvSpPr>
        <cdr:cNvPr id="3" name="Up-Down Arrow 2"/>
        <cdr:cNvSpPr/>
      </cdr:nvSpPr>
      <cdr:spPr>
        <a:xfrm xmlns:a="http://schemas.openxmlformats.org/drawingml/2006/main">
          <a:off x="3022600" y="1319212"/>
          <a:ext cx="282575" cy="1114425"/>
        </a:xfrm>
        <a:prstGeom xmlns:a="http://schemas.openxmlformats.org/drawingml/2006/main" prst="upDownArrow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IN" sz="11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357187</xdr:colOff>
      <xdr:row>7</xdr:row>
      <xdr:rowOff>61912</xdr:rowOff>
    </xdr:from>
    <xdr:to>
      <xdr:col>17</xdr:col>
      <xdr:colOff>52387</xdr:colOff>
      <xdr:row>21</xdr:row>
      <xdr:rowOff>138112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185737</xdr:colOff>
      <xdr:row>9</xdr:row>
      <xdr:rowOff>185737</xdr:rowOff>
    </xdr:from>
    <xdr:to>
      <xdr:col>7</xdr:col>
      <xdr:colOff>490537</xdr:colOff>
      <xdr:row>24</xdr:row>
      <xdr:rowOff>71437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433387</xdr:colOff>
      <xdr:row>4</xdr:row>
      <xdr:rowOff>80962</xdr:rowOff>
    </xdr:from>
    <xdr:to>
      <xdr:col>14</xdr:col>
      <xdr:colOff>128587</xdr:colOff>
      <xdr:row>18</xdr:row>
      <xdr:rowOff>157162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242887</xdr:colOff>
      <xdr:row>7</xdr:row>
      <xdr:rowOff>71437</xdr:rowOff>
    </xdr:from>
    <xdr:to>
      <xdr:col>7</xdr:col>
      <xdr:colOff>547687</xdr:colOff>
      <xdr:row>21</xdr:row>
      <xdr:rowOff>147637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376237</xdr:colOff>
      <xdr:row>5</xdr:row>
      <xdr:rowOff>52387</xdr:rowOff>
    </xdr:from>
    <xdr:to>
      <xdr:col>9</xdr:col>
      <xdr:colOff>71437</xdr:colOff>
      <xdr:row>19</xdr:row>
      <xdr:rowOff>128587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28575"/>
    <xdr:ext cx="4667250" cy="25050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twoCellAnchor>
    <xdr:from>
      <xdr:col>7</xdr:col>
      <xdr:colOff>438150</xdr:colOff>
      <xdr:row>0</xdr:row>
      <xdr:rowOff>0</xdr:rowOff>
    </xdr:from>
    <xdr:to>
      <xdr:col>13</xdr:col>
      <xdr:colOff>457200</xdr:colOff>
      <xdr:row>13</xdr:row>
      <xdr:rowOff>66675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523875</xdr:colOff>
      <xdr:row>0</xdr:row>
      <xdr:rowOff>0</xdr:rowOff>
    </xdr:from>
    <xdr:to>
      <xdr:col>20</xdr:col>
      <xdr:colOff>314325</xdr:colOff>
      <xdr:row>13</xdr:row>
      <xdr:rowOff>28575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85725</xdr:colOff>
      <xdr:row>13</xdr:row>
      <xdr:rowOff>95250</xdr:rowOff>
    </xdr:from>
    <xdr:to>
      <xdr:col>7</xdr:col>
      <xdr:colOff>76200</xdr:colOff>
      <xdr:row>27</xdr:row>
      <xdr:rowOff>171450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95250</xdr:colOff>
      <xdr:row>13</xdr:row>
      <xdr:rowOff>85725</xdr:rowOff>
    </xdr:from>
    <xdr:to>
      <xdr:col>13</xdr:col>
      <xdr:colOff>419100</xdr:colOff>
      <xdr:row>27</xdr:row>
      <xdr:rowOff>161925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476249</xdr:colOff>
      <xdr:row>13</xdr:row>
      <xdr:rowOff>66675</xdr:rowOff>
    </xdr:from>
    <xdr:to>
      <xdr:col>20</xdr:col>
      <xdr:colOff>314324</xdr:colOff>
      <xdr:row>27</xdr:row>
      <xdr:rowOff>142875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38100</xdr:colOff>
      <xdr:row>28</xdr:row>
      <xdr:rowOff>9525</xdr:rowOff>
    </xdr:from>
    <xdr:to>
      <xdr:col>7</xdr:col>
      <xdr:colOff>95250</xdr:colOff>
      <xdr:row>42</xdr:row>
      <xdr:rowOff>85725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104775</xdr:colOff>
      <xdr:row>28</xdr:row>
      <xdr:rowOff>0</xdr:rowOff>
    </xdr:from>
    <xdr:to>
      <xdr:col>13</xdr:col>
      <xdr:colOff>514350</xdr:colOff>
      <xdr:row>42</xdr:row>
      <xdr:rowOff>76200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13</xdr:col>
      <xdr:colOff>571500</xdr:colOff>
      <xdr:row>27</xdr:row>
      <xdr:rowOff>161925</xdr:rowOff>
    </xdr:from>
    <xdr:to>
      <xdr:col>20</xdr:col>
      <xdr:colOff>323850</xdr:colOff>
      <xdr:row>42</xdr:row>
      <xdr:rowOff>47625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42</xdr:row>
      <xdr:rowOff>76200</xdr:rowOff>
    </xdr:from>
    <xdr:to>
      <xdr:col>7</xdr:col>
      <xdr:colOff>304800</xdr:colOff>
      <xdr:row>56</xdr:row>
      <xdr:rowOff>152400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333374</xdr:colOff>
      <xdr:row>42</xdr:row>
      <xdr:rowOff>57150</xdr:rowOff>
    </xdr:from>
    <xdr:to>
      <xdr:col>14</xdr:col>
      <xdr:colOff>323849</xdr:colOff>
      <xdr:row>56</xdr:row>
      <xdr:rowOff>95250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0.35694</cdr:x>
      <cdr:y>0.43229</cdr:y>
    </cdr:from>
    <cdr:to>
      <cdr:x>0.43958</cdr:x>
      <cdr:y>0.85243</cdr:y>
    </cdr:to>
    <cdr:sp macro="" textlink="">
      <cdr:nvSpPr>
        <cdr:cNvPr id="2" name="Up-Down Arrow 1"/>
        <cdr:cNvSpPr/>
      </cdr:nvSpPr>
      <cdr:spPr>
        <a:xfrm xmlns:a="http://schemas.openxmlformats.org/drawingml/2006/main">
          <a:off x="1631950" y="1185863"/>
          <a:ext cx="377825" cy="1152525"/>
        </a:xfrm>
        <a:prstGeom xmlns:a="http://schemas.openxmlformats.org/drawingml/2006/main" prst="upDownArrow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IN" sz="1100"/>
        </a:p>
      </cdr:txBody>
    </cdr:sp>
  </cdr:relSizeAnchor>
  <cdr:relSizeAnchor xmlns:cdr="http://schemas.openxmlformats.org/drawingml/2006/chartDrawing">
    <cdr:from>
      <cdr:x>0.66111</cdr:x>
      <cdr:y>0.4809</cdr:y>
    </cdr:from>
    <cdr:to>
      <cdr:x>0.72292</cdr:x>
      <cdr:y>0.88715</cdr:y>
    </cdr:to>
    <cdr:sp macro="" textlink="">
      <cdr:nvSpPr>
        <cdr:cNvPr id="3" name="Up-Down Arrow 2"/>
        <cdr:cNvSpPr/>
      </cdr:nvSpPr>
      <cdr:spPr>
        <a:xfrm xmlns:a="http://schemas.openxmlformats.org/drawingml/2006/main">
          <a:off x="3022600" y="1319212"/>
          <a:ext cx="282575" cy="1114425"/>
        </a:xfrm>
        <a:prstGeom xmlns:a="http://schemas.openxmlformats.org/drawingml/2006/main" prst="upDownArrow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IN" sz="1100"/>
        </a:p>
      </cdr:txBody>
    </cdr: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261937</xdr:colOff>
      <xdr:row>3</xdr:row>
      <xdr:rowOff>152400</xdr:rowOff>
    </xdr:from>
    <xdr:to>
      <xdr:col>19</xdr:col>
      <xdr:colOff>581025</xdr:colOff>
      <xdr:row>15</xdr:row>
      <xdr:rowOff>52388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42862</xdr:colOff>
      <xdr:row>8</xdr:row>
      <xdr:rowOff>52387</xdr:rowOff>
    </xdr:from>
    <xdr:to>
      <xdr:col>7</xdr:col>
      <xdr:colOff>347662</xdr:colOff>
      <xdr:row>22</xdr:row>
      <xdr:rowOff>128587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566737</xdr:colOff>
      <xdr:row>5</xdr:row>
      <xdr:rowOff>128587</xdr:rowOff>
    </xdr:from>
    <xdr:to>
      <xdr:col>15</xdr:col>
      <xdr:colOff>261937</xdr:colOff>
      <xdr:row>20</xdr:row>
      <xdr:rowOff>14287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MNAIDU" refreshedDate="45722.768918634261" createdVersion="5" refreshedVersion="5" minRefreshableVersion="3" recordCount="647">
  <cacheSource type="worksheet">
    <worksheetSource name="Table4"/>
  </cacheSource>
  <cacheFields count="5">
    <cacheField name="Sales Person" numFmtId="0">
      <sharedItems count="10">
        <s v="Ram Mahesh"/>
        <s v="Brien Boise"/>
        <s v="Husein Augar"/>
        <s v="Carla Molina"/>
        <s v="Curtice Advani"/>
        <s v="Ches Bonnell"/>
        <s v="Gigi Bohling"/>
        <s v="Barr Faughny"/>
        <s v="Gunar Cockshoot"/>
        <s v="Oby Sorrel"/>
      </sharedItems>
    </cacheField>
    <cacheField name="Geography" numFmtId="0">
      <sharedItems count="6">
        <s v="New Zealand"/>
        <s v="USA"/>
        <s v="Canada"/>
        <s v="UK"/>
        <s v="Australia"/>
        <s v="India"/>
      </sharedItems>
    </cacheField>
    <cacheField name="Product" numFmtId="0">
      <sharedItems count="22">
        <s v="70% Dark Bites"/>
        <s v="Choco Coated Almonds"/>
        <s v="Almond Choco"/>
        <s v="Drinking Coco"/>
        <s v="White Choc"/>
        <s v="Peanut Butter Cubes"/>
        <s v="Smooth Sliky Salty"/>
        <s v="After Nines"/>
        <s v="50% Dark Bites"/>
        <s v="Eclairs"/>
        <s v="Mint Chip Choco"/>
        <s v="Milk Bars"/>
        <s v="Manuka Honey Choco"/>
        <s v="Orange Choco"/>
        <s v="Fruit &amp; Nut Bars"/>
        <s v="99% Dark &amp; Pure"/>
        <s v="Raspberry Choco"/>
        <s v="85% Dark Bars"/>
        <s v="Organic Choco Syrup"/>
        <s v="Caramel Stuffed Bars"/>
        <s v="Spicy Special Slims"/>
        <s v="Baker's Choco Chips"/>
      </sharedItems>
    </cacheField>
    <cacheField name="Amount" numFmtId="164">
      <sharedItems containsSemiMixedTypes="0" containsString="0" containsNumber="1" containsInteger="1" minValue="0" maxValue="16184"/>
    </cacheField>
    <cacheField name="Customers" numFmtId="3">
      <sharedItems containsSemiMixedTypes="0" containsString="0" containsNumber="1" containsInteger="1" minValue="0" maxValue="54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47">
  <r>
    <x v="0"/>
    <x v="0"/>
    <x v="0"/>
    <n v="1624"/>
    <n v="114"/>
  </r>
  <r>
    <x v="1"/>
    <x v="1"/>
    <x v="1"/>
    <n v="6706"/>
    <n v="459"/>
  </r>
  <r>
    <x v="2"/>
    <x v="1"/>
    <x v="2"/>
    <n v="959"/>
    <n v="147"/>
  </r>
  <r>
    <x v="3"/>
    <x v="2"/>
    <x v="3"/>
    <n v="9632"/>
    <n v="288"/>
  </r>
  <r>
    <x v="4"/>
    <x v="3"/>
    <x v="4"/>
    <n v="2100"/>
    <n v="414"/>
  </r>
  <r>
    <x v="0"/>
    <x v="1"/>
    <x v="5"/>
    <n v="8869"/>
    <n v="432"/>
  </r>
  <r>
    <x v="4"/>
    <x v="4"/>
    <x v="6"/>
    <n v="2681"/>
    <n v="54"/>
  </r>
  <r>
    <x v="1"/>
    <x v="1"/>
    <x v="7"/>
    <n v="5012"/>
    <n v="210"/>
  </r>
  <r>
    <x v="5"/>
    <x v="4"/>
    <x v="8"/>
    <n v="1281"/>
    <n v="75"/>
  </r>
  <r>
    <x v="6"/>
    <x v="0"/>
    <x v="8"/>
    <n v="4991"/>
    <n v="12"/>
  </r>
  <r>
    <x v="7"/>
    <x v="3"/>
    <x v="4"/>
    <n v="1785"/>
    <n v="462"/>
  </r>
  <r>
    <x v="8"/>
    <x v="0"/>
    <x v="9"/>
    <n v="3983"/>
    <n v="144"/>
  </r>
  <r>
    <x v="2"/>
    <x v="4"/>
    <x v="10"/>
    <n v="2646"/>
    <n v="120"/>
  </r>
  <r>
    <x v="7"/>
    <x v="5"/>
    <x v="11"/>
    <n v="252"/>
    <n v="54"/>
  </r>
  <r>
    <x v="8"/>
    <x v="1"/>
    <x v="4"/>
    <n v="2464"/>
    <n v="234"/>
  </r>
  <r>
    <x v="8"/>
    <x v="1"/>
    <x v="12"/>
    <n v="2114"/>
    <n v="66"/>
  </r>
  <r>
    <x v="4"/>
    <x v="0"/>
    <x v="6"/>
    <n v="7693"/>
    <n v="87"/>
  </r>
  <r>
    <x v="6"/>
    <x v="5"/>
    <x v="13"/>
    <n v="15610"/>
    <n v="339"/>
  </r>
  <r>
    <x v="3"/>
    <x v="5"/>
    <x v="7"/>
    <n v="336"/>
    <n v="144"/>
  </r>
  <r>
    <x v="7"/>
    <x v="3"/>
    <x v="13"/>
    <n v="9443"/>
    <n v="162"/>
  </r>
  <r>
    <x v="2"/>
    <x v="5"/>
    <x v="14"/>
    <n v="8155"/>
    <n v="90"/>
  </r>
  <r>
    <x v="1"/>
    <x v="4"/>
    <x v="14"/>
    <n v="1701"/>
    <n v="234"/>
  </r>
  <r>
    <x v="9"/>
    <x v="4"/>
    <x v="7"/>
    <n v="2205"/>
    <n v="141"/>
  </r>
  <r>
    <x v="1"/>
    <x v="0"/>
    <x v="15"/>
    <n v="1771"/>
    <n v="204"/>
  </r>
  <r>
    <x v="3"/>
    <x v="1"/>
    <x v="16"/>
    <n v="2114"/>
    <n v="186"/>
  </r>
  <r>
    <x v="3"/>
    <x v="2"/>
    <x v="11"/>
    <n v="10311"/>
    <n v="231"/>
  </r>
  <r>
    <x v="8"/>
    <x v="3"/>
    <x v="10"/>
    <n v="21"/>
    <n v="168"/>
  </r>
  <r>
    <x v="9"/>
    <x v="1"/>
    <x v="13"/>
    <n v="1974"/>
    <n v="195"/>
  </r>
  <r>
    <x v="6"/>
    <x v="2"/>
    <x v="14"/>
    <n v="6314"/>
    <n v="15"/>
  </r>
  <r>
    <x v="9"/>
    <x v="0"/>
    <x v="14"/>
    <n v="4683"/>
    <n v="30"/>
  </r>
  <r>
    <x v="3"/>
    <x v="0"/>
    <x v="17"/>
    <n v="6398"/>
    <n v="102"/>
  </r>
  <r>
    <x v="7"/>
    <x v="1"/>
    <x v="15"/>
    <n v="553"/>
    <n v="15"/>
  </r>
  <r>
    <x v="1"/>
    <x v="3"/>
    <x v="0"/>
    <n v="7021"/>
    <n v="183"/>
  </r>
  <r>
    <x v="0"/>
    <x v="3"/>
    <x v="7"/>
    <n v="5817"/>
    <n v="12"/>
  </r>
  <r>
    <x v="3"/>
    <x v="3"/>
    <x v="8"/>
    <n v="3976"/>
    <n v="72"/>
  </r>
  <r>
    <x v="4"/>
    <x v="4"/>
    <x v="18"/>
    <n v="1134"/>
    <n v="282"/>
  </r>
  <r>
    <x v="7"/>
    <x v="3"/>
    <x v="19"/>
    <n v="6027"/>
    <n v="144"/>
  </r>
  <r>
    <x v="4"/>
    <x v="0"/>
    <x v="10"/>
    <n v="1904"/>
    <n v="405"/>
  </r>
  <r>
    <x v="5"/>
    <x v="5"/>
    <x v="1"/>
    <n v="3262"/>
    <n v="75"/>
  </r>
  <r>
    <x v="0"/>
    <x v="5"/>
    <x v="18"/>
    <n v="2289"/>
    <n v="135"/>
  </r>
  <r>
    <x v="6"/>
    <x v="5"/>
    <x v="18"/>
    <n v="6986"/>
    <n v="21"/>
  </r>
  <r>
    <x v="7"/>
    <x v="4"/>
    <x v="14"/>
    <n v="4417"/>
    <n v="153"/>
  </r>
  <r>
    <x v="4"/>
    <x v="5"/>
    <x v="16"/>
    <n v="1442"/>
    <n v="15"/>
  </r>
  <r>
    <x v="8"/>
    <x v="1"/>
    <x v="8"/>
    <n v="2415"/>
    <n v="255"/>
  </r>
  <r>
    <x v="7"/>
    <x v="0"/>
    <x v="15"/>
    <n v="238"/>
    <n v="18"/>
  </r>
  <r>
    <x v="4"/>
    <x v="0"/>
    <x v="14"/>
    <n v="4949"/>
    <n v="189"/>
  </r>
  <r>
    <x v="6"/>
    <x v="4"/>
    <x v="1"/>
    <n v="5075"/>
    <n v="21"/>
  </r>
  <r>
    <x v="8"/>
    <x v="2"/>
    <x v="10"/>
    <n v="9198"/>
    <n v="36"/>
  </r>
  <r>
    <x v="4"/>
    <x v="5"/>
    <x v="12"/>
    <n v="3339"/>
    <n v="75"/>
  </r>
  <r>
    <x v="0"/>
    <x v="5"/>
    <x v="9"/>
    <n v="5019"/>
    <n v="156"/>
  </r>
  <r>
    <x v="6"/>
    <x v="2"/>
    <x v="10"/>
    <n v="16184"/>
    <n v="39"/>
  </r>
  <r>
    <x v="4"/>
    <x v="2"/>
    <x v="20"/>
    <n v="497"/>
    <n v="63"/>
  </r>
  <r>
    <x v="7"/>
    <x v="2"/>
    <x v="12"/>
    <n v="8211"/>
    <n v="75"/>
  </r>
  <r>
    <x v="7"/>
    <x v="4"/>
    <x v="19"/>
    <n v="6580"/>
    <n v="183"/>
  </r>
  <r>
    <x v="3"/>
    <x v="1"/>
    <x v="11"/>
    <n v="4760"/>
    <n v="69"/>
  </r>
  <r>
    <x v="0"/>
    <x v="2"/>
    <x v="4"/>
    <n v="5439"/>
    <n v="30"/>
  </r>
  <r>
    <x v="3"/>
    <x v="5"/>
    <x v="9"/>
    <n v="1463"/>
    <n v="39"/>
  </r>
  <r>
    <x v="8"/>
    <x v="5"/>
    <x v="1"/>
    <n v="7777"/>
    <n v="504"/>
  </r>
  <r>
    <x v="2"/>
    <x v="0"/>
    <x v="12"/>
    <n v="1085"/>
    <n v="273"/>
  </r>
  <r>
    <x v="6"/>
    <x v="0"/>
    <x v="6"/>
    <n v="182"/>
    <n v="48"/>
  </r>
  <r>
    <x v="4"/>
    <x v="5"/>
    <x v="18"/>
    <n v="4242"/>
    <n v="207"/>
  </r>
  <r>
    <x v="4"/>
    <x v="2"/>
    <x v="1"/>
    <n v="6118"/>
    <n v="9"/>
  </r>
  <r>
    <x v="9"/>
    <x v="2"/>
    <x v="14"/>
    <n v="2317"/>
    <n v="261"/>
  </r>
  <r>
    <x v="4"/>
    <x v="4"/>
    <x v="10"/>
    <n v="938"/>
    <n v="6"/>
  </r>
  <r>
    <x v="1"/>
    <x v="0"/>
    <x v="16"/>
    <n v="9709"/>
    <n v="30"/>
  </r>
  <r>
    <x v="5"/>
    <x v="5"/>
    <x v="13"/>
    <n v="2205"/>
    <n v="138"/>
  </r>
  <r>
    <x v="5"/>
    <x v="0"/>
    <x v="9"/>
    <n v="4487"/>
    <n v="111"/>
  </r>
  <r>
    <x v="6"/>
    <x v="1"/>
    <x v="3"/>
    <n v="2415"/>
    <n v="15"/>
  </r>
  <r>
    <x v="0"/>
    <x v="5"/>
    <x v="15"/>
    <n v="4018"/>
    <n v="162"/>
  </r>
  <r>
    <x v="6"/>
    <x v="5"/>
    <x v="15"/>
    <n v="861"/>
    <n v="195"/>
  </r>
  <r>
    <x v="9"/>
    <x v="4"/>
    <x v="8"/>
    <n v="5586"/>
    <n v="525"/>
  </r>
  <r>
    <x v="5"/>
    <x v="5"/>
    <x v="5"/>
    <n v="2226"/>
    <n v="48"/>
  </r>
  <r>
    <x v="2"/>
    <x v="5"/>
    <x v="19"/>
    <n v="14329"/>
    <n v="150"/>
  </r>
  <r>
    <x v="2"/>
    <x v="5"/>
    <x v="13"/>
    <n v="8463"/>
    <n v="492"/>
  </r>
  <r>
    <x v="6"/>
    <x v="5"/>
    <x v="12"/>
    <n v="2891"/>
    <n v="102"/>
  </r>
  <r>
    <x v="8"/>
    <x v="2"/>
    <x v="14"/>
    <n v="3773"/>
    <n v="165"/>
  </r>
  <r>
    <x v="3"/>
    <x v="2"/>
    <x v="19"/>
    <n v="854"/>
    <n v="309"/>
  </r>
  <r>
    <x v="4"/>
    <x v="2"/>
    <x v="9"/>
    <n v="4970"/>
    <n v="156"/>
  </r>
  <r>
    <x v="2"/>
    <x v="1"/>
    <x v="21"/>
    <n v="98"/>
    <n v="159"/>
  </r>
  <r>
    <x v="6"/>
    <x v="1"/>
    <x v="16"/>
    <n v="13391"/>
    <n v="201"/>
  </r>
  <r>
    <x v="1"/>
    <x v="3"/>
    <x v="6"/>
    <n v="8890"/>
    <n v="210"/>
  </r>
  <r>
    <x v="7"/>
    <x v="4"/>
    <x v="11"/>
    <n v="56"/>
    <n v="51"/>
  </r>
  <r>
    <x v="8"/>
    <x v="2"/>
    <x v="4"/>
    <n v="3339"/>
    <n v="39"/>
  </r>
  <r>
    <x v="9"/>
    <x v="1"/>
    <x v="3"/>
    <n v="3808"/>
    <n v="279"/>
  </r>
  <r>
    <x v="9"/>
    <x v="4"/>
    <x v="11"/>
    <n v="63"/>
    <n v="123"/>
  </r>
  <r>
    <x v="7"/>
    <x v="3"/>
    <x v="18"/>
    <n v="7812"/>
    <n v="81"/>
  </r>
  <r>
    <x v="0"/>
    <x v="0"/>
    <x v="15"/>
    <n v="7693"/>
    <n v="21"/>
  </r>
  <r>
    <x v="8"/>
    <x v="2"/>
    <x v="19"/>
    <n v="973"/>
    <n v="162"/>
  </r>
  <r>
    <x v="9"/>
    <x v="1"/>
    <x v="20"/>
    <n v="567"/>
    <n v="228"/>
  </r>
  <r>
    <x v="9"/>
    <x v="2"/>
    <x v="12"/>
    <n v="2471"/>
    <n v="342"/>
  </r>
  <r>
    <x v="6"/>
    <x v="4"/>
    <x v="11"/>
    <n v="7189"/>
    <n v="54"/>
  </r>
  <r>
    <x v="3"/>
    <x v="1"/>
    <x v="19"/>
    <n v="7455"/>
    <n v="216"/>
  </r>
  <r>
    <x v="8"/>
    <x v="5"/>
    <x v="21"/>
    <n v="3108"/>
    <n v="54"/>
  </r>
  <r>
    <x v="4"/>
    <x v="4"/>
    <x v="4"/>
    <n v="469"/>
    <n v="75"/>
  </r>
  <r>
    <x v="2"/>
    <x v="0"/>
    <x v="14"/>
    <n v="2737"/>
    <n v="93"/>
  </r>
  <r>
    <x v="2"/>
    <x v="0"/>
    <x v="4"/>
    <n v="4305"/>
    <n v="156"/>
  </r>
  <r>
    <x v="2"/>
    <x v="4"/>
    <x v="9"/>
    <n v="2408"/>
    <n v="9"/>
  </r>
  <r>
    <x v="8"/>
    <x v="2"/>
    <x v="15"/>
    <n v="1281"/>
    <n v="18"/>
  </r>
  <r>
    <x v="0"/>
    <x v="1"/>
    <x v="1"/>
    <n v="12348"/>
    <n v="234"/>
  </r>
  <r>
    <x v="8"/>
    <x v="5"/>
    <x v="19"/>
    <n v="3689"/>
    <n v="312"/>
  </r>
  <r>
    <x v="5"/>
    <x v="2"/>
    <x v="15"/>
    <n v="2870"/>
    <n v="300"/>
  </r>
  <r>
    <x v="7"/>
    <x v="2"/>
    <x v="18"/>
    <n v="798"/>
    <n v="519"/>
  </r>
  <r>
    <x v="3"/>
    <x v="0"/>
    <x v="20"/>
    <n v="2933"/>
    <n v="9"/>
  </r>
  <r>
    <x v="6"/>
    <x v="1"/>
    <x v="2"/>
    <n v="2744"/>
    <n v="9"/>
  </r>
  <r>
    <x v="0"/>
    <x v="2"/>
    <x v="5"/>
    <n v="9772"/>
    <n v="90"/>
  </r>
  <r>
    <x v="5"/>
    <x v="5"/>
    <x v="4"/>
    <n v="1568"/>
    <n v="96"/>
  </r>
  <r>
    <x v="7"/>
    <x v="2"/>
    <x v="10"/>
    <n v="11417"/>
    <n v="21"/>
  </r>
  <r>
    <x v="0"/>
    <x v="5"/>
    <x v="21"/>
    <n v="6748"/>
    <n v="48"/>
  </r>
  <r>
    <x v="9"/>
    <x v="2"/>
    <x v="18"/>
    <n v="1407"/>
    <n v="72"/>
  </r>
  <r>
    <x v="1"/>
    <x v="1"/>
    <x v="12"/>
    <n v="2023"/>
    <n v="168"/>
  </r>
  <r>
    <x v="6"/>
    <x v="3"/>
    <x v="21"/>
    <n v="5236"/>
    <n v="51"/>
  </r>
  <r>
    <x v="3"/>
    <x v="2"/>
    <x v="15"/>
    <n v="1925"/>
    <n v="192"/>
  </r>
  <r>
    <x v="5"/>
    <x v="0"/>
    <x v="8"/>
    <n v="6608"/>
    <n v="225"/>
  </r>
  <r>
    <x v="4"/>
    <x v="5"/>
    <x v="21"/>
    <n v="8008"/>
    <n v="456"/>
  </r>
  <r>
    <x v="9"/>
    <x v="5"/>
    <x v="4"/>
    <n v="1428"/>
    <n v="93"/>
  </r>
  <r>
    <x v="4"/>
    <x v="5"/>
    <x v="2"/>
    <n v="525"/>
    <n v="48"/>
  </r>
  <r>
    <x v="4"/>
    <x v="0"/>
    <x v="3"/>
    <n v="1505"/>
    <n v="102"/>
  </r>
  <r>
    <x v="5"/>
    <x v="1"/>
    <x v="0"/>
    <n v="6755"/>
    <n v="252"/>
  </r>
  <r>
    <x v="7"/>
    <x v="0"/>
    <x v="3"/>
    <n v="11571"/>
    <n v="138"/>
  </r>
  <r>
    <x v="0"/>
    <x v="4"/>
    <x v="4"/>
    <n v="2541"/>
    <n v="90"/>
  </r>
  <r>
    <x v="3"/>
    <x v="0"/>
    <x v="0"/>
    <n v="1526"/>
    <n v="240"/>
  </r>
  <r>
    <x v="0"/>
    <x v="4"/>
    <x v="2"/>
    <n v="6125"/>
    <n v="102"/>
  </r>
  <r>
    <x v="3"/>
    <x v="1"/>
    <x v="18"/>
    <n v="847"/>
    <n v="129"/>
  </r>
  <r>
    <x v="1"/>
    <x v="1"/>
    <x v="18"/>
    <n v="4753"/>
    <n v="300"/>
  </r>
  <r>
    <x v="4"/>
    <x v="4"/>
    <x v="5"/>
    <n v="959"/>
    <n v="135"/>
  </r>
  <r>
    <x v="5"/>
    <x v="1"/>
    <x v="17"/>
    <n v="2793"/>
    <n v="114"/>
  </r>
  <r>
    <x v="5"/>
    <x v="1"/>
    <x v="8"/>
    <n v="4606"/>
    <n v="63"/>
  </r>
  <r>
    <x v="5"/>
    <x v="2"/>
    <x v="12"/>
    <n v="5551"/>
    <n v="252"/>
  </r>
  <r>
    <x v="9"/>
    <x v="2"/>
    <x v="1"/>
    <n v="6657"/>
    <n v="303"/>
  </r>
  <r>
    <x v="5"/>
    <x v="3"/>
    <x v="9"/>
    <n v="4438"/>
    <n v="246"/>
  </r>
  <r>
    <x v="1"/>
    <x v="4"/>
    <x v="7"/>
    <n v="168"/>
    <n v="84"/>
  </r>
  <r>
    <x v="5"/>
    <x v="5"/>
    <x v="9"/>
    <n v="7777"/>
    <n v="39"/>
  </r>
  <r>
    <x v="6"/>
    <x v="2"/>
    <x v="9"/>
    <n v="3339"/>
    <n v="348"/>
  </r>
  <r>
    <x v="5"/>
    <x v="0"/>
    <x v="5"/>
    <n v="6391"/>
    <n v="48"/>
  </r>
  <r>
    <x v="6"/>
    <x v="0"/>
    <x v="7"/>
    <n v="518"/>
    <n v="75"/>
  </r>
  <r>
    <x v="5"/>
    <x v="4"/>
    <x v="19"/>
    <n v="5677"/>
    <n v="258"/>
  </r>
  <r>
    <x v="4"/>
    <x v="3"/>
    <x v="9"/>
    <n v="6048"/>
    <n v="27"/>
  </r>
  <r>
    <x v="1"/>
    <x v="4"/>
    <x v="1"/>
    <n v="3752"/>
    <n v="213"/>
  </r>
  <r>
    <x v="6"/>
    <x v="1"/>
    <x v="12"/>
    <n v="4480"/>
    <n v="357"/>
  </r>
  <r>
    <x v="2"/>
    <x v="0"/>
    <x v="2"/>
    <n v="259"/>
    <n v="207"/>
  </r>
  <r>
    <x v="1"/>
    <x v="0"/>
    <x v="0"/>
    <n v="42"/>
    <n v="150"/>
  </r>
  <r>
    <x v="3"/>
    <x v="2"/>
    <x v="21"/>
    <n v="98"/>
    <n v="204"/>
  </r>
  <r>
    <x v="5"/>
    <x v="1"/>
    <x v="18"/>
    <n v="2478"/>
    <n v="21"/>
  </r>
  <r>
    <x v="3"/>
    <x v="5"/>
    <x v="5"/>
    <n v="7847"/>
    <n v="174"/>
  </r>
  <r>
    <x v="7"/>
    <x v="0"/>
    <x v="9"/>
    <n v="9926"/>
    <n v="201"/>
  </r>
  <r>
    <x v="1"/>
    <x v="4"/>
    <x v="11"/>
    <n v="819"/>
    <n v="510"/>
  </r>
  <r>
    <x v="4"/>
    <x v="3"/>
    <x v="12"/>
    <n v="3052"/>
    <n v="378"/>
  </r>
  <r>
    <x v="2"/>
    <x v="5"/>
    <x v="20"/>
    <n v="6832"/>
    <n v="27"/>
  </r>
  <r>
    <x v="7"/>
    <x v="3"/>
    <x v="10"/>
    <n v="2016"/>
    <n v="117"/>
  </r>
  <r>
    <x v="4"/>
    <x v="4"/>
    <x v="20"/>
    <n v="7322"/>
    <n v="36"/>
  </r>
  <r>
    <x v="1"/>
    <x v="1"/>
    <x v="5"/>
    <n v="357"/>
    <n v="126"/>
  </r>
  <r>
    <x v="2"/>
    <x v="3"/>
    <x v="4"/>
    <n v="3192"/>
    <n v="72"/>
  </r>
  <r>
    <x v="5"/>
    <x v="2"/>
    <x v="7"/>
    <n v="8435"/>
    <n v="42"/>
  </r>
  <r>
    <x v="0"/>
    <x v="3"/>
    <x v="12"/>
    <n v="0"/>
    <n v="135"/>
  </r>
  <r>
    <x v="5"/>
    <x v="5"/>
    <x v="17"/>
    <n v="8862"/>
    <n v="189"/>
  </r>
  <r>
    <x v="4"/>
    <x v="0"/>
    <x v="19"/>
    <n v="3556"/>
    <n v="459"/>
  </r>
  <r>
    <x v="6"/>
    <x v="5"/>
    <x v="16"/>
    <n v="7280"/>
    <n v="201"/>
  </r>
  <r>
    <x v="4"/>
    <x v="5"/>
    <x v="0"/>
    <n v="3402"/>
    <n v="366"/>
  </r>
  <r>
    <x v="8"/>
    <x v="0"/>
    <x v="12"/>
    <n v="4592"/>
    <n v="324"/>
  </r>
  <r>
    <x v="2"/>
    <x v="1"/>
    <x v="16"/>
    <n v="7833"/>
    <n v="243"/>
  </r>
  <r>
    <x v="7"/>
    <x v="3"/>
    <x v="20"/>
    <n v="7651"/>
    <n v="213"/>
  </r>
  <r>
    <x v="0"/>
    <x v="1"/>
    <x v="0"/>
    <n v="2275"/>
    <n v="447"/>
  </r>
  <r>
    <x v="0"/>
    <x v="4"/>
    <x v="11"/>
    <n v="5670"/>
    <n v="297"/>
  </r>
  <r>
    <x v="5"/>
    <x v="1"/>
    <x v="10"/>
    <n v="2135"/>
    <n v="27"/>
  </r>
  <r>
    <x v="0"/>
    <x v="5"/>
    <x v="14"/>
    <n v="2779"/>
    <n v="75"/>
  </r>
  <r>
    <x v="9"/>
    <x v="3"/>
    <x v="5"/>
    <n v="12950"/>
    <n v="30"/>
  </r>
  <r>
    <x v="5"/>
    <x v="2"/>
    <x v="3"/>
    <n v="2646"/>
    <n v="177"/>
  </r>
  <r>
    <x v="0"/>
    <x v="5"/>
    <x v="5"/>
    <n v="3794"/>
    <n v="159"/>
  </r>
  <r>
    <x v="8"/>
    <x v="1"/>
    <x v="5"/>
    <n v="819"/>
    <n v="306"/>
  </r>
  <r>
    <x v="8"/>
    <x v="5"/>
    <x v="13"/>
    <n v="2583"/>
    <n v="18"/>
  </r>
  <r>
    <x v="5"/>
    <x v="1"/>
    <x v="15"/>
    <n v="4585"/>
    <n v="240"/>
  </r>
  <r>
    <x v="6"/>
    <x v="5"/>
    <x v="5"/>
    <n v="1652"/>
    <n v="93"/>
  </r>
  <r>
    <x v="9"/>
    <x v="5"/>
    <x v="21"/>
    <n v="4991"/>
    <n v="9"/>
  </r>
  <r>
    <x v="1"/>
    <x v="5"/>
    <x v="10"/>
    <n v="2009"/>
    <n v="219"/>
  </r>
  <r>
    <x v="7"/>
    <x v="3"/>
    <x v="7"/>
    <n v="1568"/>
    <n v="141"/>
  </r>
  <r>
    <x v="3"/>
    <x v="0"/>
    <x v="13"/>
    <n v="3388"/>
    <n v="123"/>
  </r>
  <r>
    <x v="0"/>
    <x v="4"/>
    <x v="17"/>
    <n v="623"/>
    <n v="51"/>
  </r>
  <r>
    <x v="4"/>
    <x v="2"/>
    <x v="2"/>
    <n v="10073"/>
    <n v="120"/>
  </r>
  <r>
    <x v="1"/>
    <x v="3"/>
    <x v="21"/>
    <n v="1561"/>
    <n v="27"/>
  </r>
  <r>
    <x v="2"/>
    <x v="2"/>
    <x v="18"/>
    <n v="11522"/>
    <n v="204"/>
  </r>
  <r>
    <x v="4"/>
    <x v="4"/>
    <x v="11"/>
    <n v="2317"/>
    <n v="123"/>
  </r>
  <r>
    <x v="9"/>
    <x v="0"/>
    <x v="19"/>
    <n v="3059"/>
    <n v="27"/>
  </r>
  <r>
    <x v="3"/>
    <x v="0"/>
    <x v="21"/>
    <n v="2324"/>
    <n v="177"/>
  </r>
  <r>
    <x v="8"/>
    <x v="3"/>
    <x v="21"/>
    <n v="4956"/>
    <n v="171"/>
  </r>
  <r>
    <x v="9"/>
    <x v="5"/>
    <x v="15"/>
    <n v="5355"/>
    <n v="204"/>
  </r>
  <r>
    <x v="8"/>
    <x v="5"/>
    <x v="8"/>
    <n v="7259"/>
    <n v="276"/>
  </r>
  <r>
    <x v="1"/>
    <x v="0"/>
    <x v="21"/>
    <n v="6279"/>
    <n v="45"/>
  </r>
  <r>
    <x v="0"/>
    <x v="4"/>
    <x v="12"/>
    <n v="2541"/>
    <n v="45"/>
  </r>
  <r>
    <x v="4"/>
    <x v="1"/>
    <x v="18"/>
    <n v="3864"/>
    <n v="177"/>
  </r>
  <r>
    <x v="6"/>
    <x v="2"/>
    <x v="11"/>
    <n v="6146"/>
    <n v="63"/>
  </r>
  <r>
    <x v="2"/>
    <x v="3"/>
    <x v="3"/>
    <n v="2639"/>
    <n v="204"/>
  </r>
  <r>
    <x v="1"/>
    <x v="0"/>
    <x v="7"/>
    <n v="1890"/>
    <n v="195"/>
  </r>
  <r>
    <x v="5"/>
    <x v="5"/>
    <x v="8"/>
    <n v="1932"/>
    <n v="369"/>
  </r>
  <r>
    <x v="8"/>
    <x v="5"/>
    <x v="4"/>
    <n v="6300"/>
    <n v="42"/>
  </r>
  <r>
    <x v="4"/>
    <x v="0"/>
    <x v="0"/>
    <n v="560"/>
    <n v="81"/>
  </r>
  <r>
    <x v="2"/>
    <x v="0"/>
    <x v="21"/>
    <n v="2856"/>
    <n v="246"/>
  </r>
  <r>
    <x v="2"/>
    <x v="5"/>
    <x v="9"/>
    <n v="707"/>
    <n v="174"/>
  </r>
  <r>
    <x v="1"/>
    <x v="1"/>
    <x v="0"/>
    <n v="3598"/>
    <n v="81"/>
  </r>
  <r>
    <x v="0"/>
    <x v="1"/>
    <x v="7"/>
    <n v="6853"/>
    <n v="372"/>
  </r>
  <r>
    <x v="0"/>
    <x v="1"/>
    <x v="10"/>
    <n v="4725"/>
    <n v="174"/>
  </r>
  <r>
    <x v="3"/>
    <x v="2"/>
    <x v="1"/>
    <n v="10304"/>
    <n v="84"/>
  </r>
  <r>
    <x v="3"/>
    <x v="5"/>
    <x v="10"/>
    <n v="1274"/>
    <n v="225"/>
  </r>
  <r>
    <x v="6"/>
    <x v="2"/>
    <x v="0"/>
    <n v="1526"/>
    <n v="105"/>
  </r>
  <r>
    <x v="0"/>
    <x v="3"/>
    <x v="19"/>
    <n v="3101"/>
    <n v="225"/>
  </r>
  <r>
    <x v="7"/>
    <x v="0"/>
    <x v="8"/>
    <n v="1057"/>
    <n v="54"/>
  </r>
  <r>
    <x v="5"/>
    <x v="0"/>
    <x v="21"/>
    <n v="5306"/>
    <n v="0"/>
  </r>
  <r>
    <x v="6"/>
    <x v="3"/>
    <x v="17"/>
    <n v="4018"/>
    <n v="171"/>
  </r>
  <r>
    <x v="2"/>
    <x v="5"/>
    <x v="10"/>
    <n v="938"/>
    <n v="189"/>
  </r>
  <r>
    <x v="5"/>
    <x v="4"/>
    <x v="3"/>
    <n v="1778"/>
    <n v="270"/>
  </r>
  <r>
    <x v="4"/>
    <x v="3"/>
    <x v="0"/>
    <n v="1638"/>
    <n v="63"/>
  </r>
  <r>
    <x v="3"/>
    <x v="4"/>
    <x v="4"/>
    <n v="154"/>
    <n v="21"/>
  </r>
  <r>
    <x v="5"/>
    <x v="0"/>
    <x v="7"/>
    <n v="9835"/>
    <n v="207"/>
  </r>
  <r>
    <x v="2"/>
    <x v="0"/>
    <x v="13"/>
    <n v="7273"/>
    <n v="96"/>
  </r>
  <r>
    <x v="6"/>
    <x v="3"/>
    <x v="7"/>
    <n v="6909"/>
    <n v="81"/>
  </r>
  <r>
    <x v="2"/>
    <x v="3"/>
    <x v="17"/>
    <n v="3920"/>
    <n v="306"/>
  </r>
  <r>
    <x v="9"/>
    <x v="3"/>
    <x v="20"/>
    <n v="4858"/>
    <n v="279"/>
  </r>
  <r>
    <x v="7"/>
    <x v="4"/>
    <x v="2"/>
    <n v="3549"/>
    <n v="3"/>
  </r>
  <r>
    <x v="5"/>
    <x v="3"/>
    <x v="18"/>
    <n v="966"/>
    <n v="198"/>
  </r>
  <r>
    <x v="6"/>
    <x v="3"/>
    <x v="3"/>
    <n v="385"/>
    <n v="249"/>
  </r>
  <r>
    <x v="4"/>
    <x v="5"/>
    <x v="10"/>
    <n v="2219"/>
    <n v="75"/>
  </r>
  <r>
    <x v="2"/>
    <x v="2"/>
    <x v="1"/>
    <n v="2954"/>
    <n v="189"/>
  </r>
  <r>
    <x v="5"/>
    <x v="2"/>
    <x v="1"/>
    <n v="280"/>
    <n v="87"/>
  </r>
  <r>
    <x v="3"/>
    <x v="2"/>
    <x v="0"/>
    <n v="6118"/>
    <n v="174"/>
  </r>
  <r>
    <x v="7"/>
    <x v="3"/>
    <x v="16"/>
    <n v="4802"/>
    <n v="36"/>
  </r>
  <r>
    <x v="2"/>
    <x v="4"/>
    <x v="17"/>
    <n v="4137"/>
    <n v="60"/>
  </r>
  <r>
    <x v="8"/>
    <x v="1"/>
    <x v="14"/>
    <n v="2023"/>
    <n v="78"/>
  </r>
  <r>
    <x v="2"/>
    <x v="2"/>
    <x v="0"/>
    <n v="9051"/>
    <n v="57"/>
  </r>
  <r>
    <x v="2"/>
    <x v="0"/>
    <x v="19"/>
    <n v="2919"/>
    <n v="45"/>
  </r>
  <r>
    <x v="3"/>
    <x v="4"/>
    <x v="7"/>
    <n v="5915"/>
    <n v="3"/>
  </r>
  <r>
    <x v="9"/>
    <x v="1"/>
    <x v="16"/>
    <n v="2562"/>
    <n v="6"/>
  </r>
  <r>
    <x v="6"/>
    <x v="0"/>
    <x v="4"/>
    <n v="8813"/>
    <n v="21"/>
  </r>
  <r>
    <x v="6"/>
    <x v="2"/>
    <x v="3"/>
    <n v="6111"/>
    <n v="3"/>
  </r>
  <r>
    <x v="1"/>
    <x v="5"/>
    <x v="6"/>
    <n v="3507"/>
    <n v="288"/>
  </r>
  <r>
    <x v="4"/>
    <x v="2"/>
    <x v="11"/>
    <n v="4319"/>
    <n v="30"/>
  </r>
  <r>
    <x v="0"/>
    <x v="4"/>
    <x v="21"/>
    <n v="609"/>
    <n v="87"/>
  </r>
  <r>
    <x v="0"/>
    <x v="3"/>
    <x v="18"/>
    <n v="6370"/>
    <n v="30"/>
  </r>
  <r>
    <x v="6"/>
    <x v="4"/>
    <x v="15"/>
    <n v="5474"/>
    <n v="168"/>
  </r>
  <r>
    <x v="0"/>
    <x v="2"/>
    <x v="18"/>
    <n v="3164"/>
    <n v="306"/>
  </r>
  <r>
    <x v="4"/>
    <x v="1"/>
    <x v="2"/>
    <n v="1302"/>
    <n v="402"/>
  </r>
  <r>
    <x v="8"/>
    <x v="0"/>
    <x v="19"/>
    <n v="7308"/>
    <n v="327"/>
  </r>
  <r>
    <x v="0"/>
    <x v="0"/>
    <x v="18"/>
    <n v="6132"/>
    <n v="93"/>
  </r>
  <r>
    <x v="9"/>
    <x v="1"/>
    <x v="8"/>
    <n v="3472"/>
    <n v="96"/>
  </r>
  <r>
    <x v="1"/>
    <x v="3"/>
    <x v="3"/>
    <n v="9660"/>
    <n v="27"/>
  </r>
  <r>
    <x v="2"/>
    <x v="4"/>
    <x v="21"/>
    <n v="2436"/>
    <n v="99"/>
  </r>
  <r>
    <x v="2"/>
    <x v="4"/>
    <x v="5"/>
    <n v="9506"/>
    <n v="87"/>
  </r>
  <r>
    <x v="9"/>
    <x v="0"/>
    <x v="20"/>
    <n v="245"/>
    <n v="288"/>
  </r>
  <r>
    <x v="1"/>
    <x v="1"/>
    <x v="13"/>
    <n v="2702"/>
    <n v="363"/>
  </r>
  <r>
    <x v="9"/>
    <x v="5"/>
    <x v="9"/>
    <n v="700"/>
    <n v="87"/>
  </r>
  <r>
    <x v="4"/>
    <x v="5"/>
    <x v="9"/>
    <n v="3759"/>
    <n v="150"/>
  </r>
  <r>
    <x v="7"/>
    <x v="1"/>
    <x v="9"/>
    <n v="1589"/>
    <n v="303"/>
  </r>
  <r>
    <x v="5"/>
    <x v="1"/>
    <x v="19"/>
    <n v="5194"/>
    <n v="288"/>
  </r>
  <r>
    <x v="9"/>
    <x v="2"/>
    <x v="11"/>
    <n v="945"/>
    <n v="75"/>
  </r>
  <r>
    <x v="0"/>
    <x v="4"/>
    <x v="6"/>
    <n v="1988"/>
    <n v="39"/>
  </r>
  <r>
    <x v="4"/>
    <x v="5"/>
    <x v="1"/>
    <n v="6734"/>
    <n v="123"/>
  </r>
  <r>
    <x v="0"/>
    <x v="2"/>
    <x v="2"/>
    <n v="217"/>
    <n v="36"/>
  </r>
  <r>
    <x v="6"/>
    <x v="5"/>
    <x v="7"/>
    <n v="6279"/>
    <n v="237"/>
  </r>
  <r>
    <x v="0"/>
    <x v="2"/>
    <x v="11"/>
    <n v="4424"/>
    <n v="201"/>
  </r>
  <r>
    <x v="7"/>
    <x v="2"/>
    <x v="9"/>
    <n v="189"/>
    <n v="48"/>
  </r>
  <r>
    <x v="6"/>
    <x v="1"/>
    <x v="7"/>
    <n v="490"/>
    <n v="84"/>
  </r>
  <r>
    <x v="1"/>
    <x v="0"/>
    <x v="20"/>
    <n v="434"/>
    <n v="87"/>
  </r>
  <r>
    <x v="5"/>
    <x v="4"/>
    <x v="0"/>
    <n v="10129"/>
    <n v="312"/>
  </r>
  <r>
    <x v="8"/>
    <x v="3"/>
    <x v="19"/>
    <n v="1652"/>
    <n v="102"/>
  </r>
  <r>
    <x v="1"/>
    <x v="4"/>
    <x v="20"/>
    <n v="6433"/>
    <n v="78"/>
  </r>
  <r>
    <x v="8"/>
    <x v="5"/>
    <x v="14"/>
    <n v="2212"/>
    <n v="117"/>
  </r>
  <r>
    <x v="3"/>
    <x v="1"/>
    <x v="15"/>
    <n v="609"/>
    <n v="99"/>
  </r>
  <r>
    <x v="0"/>
    <x v="1"/>
    <x v="17"/>
    <n v="1638"/>
    <n v="48"/>
  </r>
  <r>
    <x v="5"/>
    <x v="5"/>
    <x v="16"/>
    <n v="3829"/>
    <n v="24"/>
  </r>
  <r>
    <x v="0"/>
    <x v="3"/>
    <x v="16"/>
    <n v="5775"/>
    <n v="42"/>
  </r>
  <r>
    <x v="4"/>
    <x v="1"/>
    <x v="13"/>
    <n v="1071"/>
    <n v="270"/>
  </r>
  <r>
    <x v="1"/>
    <x v="2"/>
    <x v="14"/>
    <n v="5019"/>
    <n v="150"/>
  </r>
  <r>
    <x v="7"/>
    <x v="0"/>
    <x v="16"/>
    <n v="2863"/>
    <n v="42"/>
  </r>
  <r>
    <x v="0"/>
    <x v="1"/>
    <x v="12"/>
    <n v="1617"/>
    <n v="126"/>
  </r>
  <r>
    <x v="4"/>
    <x v="0"/>
    <x v="21"/>
    <n v="6818"/>
    <n v="6"/>
  </r>
  <r>
    <x v="8"/>
    <x v="1"/>
    <x v="16"/>
    <n v="6657"/>
    <n v="276"/>
  </r>
  <r>
    <x v="8"/>
    <x v="5"/>
    <x v="9"/>
    <n v="2919"/>
    <n v="93"/>
  </r>
  <r>
    <x v="7"/>
    <x v="2"/>
    <x v="6"/>
    <n v="3094"/>
    <n v="246"/>
  </r>
  <r>
    <x v="4"/>
    <x v="3"/>
    <x v="17"/>
    <n v="2989"/>
    <n v="3"/>
  </r>
  <r>
    <x v="1"/>
    <x v="4"/>
    <x v="18"/>
    <n v="2268"/>
    <n v="63"/>
  </r>
  <r>
    <x v="6"/>
    <x v="1"/>
    <x v="6"/>
    <n v="4753"/>
    <n v="246"/>
  </r>
  <r>
    <x v="7"/>
    <x v="5"/>
    <x v="15"/>
    <n v="7511"/>
    <n v="120"/>
  </r>
  <r>
    <x v="7"/>
    <x v="4"/>
    <x v="6"/>
    <n v="4326"/>
    <n v="348"/>
  </r>
  <r>
    <x v="3"/>
    <x v="5"/>
    <x v="14"/>
    <n v="4935"/>
    <n v="126"/>
  </r>
  <r>
    <x v="4"/>
    <x v="1"/>
    <x v="0"/>
    <n v="4781"/>
    <n v="123"/>
  </r>
  <r>
    <x v="6"/>
    <x v="4"/>
    <x v="4"/>
    <n v="7483"/>
    <n v="45"/>
  </r>
  <r>
    <x v="9"/>
    <x v="4"/>
    <x v="2"/>
    <n v="6860"/>
    <n v="126"/>
  </r>
  <r>
    <x v="0"/>
    <x v="0"/>
    <x v="12"/>
    <n v="9002"/>
    <n v="72"/>
  </r>
  <r>
    <x v="4"/>
    <x v="2"/>
    <x v="12"/>
    <n v="1400"/>
    <n v="135"/>
  </r>
  <r>
    <x v="9"/>
    <x v="5"/>
    <x v="7"/>
    <n v="4053"/>
    <n v="24"/>
  </r>
  <r>
    <x v="5"/>
    <x v="2"/>
    <x v="6"/>
    <n v="2149"/>
    <n v="117"/>
  </r>
  <r>
    <x v="8"/>
    <x v="3"/>
    <x v="12"/>
    <n v="3640"/>
    <n v="51"/>
  </r>
  <r>
    <x v="7"/>
    <x v="3"/>
    <x v="14"/>
    <n v="630"/>
    <n v="36"/>
  </r>
  <r>
    <x v="2"/>
    <x v="1"/>
    <x v="18"/>
    <n v="2429"/>
    <n v="144"/>
  </r>
  <r>
    <x v="2"/>
    <x v="2"/>
    <x v="4"/>
    <n v="2142"/>
    <n v="114"/>
  </r>
  <r>
    <x v="5"/>
    <x v="0"/>
    <x v="0"/>
    <n v="6454"/>
    <n v="54"/>
  </r>
  <r>
    <x v="5"/>
    <x v="0"/>
    <x v="10"/>
    <n v="4487"/>
    <n v="333"/>
  </r>
  <r>
    <x v="8"/>
    <x v="0"/>
    <x v="2"/>
    <n v="938"/>
    <n v="366"/>
  </r>
  <r>
    <x v="8"/>
    <x v="4"/>
    <x v="21"/>
    <n v="8841"/>
    <n v="303"/>
  </r>
  <r>
    <x v="4"/>
    <x v="3"/>
    <x v="2"/>
    <n v="4270"/>
    <n v="240"/>
  </r>
  <r>
    <x v="7"/>
    <x v="2"/>
    <x v="19"/>
    <n v="3416"/>
    <n v="198"/>
  </r>
  <r>
    <x v="5"/>
    <x v="3"/>
    <x v="12"/>
    <n v="6181"/>
    <n v="99"/>
  </r>
  <r>
    <x v="7"/>
    <x v="5"/>
    <x v="19"/>
    <n v="4550"/>
    <n v="126"/>
  </r>
  <r>
    <x v="5"/>
    <x v="2"/>
    <x v="17"/>
    <n v="357"/>
    <n v="354"/>
  </r>
  <r>
    <x v="2"/>
    <x v="2"/>
    <x v="5"/>
    <n v="1022"/>
    <n v="210"/>
  </r>
  <r>
    <x v="4"/>
    <x v="1"/>
    <x v="16"/>
    <n v="2527"/>
    <n v="447"/>
  </r>
  <r>
    <x v="7"/>
    <x v="0"/>
    <x v="12"/>
    <n v="5075"/>
    <n v="156"/>
  </r>
  <r>
    <x v="2"/>
    <x v="1"/>
    <x v="19"/>
    <n v="1750"/>
    <n v="87"/>
  </r>
  <r>
    <x v="1"/>
    <x v="2"/>
    <x v="5"/>
    <n v="6559"/>
    <n v="261"/>
  </r>
  <r>
    <x v="3"/>
    <x v="5"/>
    <x v="4"/>
    <n v="413"/>
    <n v="177"/>
  </r>
  <r>
    <x v="8"/>
    <x v="3"/>
    <x v="11"/>
    <n v="3311"/>
    <n v="324"/>
  </r>
  <r>
    <x v="9"/>
    <x v="2"/>
    <x v="21"/>
    <n v="5558"/>
    <n v="384"/>
  </r>
  <r>
    <x v="6"/>
    <x v="1"/>
    <x v="18"/>
    <n v="3864"/>
    <n v="123"/>
  </r>
  <r>
    <x v="9"/>
    <x v="2"/>
    <x v="16"/>
    <n v="5992"/>
    <n v="264"/>
  </r>
  <r>
    <x v="6"/>
    <x v="2"/>
    <x v="8"/>
    <n v="616"/>
    <n v="105"/>
  </r>
  <r>
    <x v="0"/>
    <x v="4"/>
    <x v="9"/>
    <n v="742"/>
    <n v="273"/>
  </r>
  <r>
    <x v="0"/>
    <x v="2"/>
    <x v="0"/>
    <n v="9247"/>
    <n v="42"/>
  </r>
  <r>
    <x v="7"/>
    <x v="4"/>
    <x v="9"/>
    <n v="2443"/>
    <n v="111"/>
  </r>
  <r>
    <x v="2"/>
    <x v="1"/>
    <x v="11"/>
    <n v="4494"/>
    <n v="87"/>
  </r>
  <r>
    <x v="8"/>
    <x v="4"/>
    <x v="7"/>
    <n v="1799"/>
    <n v="108"/>
  </r>
  <r>
    <x v="5"/>
    <x v="1"/>
    <x v="16"/>
    <n v="84"/>
    <n v="54"/>
  </r>
  <r>
    <x v="4"/>
    <x v="4"/>
    <x v="21"/>
    <n v="7658"/>
    <n v="72"/>
  </r>
  <r>
    <x v="0"/>
    <x v="3"/>
    <x v="21"/>
    <n v="98"/>
    <n v="195"/>
  </r>
  <r>
    <x v="8"/>
    <x v="5"/>
    <x v="2"/>
    <n v="2513"/>
    <n v="144"/>
  </r>
  <r>
    <x v="8"/>
    <x v="0"/>
    <x v="1"/>
    <n v="7140"/>
    <n v="141"/>
  </r>
  <r>
    <x v="2"/>
    <x v="5"/>
    <x v="6"/>
    <n v="3185"/>
    <n v="147"/>
  </r>
  <r>
    <x v="2"/>
    <x v="0"/>
    <x v="5"/>
    <n v="805"/>
    <n v="3"/>
  </r>
  <r>
    <x v="5"/>
    <x v="3"/>
    <x v="3"/>
    <n v="714"/>
    <n v="72"/>
  </r>
  <r>
    <x v="3"/>
    <x v="4"/>
    <x v="13"/>
    <n v="441"/>
    <n v="45"/>
  </r>
  <r>
    <x v="6"/>
    <x v="1"/>
    <x v="17"/>
    <n v="1526"/>
    <n v="144"/>
  </r>
  <r>
    <x v="5"/>
    <x v="5"/>
    <x v="12"/>
    <n v="532"/>
    <n v="123"/>
  </r>
  <r>
    <x v="7"/>
    <x v="5"/>
    <x v="5"/>
    <n v="5278"/>
    <n v="207"/>
  </r>
  <r>
    <x v="2"/>
    <x v="0"/>
    <x v="17"/>
    <n v="3570"/>
    <n v="84"/>
  </r>
  <r>
    <x v="6"/>
    <x v="0"/>
    <x v="9"/>
    <n v="1414"/>
    <n v="39"/>
  </r>
  <r>
    <x v="5"/>
    <x v="4"/>
    <x v="2"/>
    <n v="7056"/>
    <n v="477"/>
  </r>
  <r>
    <x v="0"/>
    <x v="2"/>
    <x v="6"/>
    <n v="1022"/>
    <n v="189"/>
  </r>
  <r>
    <x v="6"/>
    <x v="2"/>
    <x v="7"/>
    <n v="5691"/>
    <n v="6"/>
  </r>
  <r>
    <x v="0"/>
    <x v="0"/>
    <x v="1"/>
    <n v="12222"/>
    <n v="423"/>
  </r>
  <r>
    <x v="4"/>
    <x v="3"/>
    <x v="15"/>
    <n v="2807"/>
    <n v="96"/>
  </r>
  <r>
    <x v="7"/>
    <x v="5"/>
    <x v="13"/>
    <n v="2142"/>
    <n v="288"/>
  </r>
  <r>
    <x v="7"/>
    <x v="4"/>
    <x v="21"/>
    <n v="3073"/>
    <n v="123"/>
  </r>
  <r>
    <x v="2"/>
    <x v="3"/>
    <x v="15"/>
    <n v="1554"/>
    <n v="48"/>
  </r>
  <r>
    <x v="8"/>
    <x v="5"/>
    <x v="10"/>
    <n v="10486"/>
    <n v="303"/>
  </r>
  <r>
    <x v="3"/>
    <x v="2"/>
    <x v="9"/>
    <n v="9002"/>
    <n v="30"/>
  </r>
  <r>
    <x v="2"/>
    <x v="0"/>
    <x v="7"/>
    <n v="3472"/>
    <n v="231"/>
  </r>
  <r>
    <x v="4"/>
    <x v="1"/>
    <x v="12"/>
    <n v="2961"/>
    <n v="270"/>
  </r>
  <r>
    <x v="7"/>
    <x v="5"/>
    <x v="20"/>
    <n v="3969"/>
    <n v="60"/>
  </r>
  <r>
    <x v="8"/>
    <x v="1"/>
    <x v="2"/>
    <n v="8295"/>
    <n v="0"/>
  </r>
  <r>
    <x v="5"/>
    <x v="0"/>
    <x v="12"/>
    <n v="140"/>
    <n v="39"/>
  </r>
  <r>
    <x v="6"/>
    <x v="1"/>
    <x v="8"/>
    <n v="175"/>
    <n v="66"/>
  </r>
  <r>
    <x v="1"/>
    <x v="3"/>
    <x v="1"/>
    <n v="4879"/>
    <n v="369"/>
  </r>
  <r>
    <x v="3"/>
    <x v="0"/>
    <x v="12"/>
    <n v="10311"/>
    <n v="87"/>
  </r>
  <r>
    <x v="3"/>
    <x v="3"/>
    <x v="14"/>
    <n v="1050"/>
    <n v="27"/>
  </r>
  <r>
    <x v="1"/>
    <x v="3"/>
    <x v="16"/>
    <n v="1274"/>
    <n v="54"/>
  </r>
  <r>
    <x v="6"/>
    <x v="2"/>
    <x v="19"/>
    <n v="3745"/>
    <n v="339"/>
  </r>
  <r>
    <x v="0"/>
    <x v="0"/>
    <x v="16"/>
    <n v="777"/>
    <n v="48"/>
  </r>
  <r>
    <x v="9"/>
    <x v="3"/>
    <x v="18"/>
    <n v="3605"/>
    <n v="96"/>
  </r>
  <r>
    <x v="3"/>
    <x v="1"/>
    <x v="13"/>
    <n v="5495"/>
    <n v="171"/>
  </r>
  <r>
    <x v="2"/>
    <x v="2"/>
    <x v="3"/>
    <n v="4445"/>
    <n v="156"/>
  </r>
  <r>
    <x v="3"/>
    <x v="2"/>
    <x v="12"/>
    <n v="13461"/>
    <n v="252"/>
  </r>
  <r>
    <x v="4"/>
    <x v="4"/>
    <x v="13"/>
    <n v="8351"/>
    <n v="264"/>
  </r>
  <r>
    <x v="8"/>
    <x v="4"/>
    <x v="9"/>
    <n v="3423"/>
    <n v="6"/>
  </r>
  <r>
    <x v="2"/>
    <x v="5"/>
    <x v="5"/>
    <n v="1505"/>
    <n v="180"/>
  </r>
  <r>
    <x v="1"/>
    <x v="0"/>
    <x v="13"/>
    <n v="5383"/>
    <n v="60"/>
  </r>
  <r>
    <x v="1"/>
    <x v="5"/>
    <x v="20"/>
    <n v="8918"/>
    <n v="516"/>
  </r>
  <r>
    <x v="3"/>
    <x v="0"/>
    <x v="5"/>
    <n v="6174"/>
    <n v="300"/>
  </r>
  <r>
    <x v="6"/>
    <x v="3"/>
    <x v="4"/>
    <n v="952"/>
    <n v="87"/>
  </r>
  <r>
    <x v="4"/>
    <x v="3"/>
    <x v="14"/>
    <n v="3360"/>
    <n v="153"/>
  </r>
  <r>
    <x v="6"/>
    <x v="1"/>
    <x v="0"/>
    <n v="3199"/>
    <n v="312"/>
  </r>
  <r>
    <x v="0"/>
    <x v="4"/>
    <x v="8"/>
    <n v="9310"/>
    <n v="183"/>
  </r>
  <r>
    <x v="6"/>
    <x v="0"/>
    <x v="13"/>
    <n v="2296"/>
    <n v="216"/>
  </r>
  <r>
    <x v="8"/>
    <x v="2"/>
    <x v="21"/>
    <n v="3290"/>
    <n v="180"/>
  </r>
  <r>
    <x v="5"/>
    <x v="3"/>
    <x v="20"/>
    <n v="273"/>
    <n v="492"/>
  </r>
  <r>
    <x v="8"/>
    <x v="2"/>
    <x v="20"/>
    <n v="2093"/>
    <n v="78"/>
  </r>
  <r>
    <x v="9"/>
    <x v="5"/>
    <x v="6"/>
    <n v="2975"/>
    <n v="99"/>
  </r>
  <r>
    <x v="3"/>
    <x v="4"/>
    <x v="5"/>
    <n v="3941"/>
    <n v="51"/>
  </r>
  <r>
    <x v="9"/>
    <x v="0"/>
    <x v="0"/>
    <n v="3836"/>
    <n v="27"/>
  </r>
  <r>
    <x v="0"/>
    <x v="3"/>
    <x v="0"/>
    <n v="4039"/>
    <n v="435"/>
  </r>
  <r>
    <x v="0"/>
    <x v="3"/>
    <x v="5"/>
    <n v="6496"/>
    <n v="84"/>
  </r>
  <r>
    <x v="7"/>
    <x v="2"/>
    <x v="13"/>
    <n v="6160"/>
    <n v="294"/>
  </r>
  <r>
    <x v="9"/>
    <x v="0"/>
    <x v="6"/>
    <n v="3514"/>
    <n v="33"/>
  </r>
  <r>
    <x v="6"/>
    <x v="4"/>
    <x v="13"/>
    <n v="4823"/>
    <n v="21"/>
  </r>
  <r>
    <x v="7"/>
    <x v="0"/>
    <x v="10"/>
    <n v="1155"/>
    <n v="207"/>
  </r>
  <r>
    <x v="7"/>
    <x v="0"/>
    <x v="5"/>
    <n v="1925"/>
    <n v="42"/>
  </r>
  <r>
    <x v="9"/>
    <x v="2"/>
    <x v="17"/>
    <n v="5537"/>
    <n v="39"/>
  </r>
  <r>
    <x v="8"/>
    <x v="4"/>
    <x v="0"/>
    <n v="6454"/>
    <n v="477"/>
  </r>
  <r>
    <x v="6"/>
    <x v="3"/>
    <x v="20"/>
    <n v="1421"/>
    <n v="477"/>
  </r>
  <r>
    <x v="1"/>
    <x v="1"/>
    <x v="15"/>
    <n v="1624"/>
    <n v="132"/>
  </r>
  <r>
    <x v="2"/>
    <x v="5"/>
    <x v="3"/>
    <n v="6265"/>
    <n v="102"/>
  </r>
  <r>
    <x v="4"/>
    <x v="4"/>
    <x v="3"/>
    <n v="7553"/>
    <n v="174"/>
  </r>
  <r>
    <x v="3"/>
    <x v="3"/>
    <x v="5"/>
    <n v="1337"/>
    <n v="195"/>
  </r>
  <r>
    <x v="7"/>
    <x v="3"/>
    <x v="0"/>
    <n v="3549"/>
    <n v="21"/>
  </r>
  <r>
    <x v="1"/>
    <x v="2"/>
    <x v="12"/>
    <n v="1477"/>
    <n v="204"/>
  </r>
  <r>
    <x v="0"/>
    <x v="0"/>
    <x v="10"/>
    <n v="539"/>
    <n v="51"/>
  </r>
  <r>
    <x v="1"/>
    <x v="0"/>
    <x v="12"/>
    <n v="6916"/>
    <n v="3"/>
  </r>
  <r>
    <x v="6"/>
    <x v="0"/>
    <x v="18"/>
    <n v="2933"/>
    <n v="60"/>
  </r>
  <r>
    <x v="8"/>
    <x v="4"/>
    <x v="3"/>
    <n v="3101"/>
    <n v="3"/>
  </r>
  <r>
    <x v="5"/>
    <x v="2"/>
    <x v="19"/>
    <n v="2527"/>
    <n v="255"/>
  </r>
  <r>
    <x v="3"/>
    <x v="0"/>
    <x v="4"/>
    <n v="7490"/>
    <n v="225"/>
  </r>
  <r>
    <x v="4"/>
    <x v="3"/>
    <x v="21"/>
    <n v="140"/>
    <n v="189"/>
  </r>
  <r>
    <x v="5"/>
    <x v="2"/>
    <x v="13"/>
    <n v="1687"/>
    <n v="75"/>
  </r>
  <r>
    <x v="4"/>
    <x v="0"/>
    <x v="18"/>
    <n v="3507"/>
    <n v="114"/>
  </r>
  <r>
    <x v="1"/>
    <x v="4"/>
    <x v="15"/>
    <n v="7826"/>
    <n v="33"/>
  </r>
  <r>
    <x v="6"/>
    <x v="2"/>
    <x v="6"/>
    <n v="5845"/>
    <n v="453"/>
  </r>
  <r>
    <x v="7"/>
    <x v="3"/>
    <x v="21"/>
    <n v="2576"/>
    <n v="12"/>
  </r>
  <r>
    <x v="1"/>
    <x v="5"/>
    <x v="4"/>
    <n v="721"/>
    <n v="201"/>
  </r>
  <r>
    <x v="7"/>
    <x v="0"/>
    <x v="0"/>
    <n v="924"/>
    <n v="333"/>
  </r>
  <r>
    <x v="0"/>
    <x v="2"/>
    <x v="12"/>
    <n v="6650"/>
    <n v="42"/>
  </r>
  <r>
    <x v="3"/>
    <x v="5"/>
    <x v="17"/>
    <n v="1533"/>
    <n v="99"/>
  </r>
  <r>
    <x v="5"/>
    <x v="0"/>
    <x v="18"/>
    <n v="721"/>
    <n v="204"/>
  </r>
  <r>
    <x v="6"/>
    <x v="3"/>
    <x v="18"/>
    <n v="2527"/>
    <n v="216"/>
  </r>
  <r>
    <x v="5"/>
    <x v="3"/>
    <x v="11"/>
    <n v="399"/>
    <n v="273"/>
  </r>
  <r>
    <x v="8"/>
    <x v="0"/>
    <x v="3"/>
    <n v="336"/>
    <n v="303"/>
  </r>
  <r>
    <x v="9"/>
    <x v="4"/>
    <x v="21"/>
    <n v="6356"/>
    <n v="324"/>
  </r>
  <r>
    <x v="5"/>
    <x v="3"/>
    <x v="7"/>
    <n v="1106"/>
    <n v="147"/>
  </r>
  <r>
    <x v="8"/>
    <x v="1"/>
    <x v="7"/>
    <n v="3773"/>
    <n v="228"/>
  </r>
  <r>
    <x v="2"/>
    <x v="5"/>
    <x v="0"/>
    <n v="203"/>
    <n v="345"/>
  </r>
  <r>
    <x v="7"/>
    <x v="1"/>
    <x v="11"/>
    <n v="182"/>
    <n v="42"/>
  </r>
  <r>
    <x v="9"/>
    <x v="1"/>
    <x v="6"/>
    <n v="1239"/>
    <n v="126"/>
  </r>
  <r>
    <x v="4"/>
    <x v="4"/>
    <x v="0"/>
    <n v="1274"/>
    <n v="129"/>
  </r>
  <r>
    <x v="4"/>
    <x v="1"/>
    <x v="14"/>
    <n v="3374"/>
    <n v="108"/>
  </r>
  <r>
    <x v="1"/>
    <x v="2"/>
    <x v="7"/>
    <n v="861"/>
    <n v="9"/>
  </r>
  <r>
    <x v="8"/>
    <x v="4"/>
    <x v="15"/>
    <n v="1652"/>
    <n v="183"/>
  </r>
  <r>
    <x v="2"/>
    <x v="5"/>
    <x v="2"/>
    <n v="1743"/>
    <n v="222"/>
  </r>
  <r>
    <x v="7"/>
    <x v="4"/>
    <x v="20"/>
    <n v="1715"/>
    <n v="87"/>
  </r>
  <r>
    <x v="5"/>
    <x v="2"/>
    <x v="9"/>
    <n v="10941"/>
    <n v="39"/>
  </r>
  <r>
    <x v="9"/>
    <x v="0"/>
    <x v="18"/>
    <n v="770"/>
    <n v="198"/>
  </r>
  <r>
    <x v="9"/>
    <x v="3"/>
    <x v="8"/>
    <n v="1106"/>
    <n v="150"/>
  </r>
  <r>
    <x v="3"/>
    <x v="5"/>
    <x v="1"/>
    <n v="63"/>
    <n v="267"/>
  </r>
  <r>
    <x v="9"/>
    <x v="2"/>
    <x v="4"/>
    <n v="3703"/>
    <n v="123"/>
  </r>
  <r>
    <x v="2"/>
    <x v="2"/>
    <x v="6"/>
    <n v="7385"/>
    <n v="129"/>
  </r>
  <r>
    <x v="4"/>
    <x v="3"/>
    <x v="13"/>
    <n v="5544"/>
    <n v="348"/>
  </r>
  <r>
    <x v="1"/>
    <x v="0"/>
    <x v="9"/>
    <n v="6321"/>
    <n v="87"/>
  </r>
  <r>
    <x v="7"/>
    <x v="5"/>
    <x v="21"/>
    <n v="6104"/>
    <n v="210"/>
  </r>
  <r>
    <x v="7"/>
    <x v="2"/>
    <x v="2"/>
    <n v="3010"/>
    <n v="36"/>
  </r>
  <r>
    <x v="4"/>
    <x v="0"/>
    <x v="16"/>
    <n v="3388"/>
    <n v="120"/>
  </r>
  <r>
    <x v="5"/>
    <x v="1"/>
    <x v="7"/>
    <n v="10220"/>
    <n v="177"/>
  </r>
  <r>
    <x v="1"/>
    <x v="0"/>
    <x v="3"/>
    <n v="2471"/>
    <n v="9"/>
  </r>
  <r>
    <x v="0"/>
    <x v="2"/>
    <x v="17"/>
    <n v="3108"/>
    <n v="201"/>
  </r>
  <r>
    <x v="6"/>
    <x v="2"/>
    <x v="1"/>
    <n v="3010"/>
    <n v="189"/>
  </r>
  <r>
    <x v="1"/>
    <x v="3"/>
    <x v="18"/>
    <n v="11256"/>
    <n v="72"/>
  </r>
  <r>
    <x v="3"/>
    <x v="3"/>
    <x v="13"/>
    <n v="3367"/>
    <n v="93"/>
  </r>
  <r>
    <x v="9"/>
    <x v="2"/>
    <x v="10"/>
    <n v="3143"/>
    <n v="186"/>
  </r>
  <r>
    <x v="4"/>
    <x v="4"/>
    <x v="17"/>
    <n v="4305"/>
    <n v="315"/>
  </r>
  <r>
    <x v="7"/>
    <x v="2"/>
    <x v="7"/>
    <n v="2639"/>
    <n v="90"/>
  </r>
  <r>
    <x v="7"/>
    <x v="0"/>
    <x v="17"/>
    <n v="1869"/>
    <n v="66"/>
  </r>
  <r>
    <x v="6"/>
    <x v="4"/>
    <x v="18"/>
    <n v="6783"/>
    <n v="354"/>
  </r>
  <r>
    <x v="7"/>
    <x v="0"/>
    <x v="7"/>
    <n v="5698"/>
    <n v="378"/>
  </r>
  <r>
    <x v="9"/>
    <x v="3"/>
    <x v="15"/>
    <n v="1099"/>
    <n v="45"/>
  </r>
  <r>
    <x v="6"/>
    <x v="5"/>
    <x v="14"/>
    <n v="11466"/>
    <n v="192"/>
  </r>
  <r>
    <x v="2"/>
    <x v="2"/>
    <x v="2"/>
    <n v="2499"/>
    <n v="12"/>
  </r>
  <r>
    <x v="3"/>
    <x v="1"/>
    <x v="1"/>
    <n v="7539"/>
    <n v="63"/>
  </r>
  <r>
    <x v="8"/>
    <x v="5"/>
    <x v="17"/>
    <n v="9513"/>
    <n v="180"/>
  </r>
  <r>
    <x v="3"/>
    <x v="5"/>
    <x v="19"/>
    <n v="1393"/>
    <n v="354"/>
  </r>
  <r>
    <x v="9"/>
    <x v="4"/>
    <x v="6"/>
    <n v="938"/>
    <n v="264"/>
  </r>
  <r>
    <x v="3"/>
    <x v="1"/>
    <x v="8"/>
    <n v="4858"/>
    <n v="288"/>
  </r>
  <r>
    <x v="9"/>
    <x v="4"/>
    <x v="16"/>
    <n v="581"/>
    <n v="165"/>
  </r>
  <r>
    <x v="5"/>
    <x v="3"/>
    <x v="21"/>
    <n v="4662"/>
    <n v="186"/>
  </r>
  <r>
    <x v="7"/>
    <x v="4"/>
    <x v="5"/>
    <n v="3899"/>
    <n v="6"/>
  </r>
  <r>
    <x v="3"/>
    <x v="0"/>
    <x v="14"/>
    <n v="2499"/>
    <n v="168"/>
  </r>
  <r>
    <x v="9"/>
    <x v="0"/>
    <x v="15"/>
    <n v="8960"/>
    <n v="0"/>
  </r>
  <r>
    <x v="1"/>
    <x v="5"/>
    <x v="8"/>
    <n v="4396"/>
    <n v="135"/>
  </r>
  <r>
    <x v="9"/>
    <x v="2"/>
    <x v="3"/>
    <n v="1239"/>
    <n v="189"/>
  </r>
  <r>
    <x v="1"/>
    <x v="4"/>
    <x v="17"/>
    <n v="812"/>
    <n v="336"/>
  </r>
  <r>
    <x v="0"/>
    <x v="1"/>
    <x v="2"/>
    <n v="2226"/>
    <n v="249"/>
  </r>
  <r>
    <x v="1"/>
    <x v="5"/>
    <x v="9"/>
    <n v="10185"/>
    <n v="432"/>
  </r>
  <r>
    <x v="5"/>
    <x v="5"/>
    <x v="0"/>
    <n v="2233"/>
    <n v="171"/>
  </r>
  <r>
    <x v="0"/>
    <x v="5"/>
    <x v="17"/>
    <n v="2282"/>
    <n v="123"/>
  </r>
  <r>
    <x v="8"/>
    <x v="2"/>
    <x v="18"/>
    <n v="6552"/>
    <n v="240"/>
  </r>
  <r>
    <x v="3"/>
    <x v="3"/>
    <x v="17"/>
    <n v="6531"/>
    <n v="141"/>
  </r>
  <r>
    <x v="4"/>
    <x v="3"/>
    <x v="5"/>
    <n v="4137"/>
    <n v="123"/>
  </r>
  <r>
    <x v="0"/>
    <x v="1"/>
    <x v="8"/>
    <n v="3409"/>
    <n v="3"/>
  </r>
  <r>
    <x v="4"/>
    <x v="5"/>
    <x v="4"/>
    <n v="560"/>
    <n v="45"/>
  </r>
  <r>
    <x v="2"/>
    <x v="2"/>
    <x v="9"/>
    <n v="1603"/>
    <n v="192"/>
  </r>
  <r>
    <x v="8"/>
    <x v="0"/>
    <x v="7"/>
    <n v="4242"/>
    <n v="99"/>
  </r>
  <r>
    <x v="4"/>
    <x v="3"/>
    <x v="8"/>
    <n v="1834"/>
    <n v="279"/>
  </r>
  <r>
    <x v="7"/>
    <x v="3"/>
    <x v="17"/>
    <n v="602"/>
    <n v="240"/>
  </r>
  <r>
    <x v="7"/>
    <x v="2"/>
    <x v="4"/>
    <n v="3157"/>
    <n v="204"/>
  </r>
  <r>
    <x v="6"/>
    <x v="0"/>
    <x v="16"/>
    <n v="2478"/>
    <n v="108"/>
  </r>
  <r>
    <x v="1"/>
    <x v="5"/>
    <x v="7"/>
    <n v="8316"/>
    <n v="69"/>
  </r>
  <r>
    <x v="8"/>
    <x v="2"/>
    <x v="13"/>
    <n v="7588"/>
    <n v="102"/>
  </r>
  <r>
    <x v="3"/>
    <x v="1"/>
    <x v="5"/>
    <n v="9576"/>
    <n v="141"/>
  </r>
  <r>
    <x v="1"/>
    <x v="3"/>
    <x v="9"/>
    <n v="6188"/>
    <n v="186"/>
  </r>
  <r>
    <x v="6"/>
    <x v="5"/>
    <x v="10"/>
    <n v="2485"/>
    <n v="153"/>
  </r>
  <r>
    <x v="5"/>
    <x v="5"/>
    <x v="19"/>
    <n v="630"/>
    <n v="234"/>
  </r>
  <r>
    <x v="3"/>
    <x v="4"/>
    <x v="17"/>
    <n v="2072"/>
    <n v="246"/>
  </r>
  <r>
    <x v="2"/>
    <x v="1"/>
    <x v="10"/>
    <n v="8113"/>
    <n v="333"/>
  </r>
  <r>
    <x v="3"/>
    <x v="0"/>
    <x v="18"/>
    <n v="4123"/>
    <n v="549"/>
  </r>
  <r>
    <x v="6"/>
    <x v="5"/>
    <x v="1"/>
    <n v="1001"/>
    <n v="48"/>
  </r>
  <r>
    <x v="7"/>
    <x v="4"/>
    <x v="16"/>
    <n v="1071"/>
    <n v="183"/>
  </r>
  <r>
    <x v="3"/>
    <x v="1"/>
    <x v="14"/>
    <n v="7077"/>
    <n v="78"/>
  </r>
  <r>
    <x v="4"/>
    <x v="2"/>
    <x v="7"/>
    <n v="511"/>
    <n v="210"/>
  </r>
  <r>
    <x v="9"/>
    <x v="4"/>
    <x v="9"/>
    <n v="11606"/>
    <n v="330"/>
  </r>
  <r>
    <x v="6"/>
    <x v="5"/>
    <x v="3"/>
    <n v="8533"/>
    <n v="315"/>
  </r>
  <r>
    <x v="5"/>
    <x v="4"/>
    <x v="4"/>
    <n v="8995"/>
    <n v="231"/>
  </r>
  <r>
    <x v="5"/>
    <x v="1"/>
    <x v="20"/>
    <n v="7105"/>
    <n v="159"/>
  </r>
  <r>
    <x v="3"/>
    <x v="2"/>
    <x v="10"/>
    <n v="3969"/>
    <n v="267"/>
  </r>
  <r>
    <x v="7"/>
    <x v="1"/>
    <x v="20"/>
    <n v="1204"/>
    <n v="147"/>
  </r>
  <r>
    <x v="3"/>
    <x v="1"/>
    <x v="4"/>
    <n v="2212"/>
    <n v="54"/>
  </r>
  <r>
    <x v="1"/>
    <x v="4"/>
    <x v="19"/>
    <n v="9086"/>
    <n v="273"/>
  </r>
  <r>
    <x v="7"/>
    <x v="0"/>
    <x v="4"/>
    <n v="1232"/>
    <n v="126"/>
  </r>
  <r>
    <x v="0"/>
    <x v="2"/>
    <x v="3"/>
    <n v="4179"/>
    <n v="3"/>
  </r>
  <r>
    <x v="4"/>
    <x v="3"/>
    <x v="10"/>
    <n v="1407"/>
    <n v="60"/>
  </r>
  <r>
    <x v="5"/>
    <x v="1"/>
    <x v="4"/>
    <n v="4389"/>
    <n v="150"/>
  </r>
  <r>
    <x v="7"/>
    <x v="3"/>
    <x v="11"/>
    <n v="10164"/>
    <n v="297"/>
  </r>
  <r>
    <x v="5"/>
    <x v="5"/>
    <x v="15"/>
    <n v="5292"/>
    <n v="234"/>
  </r>
  <r>
    <x v="5"/>
    <x v="3"/>
    <x v="0"/>
    <n v="273"/>
    <n v="135"/>
  </r>
  <r>
    <x v="7"/>
    <x v="4"/>
    <x v="13"/>
    <n v="1358"/>
    <n v="9"/>
  </r>
  <r>
    <x v="6"/>
    <x v="3"/>
    <x v="14"/>
    <n v="5439"/>
    <n v="255"/>
  </r>
  <r>
    <x v="4"/>
    <x v="3"/>
    <x v="20"/>
    <n v="2373"/>
    <n v="243"/>
  </r>
  <r>
    <x v="4"/>
    <x v="2"/>
    <x v="0"/>
    <n v="14147"/>
    <n v="9"/>
  </r>
  <r>
    <x v="3"/>
    <x v="5"/>
    <x v="21"/>
    <n v="5075"/>
    <n v="24"/>
  </r>
  <r>
    <x v="4"/>
    <x v="3"/>
    <x v="16"/>
    <n v="8085"/>
    <n v="111"/>
  </r>
  <r>
    <x v="4"/>
    <x v="0"/>
    <x v="17"/>
    <n v="3710"/>
    <n v="15"/>
  </r>
  <r>
    <x v="9"/>
    <x v="3"/>
    <x v="19"/>
    <n v="4998"/>
    <n v="123"/>
  </r>
  <r>
    <x v="6"/>
    <x v="1"/>
    <x v="20"/>
    <n v="959"/>
    <n v="114"/>
  </r>
  <r>
    <x v="6"/>
    <x v="2"/>
    <x v="21"/>
    <n v="7385"/>
    <n v="96"/>
  </r>
  <r>
    <x v="3"/>
    <x v="5"/>
    <x v="8"/>
    <n v="3206"/>
    <n v="204"/>
  </r>
  <r>
    <x v="3"/>
    <x v="0"/>
    <x v="2"/>
    <n v="819"/>
    <n v="180"/>
  </r>
  <r>
    <x v="4"/>
    <x v="2"/>
    <x v="10"/>
    <n v="11592"/>
    <n v="6"/>
  </r>
  <r>
    <x v="3"/>
    <x v="4"/>
    <x v="8"/>
    <n v="3199"/>
    <n v="42"/>
  </r>
  <r>
    <x v="5"/>
    <x v="4"/>
    <x v="16"/>
    <n v="5075"/>
    <n v="78"/>
  </r>
  <r>
    <x v="6"/>
    <x v="0"/>
    <x v="20"/>
    <n v="5733"/>
    <n v="309"/>
  </r>
  <r>
    <x v="9"/>
    <x v="0"/>
    <x v="2"/>
    <n v="5810"/>
    <n v="174"/>
  </r>
  <r>
    <x v="8"/>
    <x v="3"/>
    <x v="8"/>
    <n v="714"/>
    <n v="30"/>
  </r>
  <r>
    <x v="0"/>
    <x v="3"/>
    <x v="15"/>
    <n v="9814"/>
    <n v="339"/>
  </r>
  <r>
    <x v="7"/>
    <x v="1"/>
    <x v="17"/>
    <n v="1281"/>
    <n v="9"/>
  </r>
  <r>
    <x v="1"/>
    <x v="1"/>
    <x v="10"/>
    <n v="8848"/>
    <n v="231"/>
  </r>
  <r>
    <x v="0"/>
    <x v="5"/>
    <x v="1"/>
    <n v="7126"/>
    <n v="255"/>
  </r>
  <r>
    <x v="7"/>
    <x v="1"/>
    <x v="6"/>
    <n v="6552"/>
    <n v="147"/>
  </r>
  <r>
    <x v="1"/>
    <x v="5"/>
    <x v="17"/>
    <n v="1253"/>
    <n v="234"/>
  </r>
  <r>
    <x v="5"/>
    <x v="5"/>
    <x v="2"/>
    <n v="13678"/>
    <n v="297"/>
  </r>
  <r>
    <x v="6"/>
    <x v="0"/>
    <x v="11"/>
    <n v="1561"/>
    <n v="231"/>
  </r>
  <r>
    <x v="9"/>
    <x v="2"/>
    <x v="5"/>
    <n v="6244"/>
    <n v="438"/>
  </r>
  <r>
    <x v="6"/>
    <x v="3"/>
    <x v="16"/>
    <n v="7014"/>
    <n v="30"/>
  </r>
  <r>
    <x v="5"/>
    <x v="0"/>
    <x v="1"/>
    <n v="3710"/>
    <n v="219"/>
  </r>
  <r>
    <x v="8"/>
    <x v="4"/>
    <x v="18"/>
    <n v="3234"/>
    <n v="234"/>
  </r>
  <r>
    <x v="8"/>
    <x v="2"/>
    <x v="3"/>
    <n v="3892"/>
    <n v="183"/>
  </r>
  <r>
    <x v="4"/>
    <x v="0"/>
    <x v="2"/>
    <n v="644"/>
    <n v="186"/>
  </r>
  <r>
    <x v="6"/>
    <x v="1"/>
    <x v="4"/>
    <n v="3864"/>
    <n v="171"/>
  </r>
  <r>
    <x v="8"/>
    <x v="3"/>
    <x v="3"/>
    <n v="2765"/>
    <n v="141"/>
  </r>
  <r>
    <x v="9"/>
    <x v="5"/>
    <x v="17"/>
    <n v="4543"/>
    <n v="327"/>
  </r>
  <r>
    <x v="2"/>
    <x v="3"/>
    <x v="13"/>
    <n v="371"/>
    <n v="186"/>
  </r>
  <r>
    <x v="1"/>
    <x v="5"/>
    <x v="12"/>
    <n v="4480"/>
    <n v="171"/>
  </r>
  <r>
    <x v="8"/>
    <x v="4"/>
    <x v="16"/>
    <n v="1904"/>
    <n v="51"/>
  </r>
  <r>
    <x v="0"/>
    <x v="1"/>
    <x v="4"/>
    <n v="756"/>
    <n v="411"/>
  </r>
  <r>
    <x v="1"/>
    <x v="1"/>
    <x v="17"/>
    <n v="4774"/>
    <n v="96"/>
  </r>
  <r>
    <x v="4"/>
    <x v="3"/>
    <x v="19"/>
    <n v="84"/>
    <n v="222"/>
  </r>
  <r>
    <x v="8"/>
    <x v="2"/>
    <x v="16"/>
    <n v="6489"/>
    <n v="147"/>
  </r>
  <r>
    <x v="8"/>
    <x v="4"/>
    <x v="2"/>
    <n v="2142"/>
    <n v="105"/>
  </r>
  <r>
    <x v="6"/>
    <x v="4"/>
    <x v="20"/>
    <n v="175"/>
    <n v="66"/>
  </r>
  <r>
    <x v="1"/>
    <x v="1"/>
    <x v="14"/>
    <n v="4284"/>
    <n v="0"/>
  </r>
  <r>
    <x v="1"/>
    <x v="2"/>
    <x v="11"/>
    <n v="2583"/>
    <n v="438"/>
  </r>
  <r>
    <x v="2"/>
    <x v="4"/>
    <x v="18"/>
    <n v="8099"/>
    <n v="123"/>
  </r>
  <r>
    <x v="9"/>
    <x v="5"/>
    <x v="8"/>
    <n v="1449"/>
    <n v="111"/>
  </r>
  <r>
    <x v="5"/>
    <x v="2"/>
    <x v="20"/>
    <n v="42"/>
    <n v="72"/>
  </r>
  <r>
    <x v="4"/>
    <x v="2"/>
    <x v="21"/>
    <n v="7035"/>
    <n v="15"/>
  </r>
  <r>
    <x v="3"/>
    <x v="3"/>
    <x v="10"/>
    <n v="105"/>
    <n v="318"/>
  </r>
  <r>
    <x v="6"/>
    <x v="4"/>
    <x v="2"/>
    <n v="5642"/>
    <n v="93"/>
  </r>
  <r>
    <x v="0"/>
    <x v="5"/>
    <x v="10"/>
    <n v="175"/>
    <n v="330"/>
  </r>
  <r>
    <x v="6"/>
    <x v="2"/>
    <x v="16"/>
    <n v="1981"/>
    <n v="372"/>
  </r>
  <r>
    <x v="6"/>
    <x v="0"/>
    <x v="15"/>
    <n v="1036"/>
    <n v="84"/>
  </r>
  <r>
    <x v="3"/>
    <x v="4"/>
    <x v="20"/>
    <n v="1470"/>
    <n v="189"/>
  </r>
  <r>
    <x v="3"/>
    <x v="1"/>
    <x v="6"/>
    <n v="9058"/>
    <n v="60"/>
  </r>
  <r>
    <x v="0"/>
    <x v="3"/>
    <x v="10"/>
    <n v="3885"/>
    <n v="357"/>
  </r>
  <r>
    <x v="2"/>
    <x v="1"/>
    <x v="14"/>
    <n v="3689"/>
    <n v="75"/>
  </r>
  <r>
    <x v="0"/>
    <x v="1"/>
    <x v="11"/>
    <n v="1358"/>
    <n v="60"/>
  </r>
  <r>
    <x v="8"/>
    <x v="4"/>
    <x v="5"/>
    <n v="6797"/>
    <n v="324"/>
  </r>
  <r>
    <x v="1"/>
    <x v="1"/>
    <x v="16"/>
    <n v="1386"/>
    <n v="354"/>
  </r>
  <r>
    <x v="2"/>
    <x v="4"/>
    <x v="20"/>
    <n v="6139"/>
    <n v="105"/>
  </r>
  <r>
    <x v="0"/>
    <x v="4"/>
    <x v="10"/>
    <n v="861"/>
    <n v="162"/>
  </r>
  <r>
    <x v="5"/>
    <x v="5"/>
    <x v="3"/>
    <n v="9527"/>
    <n v="57"/>
  </r>
  <r>
    <x v="2"/>
    <x v="1"/>
    <x v="3"/>
    <n v="6958"/>
    <n v="57"/>
  </r>
  <r>
    <x v="6"/>
    <x v="1"/>
    <x v="1"/>
    <n v="959"/>
    <n v="135"/>
  </r>
  <r>
    <x v="0"/>
    <x v="2"/>
    <x v="1"/>
    <n v="1589"/>
    <n v="93"/>
  </r>
  <r>
    <x v="8"/>
    <x v="3"/>
    <x v="16"/>
    <n v="973"/>
    <n v="51"/>
  </r>
  <r>
    <x v="3"/>
    <x v="1"/>
    <x v="12"/>
    <n v="5096"/>
    <n v="75"/>
  </r>
  <r>
    <x v="4"/>
    <x v="4"/>
    <x v="19"/>
    <n v="5936"/>
    <n v="204"/>
  </r>
  <r>
    <x v="2"/>
    <x v="2"/>
    <x v="21"/>
    <n v="4242"/>
    <n v="75"/>
  </r>
  <r>
    <x v="7"/>
    <x v="1"/>
    <x v="19"/>
    <n v="11025"/>
    <n v="3"/>
  </r>
  <r>
    <x v="2"/>
    <x v="5"/>
    <x v="7"/>
    <n v="1785"/>
    <n v="309"/>
  </r>
  <r>
    <x v="1"/>
    <x v="4"/>
    <x v="2"/>
    <n v="2905"/>
    <n v="456"/>
  </r>
  <r>
    <x v="2"/>
    <x v="2"/>
    <x v="16"/>
    <n v="399"/>
    <n v="297"/>
  </r>
  <r>
    <x v="1"/>
    <x v="4"/>
    <x v="5"/>
    <n v="7294"/>
    <n v="363"/>
  </r>
  <r>
    <x v="2"/>
    <x v="3"/>
    <x v="21"/>
    <n v="1946"/>
    <n v="150"/>
  </r>
  <r>
    <x v="1"/>
    <x v="0"/>
    <x v="8"/>
    <n v="2898"/>
    <n v="213"/>
  </r>
  <r>
    <x v="4"/>
    <x v="0"/>
    <x v="9"/>
    <n v="1806"/>
    <n v="108"/>
  </r>
  <r>
    <x v="0"/>
    <x v="0"/>
    <x v="20"/>
    <n v="1988"/>
    <n v="249"/>
  </r>
  <r>
    <x v="0"/>
    <x v="0"/>
    <x v="2"/>
    <n v="3752"/>
    <n v="267"/>
  </r>
  <r>
    <x v="8"/>
    <x v="1"/>
    <x v="20"/>
    <n v="12250"/>
    <n v="108"/>
  </r>
  <r>
    <x v="5"/>
    <x v="4"/>
    <x v="20"/>
    <n v="98"/>
    <n v="282"/>
  </r>
  <r>
    <x v="5"/>
    <x v="2"/>
    <x v="10"/>
    <n v="4151"/>
    <n v="93"/>
  </r>
  <r>
    <x v="7"/>
    <x v="2"/>
    <x v="1"/>
    <n v="5397"/>
    <n v="42"/>
  </r>
  <r>
    <x v="1"/>
    <x v="4"/>
    <x v="9"/>
    <n v="4529"/>
    <n v="204"/>
  </r>
  <r>
    <x v="9"/>
    <x v="1"/>
    <x v="0"/>
    <n v="7112"/>
    <n v="126"/>
  </r>
  <r>
    <x v="5"/>
    <x v="5"/>
    <x v="20"/>
    <n v="1288"/>
    <n v="303"/>
  </r>
  <r>
    <x v="6"/>
    <x v="1"/>
    <x v="21"/>
    <n v="490"/>
    <n v="90"/>
  </r>
  <r>
    <x v="0"/>
    <x v="0"/>
    <x v="4"/>
    <n v="7238"/>
    <n v="57"/>
  </r>
  <r>
    <x v="9"/>
    <x v="3"/>
    <x v="10"/>
    <n v="3997"/>
    <n v="51"/>
  </r>
  <r>
    <x v="7"/>
    <x v="5"/>
    <x v="0"/>
    <n v="1323"/>
    <n v="105"/>
  </r>
  <r>
    <x v="7"/>
    <x v="2"/>
    <x v="0"/>
    <n v="2779"/>
    <n v="300"/>
  </r>
  <r>
    <x v="7"/>
    <x v="0"/>
    <x v="6"/>
    <n v="5663"/>
    <n v="285"/>
  </r>
  <r>
    <x v="0"/>
    <x v="5"/>
    <x v="16"/>
    <n v="3283"/>
    <n v="171"/>
  </r>
  <r>
    <x v="3"/>
    <x v="2"/>
    <x v="6"/>
    <n v="1246"/>
    <n v="18"/>
  </r>
  <r>
    <x v="4"/>
    <x v="5"/>
    <x v="14"/>
    <n v="4207"/>
    <n v="57"/>
  </r>
  <r>
    <x v="7"/>
    <x v="5"/>
    <x v="18"/>
    <n v="2401"/>
    <n v="90"/>
  </r>
  <r>
    <x v="0"/>
    <x v="0"/>
    <x v="19"/>
    <n v="4991"/>
    <n v="183"/>
  </r>
  <r>
    <x v="3"/>
    <x v="3"/>
    <x v="2"/>
    <n v="1358"/>
    <n v="294"/>
  </r>
  <r>
    <x v="7"/>
    <x v="4"/>
    <x v="10"/>
    <n v="2548"/>
    <n v="318"/>
  </r>
  <r>
    <x v="4"/>
    <x v="1"/>
    <x v="11"/>
    <n v="7140"/>
    <n v="165"/>
  </r>
  <r>
    <x v="8"/>
    <x v="3"/>
    <x v="18"/>
    <n v="6279"/>
    <n v="288"/>
  </r>
  <r>
    <x v="4"/>
    <x v="3"/>
    <x v="6"/>
    <n v="6013"/>
    <n v="9"/>
  </r>
  <r>
    <x v="8"/>
    <x v="2"/>
    <x v="6"/>
    <n v="8995"/>
    <n v="48"/>
  </r>
  <r>
    <x v="7"/>
    <x v="3"/>
    <x v="3"/>
    <n v="6594"/>
    <n v="3"/>
  </r>
  <r>
    <x v="6"/>
    <x v="1"/>
    <x v="5"/>
    <n v="42"/>
    <n v="177"/>
  </r>
  <r>
    <x v="5"/>
    <x v="0"/>
    <x v="16"/>
    <n v="3003"/>
    <n v="132"/>
  </r>
  <r>
    <x v="9"/>
    <x v="0"/>
    <x v="11"/>
    <n v="4123"/>
    <n v="135"/>
  </r>
  <r>
    <x v="4"/>
    <x v="5"/>
    <x v="3"/>
    <n v="6139"/>
    <n v="138"/>
  </r>
  <r>
    <x v="9"/>
    <x v="2"/>
    <x v="6"/>
    <n v="1722"/>
    <n v="57"/>
  </r>
  <r>
    <x v="2"/>
    <x v="3"/>
    <x v="5"/>
    <n v="6790"/>
    <n v="228"/>
  </r>
  <r>
    <x v="7"/>
    <x v="4"/>
    <x v="3"/>
    <n v="854"/>
    <n v="108"/>
  </r>
  <r>
    <x v="9"/>
    <x v="1"/>
    <x v="4"/>
    <n v="6244"/>
    <n v="204"/>
  </r>
  <r>
    <x v="0"/>
    <x v="4"/>
    <x v="19"/>
    <n v="6958"/>
    <n v="204"/>
  </r>
  <r>
    <x v="3"/>
    <x v="0"/>
    <x v="19"/>
    <n v="4333"/>
    <n v="120"/>
  </r>
  <r>
    <x v="4"/>
    <x v="1"/>
    <x v="4"/>
    <n v="10129"/>
    <n v="42"/>
  </r>
  <r>
    <x v="8"/>
    <x v="1"/>
    <x v="11"/>
    <n v="1848"/>
    <n v="132"/>
  </r>
  <r>
    <x v="7"/>
    <x v="3"/>
    <x v="6"/>
    <n v="4144"/>
    <n v="24"/>
  </r>
  <r>
    <x v="9"/>
    <x v="0"/>
    <x v="7"/>
    <n v="3990"/>
    <n v="45"/>
  </r>
  <r>
    <x v="2"/>
    <x v="4"/>
    <x v="8"/>
    <n v="1099"/>
    <n v="69"/>
  </r>
  <r>
    <x v="9"/>
    <x v="4"/>
    <x v="13"/>
    <n v="2107"/>
    <n v="114"/>
  </r>
  <r>
    <x v="2"/>
    <x v="1"/>
    <x v="13"/>
    <n v="2569"/>
    <n v="222"/>
  </r>
  <r>
    <x v="2"/>
    <x v="1"/>
    <x v="15"/>
    <n v="665"/>
    <n v="249"/>
  </r>
  <r>
    <x v="5"/>
    <x v="5"/>
    <x v="7"/>
    <n v="6286"/>
    <n v="36"/>
  </r>
  <r>
    <x v="5"/>
    <x v="5"/>
    <x v="10"/>
    <n v="1330"/>
    <n v="186"/>
  </r>
  <r>
    <x v="9"/>
    <x v="1"/>
    <x v="7"/>
    <n v="8778"/>
    <n v="54"/>
  </r>
  <r>
    <x v="3"/>
    <x v="1"/>
    <x v="0"/>
    <n v="3976"/>
    <n v="252"/>
  </r>
  <r>
    <x v="7"/>
    <x v="4"/>
    <x v="12"/>
    <n v="6265"/>
    <n v="135"/>
  </r>
  <r>
    <x v="4"/>
    <x v="1"/>
    <x v="3"/>
    <n v="9289"/>
    <n v="66"/>
  </r>
  <r>
    <x v="2"/>
    <x v="1"/>
    <x v="1"/>
    <n v="3598"/>
    <n v="228"/>
  </r>
  <r>
    <x v="9"/>
    <x v="1"/>
    <x v="18"/>
    <n v="3416"/>
    <n v="108"/>
  </r>
  <r>
    <x v="9"/>
    <x v="4"/>
    <x v="0"/>
    <n v="924"/>
    <n v="21"/>
  </r>
  <r>
    <x v="6"/>
    <x v="3"/>
    <x v="10"/>
    <n v="9492"/>
    <n v="3"/>
  </r>
  <r>
    <x v="1"/>
    <x v="2"/>
    <x v="10"/>
    <n v="5026"/>
    <n v="168"/>
  </r>
  <r>
    <x v="9"/>
    <x v="2"/>
    <x v="0"/>
    <n v="3234"/>
    <n v="15"/>
  </r>
  <r>
    <x v="4"/>
    <x v="5"/>
    <x v="8"/>
    <n v="7105"/>
    <n v="429"/>
  </r>
  <r>
    <x v="2"/>
    <x v="2"/>
    <x v="20"/>
    <n v="2870"/>
    <n v="18"/>
  </r>
  <r>
    <x v="7"/>
    <x v="3"/>
    <x v="5"/>
    <n v="4018"/>
    <n v="126"/>
  </r>
  <r>
    <x v="3"/>
    <x v="0"/>
    <x v="16"/>
    <n v="714"/>
    <n v="231"/>
  </r>
  <r>
    <x v="2"/>
    <x v="4"/>
    <x v="4"/>
    <n v="3850"/>
    <n v="10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H15" firstHeaderRow="1" firstDataRow="2" firstDataCol="1"/>
  <pivotFields count="5">
    <pivotField axis="axisRow" showAll="0">
      <items count="11">
        <item x="7"/>
        <item x="1"/>
        <item x="3"/>
        <item x="5"/>
        <item x="4"/>
        <item x="6"/>
        <item x="8"/>
        <item x="2"/>
        <item x="9"/>
        <item x="0"/>
        <item t="default"/>
      </items>
    </pivotField>
    <pivotField axis="axisCol" showAll="0">
      <items count="7">
        <item x="4"/>
        <item x="2"/>
        <item x="5"/>
        <item x="0"/>
        <item x="3"/>
        <item x="1"/>
        <item t="default"/>
      </items>
    </pivotField>
    <pivotField showAll="0"/>
    <pivotField dataField="1" numFmtId="164" showAll="0"/>
    <pivotField numFmtId="3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Amount" fld="3" baseField="0" baseItem="0"/>
  </dataFields>
  <pivotTableStyleInfo name="PivotStyleMedium19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14" firstHeaderRow="1" firstDataRow="1" firstDataCol="1" rowPageCount="1" colPageCount="1"/>
  <pivotFields count="5">
    <pivotField axis="axisRow" showAll="0">
      <items count="11">
        <item x="7"/>
        <item x="1"/>
        <item x="3"/>
        <item x="5"/>
        <item x="4"/>
        <item x="6"/>
        <item x="8"/>
        <item x="2"/>
        <item x="9"/>
        <item x="0"/>
        <item t="default"/>
      </items>
    </pivotField>
    <pivotField axis="axisPage" showAll="0">
      <items count="7">
        <item x="4"/>
        <item x="2"/>
        <item x="5"/>
        <item x="0"/>
        <item x="3"/>
        <item x="1"/>
        <item t="default"/>
      </items>
    </pivotField>
    <pivotField showAll="0"/>
    <pivotField dataField="1" numFmtId="164" showAll="0"/>
    <pivotField numFmtId="3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pageFields count="1">
    <pageField fld="1" hier="-1"/>
  </pageFields>
  <dataFields count="1">
    <dataField name="Sum of Amount" fld="3" baseField="0" baseItem="0"/>
  </dataFields>
  <pivotTableStyleInfo name="PivotStyleMedium19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14" firstHeaderRow="1" firstDataRow="1" firstDataCol="1" rowPageCount="1" colPageCount="1"/>
  <pivotFields count="5">
    <pivotField axis="axisPage" showAll="0">
      <items count="11">
        <item x="7"/>
        <item x="1"/>
        <item x="3"/>
        <item x="5"/>
        <item x="4"/>
        <item x="6"/>
        <item x="8"/>
        <item x="2"/>
        <item x="9"/>
        <item x="0"/>
        <item t="default"/>
      </items>
    </pivotField>
    <pivotField showAll="0"/>
    <pivotField axis="axisRow" showAll="0" measureFilter="1" sortType="descending">
      <items count="23">
        <item x="8"/>
        <item x="0"/>
        <item x="17"/>
        <item x="15"/>
        <item x="7"/>
        <item x="2"/>
        <item x="21"/>
        <item x="19"/>
        <item x="1"/>
        <item x="3"/>
        <item x="9"/>
        <item x="14"/>
        <item x="12"/>
        <item x="11"/>
        <item x="10"/>
        <item x="13"/>
        <item x="18"/>
        <item x="5"/>
        <item x="16"/>
        <item x="6"/>
        <item x="20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numFmtId="164" showAll="0"/>
    <pivotField numFmtId="3" showAll="0"/>
  </pivotFields>
  <rowFields count="1">
    <field x="2"/>
  </rowFields>
  <rowItems count="11">
    <i>
      <x v="17"/>
    </i>
    <i>
      <x v="14"/>
    </i>
    <i>
      <x v="16"/>
    </i>
    <i>
      <x v="7"/>
    </i>
    <i>
      <x v="9"/>
    </i>
    <i>
      <x v="6"/>
    </i>
    <i>
      <x v="4"/>
    </i>
    <i>
      <x v="1"/>
    </i>
    <i>
      <x v="10"/>
    </i>
    <i>
      <x v="8"/>
    </i>
    <i t="grand">
      <x/>
    </i>
  </rowItems>
  <colItems count="1">
    <i/>
  </colItems>
  <pageFields count="1">
    <pageField fld="0" hier="-1"/>
  </pageFields>
  <dataFields count="1">
    <dataField name="Sum of Amount" fld="3" baseField="0" baseItem="0"/>
  </dataFields>
  <pivotTableStyleInfo name="PivotStyleMedium15" showRowHeaders="1" showColHeaders="1" showRowStripes="1" showColStripes="0" showLastColumn="1"/>
  <filters count="1">
    <filter fld="2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14" firstHeaderRow="1" firstDataRow="1" firstDataCol="1"/>
  <pivotFields count="5">
    <pivotField axis="axisRow" showAll="0">
      <items count="11">
        <item x="7"/>
        <item x="1"/>
        <item x="3"/>
        <item x="5"/>
        <item x="4"/>
        <item x="6"/>
        <item x="8"/>
        <item x="2"/>
        <item x="9"/>
        <item x="0"/>
        <item t="default"/>
      </items>
    </pivotField>
    <pivotField showAll="0"/>
    <pivotField showAll="0"/>
    <pivotField dataField="1" numFmtId="164" showAll="0"/>
    <pivotField numFmtId="3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Amount" fld="3" baseField="0" baseItem="0"/>
  </dataFields>
  <pivotTableStyleInfo name="PivotStyleDark17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Table2" displayName="Table2" ref="A3:I13" totalsRowShown="0">
  <autoFilter ref="A3:I13"/>
  <tableColumns count="9">
    <tableColumn id="1" name="max"/>
    <tableColumn id="2" name="count"/>
    <tableColumn id="3" name="sum"/>
    <tableColumn id="4" name="Column1"/>
    <tableColumn id="5" name="Column2"/>
    <tableColumn id="6" name="Column3"/>
    <tableColumn id="7" name="Even"/>
    <tableColumn id="8" name="odd num"/>
    <tableColumn id="9" name="₹ 234.00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C2:D25" totalsRowShown="0" headerRowDxfId="11" headerRowBorderDxfId="10" tableBorderDxfId="9" totalsRowBorderDxfId="8">
  <autoFilter ref="C2:D25"/>
  <sortState ref="C3:D25">
    <sortCondition descending="1" ref="C2:C25"/>
  </sortState>
  <tableColumns count="2">
    <tableColumn id="1" name="Boxes Sold" dataDxfId="7"/>
    <tableColumn id="2" name="Amount" dataDxfId="6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E25" totalsRowShown="0" tableBorderDxfId="5">
  <autoFilter ref="C1:E25"/>
  <sortState ref="C2:E25">
    <sortCondition ref="C1:C25"/>
  </sortState>
  <tableColumns count="3">
    <tableColumn id="1" name="Payment Mode"/>
    <tableColumn id="2" name="Boxes Sold"/>
    <tableColumn id="3" name="Amount"/>
  </tableColumns>
  <tableStyleInfo name="TableStyleLight1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648" totalsRowShown="0">
  <autoFilter ref="A1:E648"/>
  <tableColumns count="5">
    <tableColumn id="1" name="Sales Person"/>
    <tableColumn id="2" name="Geography"/>
    <tableColumn id="3" name="Product"/>
    <tableColumn id="4" name="Amount" dataDxfId="1"/>
    <tableColumn id="5" name="Customer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R17"/>
  <sheetViews>
    <sheetView topLeftCell="I1" zoomScale="96" zoomScaleNormal="96" workbookViewId="0">
      <selection activeCell="L9" sqref="L9"/>
    </sheetView>
  </sheetViews>
  <sheetFormatPr defaultRowHeight="15" x14ac:dyDescent="0.25"/>
  <cols>
    <col min="4" max="6" width="11.140625" bestFit="1" customWidth="1"/>
    <col min="7" max="7" width="7.42578125" customWidth="1"/>
    <col min="8" max="9" width="11.140625" bestFit="1" customWidth="1"/>
    <col min="12" max="12" width="11" bestFit="1" customWidth="1"/>
  </cols>
  <sheetData>
    <row r="2" spans="1:18" x14ac:dyDescent="0.25">
      <c r="L2" t="s">
        <v>0</v>
      </c>
    </row>
    <row r="3" spans="1:18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s="4" t="s">
        <v>9</v>
      </c>
      <c r="J3" t="s">
        <v>10</v>
      </c>
      <c r="K3" s="5">
        <v>6</v>
      </c>
      <c r="L3" s="7">
        <v>2.5788500000000001</v>
      </c>
      <c r="M3" s="6">
        <v>1</v>
      </c>
      <c r="N3" s="6">
        <f>SUM(K3:M3)</f>
        <v>9.5788499999999992</v>
      </c>
    </row>
    <row r="4" spans="1:18" x14ac:dyDescent="0.25">
      <c r="A4">
        <f>MAX(D4:I4)</f>
        <v>432</v>
      </c>
      <c r="B4">
        <f>COUNT(D4:I4)</f>
        <v>5</v>
      </c>
      <c r="C4">
        <f>SUM(E4:I4)</f>
        <v>436</v>
      </c>
      <c r="D4">
        <v>1</v>
      </c>
      <c r="E4">
        <v>1</v>
      </c>
      <c r="G4">
        <v>2</v>
      </c>
      <c r="H4">
        <v>1</v>
      </c>
      <c r="I4" s="4">
        <v>432</v>
      </c>
      <c r="J4">
        <f>MIN(D4:I4)</f>
        <v>1</v>
      </c>
      <c r="K4" s="5">
        <v>7</v>
      </c>
      <c r="L4" s="7">
        <v>3.7884000000000002</v>
      </c>
      <c r="M4" s="6">
        <v>2</v>
      </c>
      <c r="N4" s="6">
        <f>SUM(K4:M4)</f>
        <v>12.788399999999999</v>
      </c>
    </row>
    <row r="5" spans="1:18" x14ac:dyDescent="0.25">
      <c r="D5">
        <v>1</v>
      </c>
      <c r="E5">
        <v>2</v>
      </c>
      <c r="G5">
        <v>4</v>
      </c>
      <c r="H5">
        <v>3</v>
      </c>
      <c r="I5" s="2">
        <v>630</v>
      </c>
      <c r="K5" s="5">
        <v>8</v>
      </c>
      <c r="L5" s="7">
        <v>5.9772999999999996</v>
      </c>
      <c r="M5" s="6">
        <v>3</v>
      </c>
      <c r="N5" s="6">
        <f>SUM(K5:M5)</f>
        <v>16.9773</v>
      </c>
      <c r="Q5">
        <v>2</v>
      </c>
      <c r="R5">
        <v>1</v>
      </c>
    </row>
    <row r="6" spans="1:18" x14ac:dyDescent="0.25">
      <c r="D6">
        <v>1</v>
      </c>
      <c r="E6">
        <v>3</v>
      </c>
      <c r="G6">
        <v>6</v>
      </c>
      <c r="H6">
        <v>5</v>
      </c>
      <c r="I6" s="2">
        <v>828</v>
      </c>
      <c r="K6" s="5"/>
      <c r="L6" s="6"/>
      <c r="M6" s="6">
        <v>4</v>
      </c>
      <c r="N6" s="6">
        <f>SUM(K6:M6)</f>
        <v>4</v>
      </c>
      <c r="O6">
        <v>2</v>
      </c>
      <c r="Q6">
        <v>4</v>
      </c>
      <c r="R6">
        <v>2</v>
      </c>
    </row>
    <row r="7" spans="1:18" x14ac:dyDescent="0.25">
      <c r="D7">
        <v>1</v>
      </c>
      <c r="E7">
        <v>4</v>
      </c>
      <c r="G7">
        <v>8</v>
      </c>
      <c r="H7">
        <v>7</v>
      </c>
      <c r="I7" s="2">
        <v>1026</v>
      </c>
      <c r="K7" s="5">
        <f>SUM(K3:K6)</f>
        <v>21</v>
      </c>
      <c r="L7" s="6"/>
      <c r="M7" s="6">
        <f>SUM(M3:M6)</f>
        <v>10</v>
      </c>
      <c r="N7" s="6">
        <f>SUM(K7:M7)</f>
        <v>31</v>
      </c>
      <c r="O7">
        <v>4</v>
      </c>
      <c r="Q7">
        <v>6</v>
      </c>
    </row>
    <row r="8" spans="1:18" x14ac:dyDescent="0.25">
      <c r="D8">
        <v>1</v>
      </c>
      <c r="E8">
        <v>5</v>
      </c>
      <c r="G8">
        <v>10</v>
      </c>
      <c r="H8">
        <v>9</v>
      </c>
      <c r="I8" s="2">
        <v>1224</v>
      </c>
      <c r="K8" s="1"/>
      <c r="P8" s="3"/>
    </row>
    <row r="9" spans="1:18" x14ac:dyDescent="0.25">
      <c r="D9">
        <v>1</v>
      </c>
      <c r="E9">
        <v>6</v>
      </c>
      <c r="G9">
        <v>12</v>
      </c>
      <c r="H9">
        <v>11</v>
      </c>
      <c r="I9" s="2">
        <v>1422</v>
      </c>
      <c r="K9" s="1"/>
      <c r="P9" s="3"/>
    </row>
    <row r="10" spans="1:18" x14ac:dyDescent="0.25">
      <c r="D10">
        <v>1</v>
      </c>
      <c r="E10">
        <v>7</v>
      </c>
      <c r="G10">
        <v>14</v>
      </c>
      <c r="H10">
        <v>13</v>
      </c>
      <c r="I10" s="2">
        <v>1620</v>
      </c>
      <c r="K10" s="1"/>
      <c r="P10" s="3"/>
    </row>
    <row r="11" spans="1:18" x14ac:dyDescent="0.25">
      <c r="D11">
        <v>1</v>
      </c>
      <c r="E11">
        <v>8</v>
      </c>
      <c r="G11">
        <v>16</v>
      </c>
      <c r="H11">
        <v>15</v>
      </c>
      <c r="I11" s="2">
        <v>1818</v>
      </c>
      <c r="K11" s="1"/>
      <c r="P11" s="3"/>
    </row>
    <row r="12" spans="1:18" x14ac:dyDescent="0.25">
      <c r="D12">
        <v>1</v>
      </c>
      <c r="E12">
        <v>9</v>
      </c>
      <c r="G12">
        <v>18</v>
      </c>
      <c r="H12">
        <v>17</v>
      </c>
      <c r="I12" s="2">
        <v>2016</v>
      </c>
      <c r="K12" s="1"/>
      <c r="P12" s="3"/>
    </row>
    <row r="13" spans="1:18" x14ac:dyDescent="0.25">
      <c r="D13">
        <f>SUM(D4:D12)</f>
        <v>9</v>
      </c>
      <c r="E13">
        <v>10</v>
      </c>
      <c r="G13">
        <v>20</v>
      </c>
      <c r="H13">
        <v>19</v>
      </c>
      <c r="I13" s="2">
        <f>SUM(I3:I12)</f>
        <v>11016</v>
      </c>
      <c r="N13" s="3">
        <v>344</v>
      </c>
      <c r="P13" s="3"/>
    </row>
    <row r="14" spans="1:18" x14ac:dyDescent="0.25">
      <c r="G14">
        <f>SUM(G4:G13)</f>
        <v>110</v>
      </c>
      <c r="H14">
        <v>21</v>
      </c>
      <c r="N14">
        <v>64747</v>
      </c>
      <c r="P14" s="3"/>
    </row>
    <row r="15" spans="1:18" x14ac:dyDescent="0.25">
      <c r="H15">
        <v>23</v>
      </c>
      <c r="P15" s="3"/>
    </row>
    <row r="16" spans="1:18" x14ac:dyDescent="0.25">
      <c r="H16">
        <v>25</v>
      </c>
      <c r="P16" s="3"/>
    </row>
    <row r="17" spans="8:8" x14ac:dyDescent="0.25">
      <c r="H17">
        <v>27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24"/>
  <sheetViews>
    <sheetView topLeftCell="A4" workbookViewId="0">
      <selection activeCell="I4" sqref="I4"/>
    </sheetView>
  </sheetViews>
  <sheetFormatPr defaultRowHeight="15" x14ac:dyDescent="0.25"/>
  <cols>
    <col min="1" max="1" width="24.7109375" bestFit="1" customWidth="1"/>
    <col min="2" max="2" width="15" bestFit="1" customWidth="1"/>
    <col min="3" max="3" width="19" bestFit="1" customWidth="1"/>
    <col min="4" max="4" width="24.7109375" bestFit="1" customWidth="1"/>
    <col min="7" max="7" width="14.28515625" bestFit="1" customWidth="1"/>
  </cols>
  <sheetData>
    <row r="1" spans="1:7" x14ac:dyDescent="0.25">
      <c r="A1" s="12" t="s">
        <v>11</v>
      </c>
      <c r="B1" s="12" t="s">
        <v>12</v>
      </c>
      <c r="C1" s="1" t="s">
        <v>13</v>
      </c>
      <c r="D1" s="13" t="s">
        <v>14</v>
      </c>
    </row>
    <row r="2" spans="1:7" x14ac:dyDescent="0.25">
      <c r="A2" t="s">
        <v>15</v>
      </c>
      <c r="B2" t="s">
        <v>16</v>
      </c>
      <c r="C2" t="str">
        <f>A2 &amp;" " &amp;B2</f>
        <v>Anbumadi Tummala</v>
      </c>
      <c r="D2" t="str">
        <f>CONCATENATE(A2," ",B2)</f>
        <v>Anbumadi Tummala</v>
      </c>
      <c r="F2" t="str">
        <f>RIGHT(A2,3)</f>
        <v>adi</v>
      </c>
      <c r="G2" t="str">
        <f>CONCATENATE("Last 3 Char:",RIGHT(A2,3))</f>
        <v>Last 3 Char:adi</v>
      </c>
    </row>
    <row r="3" spans="1:7" x14ac:dyDescent="0.25">
      <c r="A3" t="s">
        <v>17</v>
      </c>
      <c r="B3" t="s">
        <v>18</v>
      </c>
      <c r="C3" t="str">
        <f t="shared" ref="C3:C24" si="0">A3 &amp;" " &amp;B3</f>
        <v>Shishupal Vishaal</v>
      </c>
      <c r="D3" t="str">
        <f t="shared" ref="D3:D4" si="1">CONCATENATE(A3," ",B3)</f>
        <v>Shishupal Vishaal</v>
      </c>
      <c r="F3" t="str">
        <f t="shared" ref="F3:F24" si="2">RIGHT(A3,3)</f>
        <v>pal</v>
      </c>
      <c r="G3" t="str">
        <f t="shared" ref="G3:G24" si="3">CONCATENATE("Last 3 Char:",RIGHT(A3,3))</f>
        <v>Last 3 Char:pal</v>
      </c>
    </row>
    <row r="4" spans="1:7" x14ac:dyDescent="0.25">
      <c r="A4" t="s">
        <v>19</v>
      </c>
      <c r="B4" t="s">
        <v>20</v>
      </c>
      <c r="C4" t="str">
        <f t="shared" si="0"/>
        <v>Siddhanta Arun</v>
      </c>
      <c r="D4" t="str">
        <f t="shared" si="1"/>
        <v>Siddhanta Arun</v>
      </c>
      <c r="F4" t="str">
        <f t="shared" si="2"/>
        <v>nta</v>
      </c>
      <c r="G4" t="str">
        <f t="shared" si="3"/>
        <v>Last 3 Char:nta</v>
      </c>
    </row>
    <row r="5" spans="1:7" x14ac:dyDescent="0.25">
      <c r="A5" t="s">
        <v>21</v>
      </c>
      <c r="B5" t="s">
        <v>22</v>
      </c>
      <c r="C5" t="str">
        <f t="shared" si="0"/>
        <v>Kashiprasad Mahajan</v>
      </c>
      <c r="D5" t="str">
        <f>CONCATENATE(A5," ",B5)</f>
        <v>Kashiprasad Mahajan</v>
      </c>
      <c r="F5" t="str">
        <f t="shared" si="2"/>
        <v>sad</v>
      </c>
      <c r="G5" t="str">
        <f t="shared" si="3"/>
        <v>Last 3 Char:sad</v>
      </c>
    </row>
    <row r="6" spans="1:7" x14ac:dyDescent="0.25">
      <c r="A6" t="s">
        <v>23</v>
      </c>
      <c r="B6" t="s">
        <v>24</v>
      </c>
      <c r="C6" t="str">
        <f t="shared" si="0"/>
        <v>Raghuvir Veeramany</v>
      </c>
      <c r="D6" t="str">
        <f t="shared" ref="D6:D24" si="4">CONCATENATE(A6," ",B6)</f>
        <v>Raghuvir Veeramany</v>
      </c>
      <c r="F6" t="str">
        <f t="shared" si="2"/>
        <v>vir</v>
      </c>
      <c r="G6" t="str">
        <f t="shared" si="3"/>
        <v>Last 3 Char:vir</v>
      </c>
    </row>
    <row r="7" spans="1:7" x14ac:dyDescent="0.25">
      <c r="A7" t="s">
        <v>25</v>
      </c>
      <c r="B7" t="s">
        <v>26</v>
      </c>
      <c r="C7" t="str">
        <f t="shared" si="0"/>
        <v>Devadutt Naimish</v>
      </c>
      <c r="D7" t="str">
        <f t="shared" si="4"/>
        <v>Devadutt Naimish</v>
      </c>
      <c r="F7" t="str">
        <f t="shared" si="2"/>
        <v>utt</v>
      </c>
      <c r="G7" t="str">
        <f t="shared" si="3"/>
        <v>Last 3 Char:utt</v>
      </c>
    </row>
    <row r="8" spans="1:7" x14ac:dyDescent="0.25">
      <c r="A8" t="s">
        <v>27</v>
      </c>
      <c r="B8" t="s">
        <v>28</v>
      </c>
      <c r="C8" t="str">
        <f t="shared" si="0"/>
        <v>Dindayal Mallika</v>
      </c>
      <c r="D8" t="str">
        <f t="shared" si="4"/>
        <v>Dindayal Mallika</v>
      </c>
      <c r="F8" t="str">
        <f t="shared" si="2"/>
        <v>yal</v>
      </c>
      <c r="G8" t="str">
        <f t="shared" si="3"/>
        <v>Last 3 Char:yal</v>
      </c>
    </row>
    <row r="9" spans="1:7" x14ac:dyDescent="0.25">
      <c r="A9" t="s">
        <v>29</v>
      </c>
      <c r="B9" t="s">
        <v>30</v>
      </c>
      <c r="C9" t="str">
        <f t="shared" si="0"/>
        <v>Sankalpa Chinmay</v>
      </c>
      <c r="D9" t="str">
        <f t="shared" si="4"/>
        <v>Sankalpa Chinmay</v>
      </c>
      <c r="F9" t="str">
        <f t="shared" si="2"/>
        <v>lpa</v>
      </c>
      <c r="G9" t="str">
        <f t="shared" si="3"/>
        <v>Last 3 Char:lpa</v>
      </c>
    </row>
    <row r="10" spans="1:7" x14ac:dyDescent="0.25">
      <c r="A10" t="s">
        <v>31</v>
      </c>
      <c r="B10" t="s">
        <v>32</v>
      </c>
      <c r="C10" t="str">
        <f t="shared" si="0"/>
        <v>Adikavi Dibyendu</v>
      </c>
      <c r="D10" t="str">
        <f t="shared" si="4"/>
        <v>Adikavi Dibyendu</v>
      </c>
      <c r="F10" t="str">
        <f t="shared" si="2"/>
        <v>avi</v>
      </c>
      <c r="G10" t="str">
        <f t="shared" si="3"/>
        <v>Last 3 Char:avi</v>
      </c>
    </row>
    <row r="11" spans="1:7" x14ac:dyDescent="0.25">
      <c r="A11" t="s">
        <v>33</v>
      </c>
      <c r="B11" t="s">
        <v>34</v>
      </c>
      <c r="C11" t="str">
        <f t="shared" si="0"/>
        <v>Nityanand Nehru</v>
      </c>
      <c r="D11" t="str">
        <f t="shared" si="4"/>
        <v>Nityanand Nehru</v>
      </c>
      <c r="F11" t="str">
        <f t="shared" si="2"/>
        <v>and</v>
      </c>
      <c r="G11" t="str">
        <f t="shared" si="3"/>
        <v>Last 3 Char:and</v>
      </c>
    </row>
    <row r="12" spans="1:7" x14ac:dyDescent="0.25">
      <c r="A12" t="s">
        <v>35</v>
      </c>
      <c r="B12" t="s">
        <v>36</v>
      </c>
      <c r="C12" t="str">
        <f t="shared" si="0"/>
        <v>Snehin Sathiamoorthy</v>
      </c>
      <c r="D12" t="str">
        <f t="shared" si="4"/>
        <v>Snehin Sathiamoorthy</v>
      </c>
      <c r="F12" t="str">
        <f t="shared" si="2"/>
        <v>hin</v>
      </c>
      <c r="G12" t="str">
        <f t="shared" si="3"/>
        <v>Last 3 Char:hin</v>
      </c>
    </row>
    <row r="13" spans="1:7" x14ac:dyDescent="0.25">
      <c r="A13" t="s">
        <v>37</v>
      </c>
      <c r="B13" t="s">
        <v>38</v>
      </c>
      <c r="C13" t="str">
        <f t="shared" si="0"/>
        <v>Shashishekhar Chakrabarti</v>
      </c>
      <c r="D13" t="str">
        <f t="shared" si="4"/>
        <v>Shashishekhar Chakrabarti</v>
      </c>
      <c r="F13" t="str">
        <f t="shared" si="2"/>
        <v>har</v>
      </c>
      <c r="G13" t="str">
        <f t="shared" si="3"/>
        <v>Last 3 Char:har</v>
      </c>
    </row>
    <row r="14" spans="1:7" x14ac:dyDescent="0.25">
      <c r="A14" t="s">
        <v>39</v>
      </c>
      <c r="B14" t="s">
        <v>40</v>
      </c>
      <c r="C14" t="str">
        <f t="shared" si="0"/>
        <v>Krishna Sreenivasa</v>
      </c>
      <c r="D14" t="str">
        <f t="shared" si="4"/>
        <v>Krishna Sreenivasa</v>
      </c>
      <c r="F14" t="str">
        <f t="shared" si="2"/>
        <v>hna</v>
      </c>
      <c r="G14" t="str">
        <f t="shared" si="3"/>
        <v>Last 3 Char:hna</v>
      </c>
    </row>
    <row r="15" spans="1:7" x14ac:dyDescent="0.25">
      <c r="A15" t="s">
        <v>41</v>
      </c>
      <c r="B15" t="s">
        <v>42</v>
      </c>
      <c r="C15" t="str">
        <f t="shared" si="0"/>
        <v>Shaan Niveda</v>
      </c>
      <c r="D15" t="str">
        <f t="shared" si="4"/>
        <v>Shaan Niveda</v>
      </c>
      <c r="F15" t="str">
        <f t="shared" si="2"/>
        <v>aan</v>
      </c>
      <c r="G15" t="str">
        <f t="shared" si="3"/>
        <v>Last 3 Char:aan</v>
      </c>
    </row>
    <row r="16" spans="1:7" x14ac:dyDescent="0.25">
      <c r="A16" t="s">
        <v>43</v>
      </c>
      <c r="B16" t="s">
        <v>44</v>
      </c>
      <c r="C16" t="str">
        <f t="shared" si="0"/>
        <v>Divyesh Sethi</v>
      </c>
      <c r="D16" t="str">
        <f t="shared" si="4"/>
        <v>Divyesh Sethi</v>
      </c>
      <c r="F16" t="str">
        <f t="shared" si="2"/>
        <v>esh</v>
      </c>
      <c r="G16" t="str">
        <f t="shared" si="3"/>
        <v>Last 3 Char:esh</v>
      </c>
    </row>
    <row r="17" spans="1:7" x14ac:dyDescent="0.25">
      <c r="A17" t="s">
        <v>45</v>
      </c>
      <c r="B17" t="s">
        <v>46</v>
      </c>
      <c r="C17" t="str">
        <f t="shared" si="0"/>
        <v>Chhandak Prajna</v>
      </c>
      <c r="D17" t="str">
        <f t="shared" si="4"/>
        <v>Chhandak Prajna</v>
      </c>
      <c r="F17" t="str">
        <f t="shared" si="2"/>
        <v>dak</v>
      </c>
      <c r="G17" t="str">
        <f t="shared" si="3"/>
        <v>Last 3 Char:dak</v>
      </c>
    </row>
    <row r="18" spans="1:7" x14ac:dyDescent="0.25">
      <c r="A18" t="s">
        <v>47</v>
      </c>
      <c r="B18" t="s">
        <v>48</v>
      </c>
      <c r="C18" t="str">
        <f t="shared" si="0"/>
        <v>Arav Kumar</v>
      </c>
      <c r="D18" t="str">
        <f t="shared" si="4"/>
        <v>Arav Kumar</v>
      </c>
      <c r="F18" t="str">
        <f t="shared" si="2"/>
        <v>rav</v>
      </c>
      <c r="G18" t="str">
        <f t="shared" si="3"/>
        <v>Last 3 Char:rav</v>
      </c>
    </row>
    <row r="19" spans="1:7" x14ac:dyDescent="0.25">
      <c r="A19" t="s">
        <v>49</v>
      </c>
      <c r="B19" t="s">
        <v>50</v>
      </c>
      <c r="C19" t="str">
        <f t="shared" si="0"/>
        <v>Shakunt Ranadhir</v>
      </c>
      <c r="D19" t="str">
        <f t="shared" si="4"/>
        <v>Shakunt Ranadhir</v>
      </c>
      <c r="F19" t="str">
        <f t="shared" si="2"/>
        <v>unt</v>
      </c>
      <c r="G19" t="str">
        <f t="shared" si="3"/>
        <v>Last 3 Char:unt</v>
      </c>
    </row>
    <row r="20" spans="1:7" x14ac:dyDescent="0.25">
      <c r="A20" t="s">
        <v>51</v>
      </c>
      <c r="B20" t="s">
        <v>52</v>
      </c>
      <c r="C20" t="str">
        <f t="shared" si="0"/>
        <v>Mahin Rajaram</v>
      </c>
      <c r="D20" t="str">
        <f t="shared" si="4"/>
        <v>Mahin Rajaram</v>
      </c>
      <c r="F20" t="str">
        <f t="shared" si="2"/>
        <v>hin</v>
      </c>
      <c r="G20" t="str">
        <f t="shared" si="3"/>
        <v>Last 3 Char:hin</v>
      </c>
    </row>
    <row r="21" spans="1:7" x14ac:dyDescent="0.25">
      <c r="A21" t="s">
        <v>53</v>
      </c>
      <c r="B21" t="s">
        <v>54</v>
      </c>
      <c r="C21" t="str">
        <f t="shared" si="0"/>
        <v>Viswanath Ranganathan</v>
      </c>
      <c r="D21" t="str">
        <f t="shared" si="4"/>
        <v>Viswanath Ranganathan</v>
      </c>
      <c r="F21" t="str">
        <f t="shared" si="2"/>
        <v>ath</v>
      </c>
      <c r="G21" t="str">
        <f t="shared" si="3"/>
        <v>Last 3 Char:ath</v>
      </c>
    </row>
    <row r="22" spans="1:7" x14ac:dyDescent="0.25">
      <c r="A22" t="s">
        <v>55</v>
      </c>
      <c r="B22" t="s">
        <v>56</v>
      </c>
      <c r="C22" t="str">
        <f t="shared" si="0"/>
        <v>Omprakash Navya</v>
      </c>
      <c r="D22" t="str">
        <f t="shared" si="4"/>
        <v>Omprakash Navya</v>
      </c>
      <c r="F22" t="str">
        <f t="shared" si="2"/>
        <v>ash</v>
      </c>
      <c r="G22" t="str">
        <f t="shared" si="3"/>
        <v>Last 3 Char:ash</v>
      </c>
    </row>
    <row r="23" spans="1:7" x14ac:dyDescent="0.25">
      <c r="A23" t="s">
        <v>57</v>
      </c>
      <c r="B23" t="s">
        <v>58</v>
      </c>
      <c r="C23" t="str">
        <f t="shared" si="0"/>
        <v>Vallabh Nagaswamy</v>
      </c>
      <c r="D23" t="str">
        <f t="shared" si="4"/>
        <v>Vallabh Nagaswamy</v>
      </c>
      <c r="F23" t="str">
        <f t="shared" si="2"/>
        <v>abh</v>
      </c>
      <c r="G23" t="str">
        <f t="shared" si="3"/>
        <v>Last 3 Char:abh</v>
      </c>
    </row>
    <row r="24" spans="1:7" x14ac:dyDescent="0.25">
      <c r="A24" t="s">
        <v>59</v>
      </c>
      <c r="B24" t="s">
        <v>60</v>
      </c>
      <c r="C24" t="str">
        <f t="shared" si="0"/>
        <v>Bibhavasu Sathyanarayana</v>
      </c>
      <c r="D24" t="str">
        <f t="shared" si="4"/>
        <v>Bibhavasu Sathyanarayana</v>
      </c>
      <c r="F24" t="str">
        <f t="shared" si="2"/>
        <v>asu</v>
      </c>
      <c r="G24" t="str">
        <f t="shared" si="3"/>
        <v>Last 3 Char:asu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648"/>
  <sheetViews>
    <sheetView workbookViewId="0">
      <selection activeCell="E4" sqref="E4"/>
    </sheetView>
  </sheetViews>
  <sheetFormatPr defaultRowHeight="15" x14ac:dyDescent="0.25"/>
  <cols>
    <col min="1" max="1" width="12.42578125" customWidth="1"/>
  </cols>
  <sheetData>
    <row r="1" spans="1:5" x14ac:dyDescent="0.25">
      <c r="A1" t="s">
        <v>61</v>
      </c>
      <c r="B1" t="s">
        <v>62</v>
      </c>
      <c r="C1" t="s">
        <v>63</v>
      </c>
      <c r="D1" s="9" t="s">
        <v>64</v>
      </c>
      <c r="E1" s="9" t="s">
        <v>65</v>
      </c>
    </row>
    <row r="2" spans="1:5" x14ac:dyDescent="0.25">
      <c r="A2" t="s">
        <v>66</v>
      </c>
      <c r="B2" t="s">
        <v>67</v>
      </c>
      <c r="C2" t="s">
        <v>68</v>
      </c>
      <c r="D2" s="10">
        <v>1624</v>
      </c>
      <c r="E2" s="11">
        <v>114</v>
      </c>
    </row>
    <row r="3" spans="1:5" x14ac:dyDescent="0.25">
      <c r="A3" t="s">
        <v>69</v>
      </c>
      <c r="B3" t="s">
        <v>70</v>
      </c>
      <c r="C3" t="s">
        <v>71</v>
      </c>
      <c r="D3" s="10">
        <v>6706</v>
      </c>
      <c r="E3" s="11">
        <v>459</v>
      </c>
    </row>
    <row r="4" spans="1:5" x14ac:dyDescent="0.25">
      <c r="A4" t="s">
        <v>72</v>
      </c>
      <c r="B4" t="s">
        <v>70</v>
      </c>
      <c r="C4" t="s">
        <v>73</v>
      </c>
      <c r="D4" s="10">
        <v>959</v>
      </c>
      <c r="E4" s="11">
        <v>147</v>
      </c>
    </row>
    <row r="5" spans="1:5" x14ac:dyDescent="0.25">
      <c r="A5" t="s">
        <v>74</v>
      </c>
      <c r="B5" t="s">
        <v>75</v>
      </c>
      <c r="C5" t="s">
        <v>76</v>
      </c>
      <c r="D5" s="10">
        <v>9632</v>
      </c>
      <c r="E5" s="11">
        <v>288</v>
      </c>
    </row>
    <row r="6" spans="1:5" x14ac:dyDescent="0.25">
      <c r="A6" t="s">
        <v>77</v>
      </c>
      <c r="B6" t="s">
        <v>78</v>
      </c>
      <c r="C6" t="s">
        <v>79</v>
      </c>
      <c r="D6" s="10">
        <v>2100</v>
      </c>
      <c r="E6" s="11">
        <v>414</v>
      </c>
    </row>
    <row r="7" spans="1:5" x14ac:dyDescent="0.25">
      <c r="A7" t="s">
        <v>66</v>
      </c>
      <c r="B7" t="s">
        <v>70</v>
      </c>
      <c r="C7" t="s">
        <v>80</v>
      </c>
      <c r="D7" s="10">
        <v>8869</v>
      </c>
      <c r="E7" s="11">
        <v>432</v>
      </c>
    </row>
    <row r="8" spans="1:5" x14ac:dyDescent="0.25">
      <c r="A8" t="s">
        <v>77</v>
      </c>
      <c r="B8" t="s">
        <v>81</v>
      </c>
      <c r="C8" t="s">
        <v>82</v>
      </c>
      <c r="D8" s="10">
        <v>2681</v>
      </c>
      <c r="E8" s="11">
        <v>54</v>
      </c>
    </row>
    <row r="9" spans="1:5" x14ac:dyDescent="0.25">
      <c r="A9" t="s">
        <v>69</v>
      </c>
      <c r="B9" t="s">
        <v>70</v>
      </c>
      <c r="C9" t="s">
        <v>83</v>
      </c>
      <c r="D9" s="10">
        <v>5012</v>
      </c>
      <c r="E9" s="11">
        <v>210</v>
      </c>
    </row>
    <row r="10" spans="1:5" x14ac:dyDescent="0.25">
      <c r="A10" t="s">
        <v>84</v>
      </c>
      <c r="B10" t="s">
        <v>81</v>
      </c>
      <c r="C10" t="s">
        <v>85</v>
      </c>
      <c r="D10" s="10">
        <v>1281</v>
      </c>
      <c r="E10" s="11">
        <v>75</v>
      </c>
    </row>
    <row r="11" spans="1:5" x14ac:dyDescent="0.25">
      <c r="A11" t="s">
        <v>86</v>
      </c>
      <c r="B11" t="s">
        <v>67</v>
      </c>
      <c r="C11" t="s">
        <v>85</v>
      </c>
      <c r="D11" s="10">
        <v>4991</v>
      </c>
      <c r="E11" s="11">
        <v>12</v>
      </c>
    </row>
    <row r="12" spans="1:5" x14ac:dyDescent="0.25">
      <c r="A12" t="s">
        <v>87</v>
      </c>
      <c r="B12" t="s">
        <v>78</v>
      </c>
      <c r="C12" t="s">
        <v>79</v>
      </c>
      <c r="D12" s="10">
        <v>1785</v>
      </c>
      <c r="E12" s="11">
        <v>462</v>
      </c>
    </row>
    <row r="13" spans="1:5" x14ac:dyDescent="0.25">
      <c r="A13" t="s">
        <v>88</v>
      </c>
      <c r="B13" t="s">
        <v>67</v>
      </c>
      <c r="C13" t="s">
        <v>89</v>
      </c>
      <c r="D13" s="10">
        <v>3983</v>
      </c>
      <c r="E13" s="11">
        <v>144</v>
      </c>
    </row>
    <row r="14" spans="1:5" x14ac:dyDescent="0.25">
      <c r="A14" t="s">
        <v>72</v>
      </c>
      <c r="B14" t="s">
        <v>81</v>
      </c>
      <c r="C14" t="s">
        <v>90</v>
      </c>
      <c r="D14" s="10">
        <v>2646</v>
      </c>
      <c r="E14" s="11">
        <v>120</v>
      </c>
    </row>
    <row r="15" spans="1:5" x14ac:dyDescent="0.25">
      <c r="A15" t="s">
        <v>87</v>
      </c>
      <c r="B15" t="s">
        <v>91</v>
      </c>
      <c r="C15" t="s">
        <v>92</v>
      </c>
      <c r="D15" s="10">
        <v>252</v>
      </c>
      <c r="E15" s="11">
        <v>54</v>
      </c>
    </row>
    <row r="16" spans="1:5" x14ac:dyDescent="0.25">
      <c r="A16" t="s">
        <v>88</v>
      </c>
      <c r="B16" t="s">
        <v>70</v>
      </c>
      <c r="C16" t="s">
        <v>79</v>
      </c>
      <c r="D16" s="10">
        <v>2464</v>
      </c>
      <c r="E16" s="11">
        <v>234</v>
      </c>
    </row>
    <row r="17" spans="1:5" x14ac:dyDescent="0.25">
      <c r="A17" t="s">
        <v>88</v>
      </c>
      <c r="B17" t="s">
        <v>70</v>
      </c>
      <c r="C17" t="s">
        <v>93</v>
      </c>
      <c r="D17" s="10">
        <v>2114</v>
      </c>
      <c r="E17" s="11">
        <v>66</v>
      </c>
    </row>
    <row r="18" spans="1:5" x14ac:dyDescent="0.25">
      <c r="A18" t="s">
        <v>77</v>
      </c>
      <c r="B18" t="s">
        <v>67</v>
      </c>
      <c r="C18" t="s">
        <v>82</v>
      </c>
      <c r="D18" s="10">
        <v>7693</v>
      </c>
      <c r="E18" s="11">
        <v>87</v>
      </c>
    </row>
    <row r="19" spans="1:5" x14ac:dyDescent="0.25">
      <c r="A19" t="s">
        <v>86</v>
      </c>
      <c r="B19" t="s">
        <v>91</v>
      </c>
      <c r="C19" t="s">
        <v>94</v>
      </c>
      <c r="D19" s="10">
        <v>15610</v>
      </c>
      <c r="E19" s="11">
        <v>339</v>
      </c>
    </row>
    <row r="20" spans="1:5" x14ac:dyDescent="0.25">
      <c r="A20" t="s">
        <v>74</v>
      </c>
      <c r="B20" t="s">
        <v>91</v>
      </c>
      <c r="C20" t="s">
        <v>83</v>
      </c>
      <c r="D20" s="10">
        <v>336</v>
      </c>
      <c r="E20" s="11">
        <v>144</v>
      </c>
    </row>
    <row r="21" spans="1:5" x14ac:dyDescent="0.25">
      <c r="A21" t="s">
        <v>87</v>
      </c>
      <c r="B21" t="s">
        <v>78</v>
      </c>
      <c r="C21" t="s">
        <v>94</v>
      </c>
      <c r="D21" s="10">
        <v>9443</v>
      </c>
      <c r="E21" s="11">
        <v>162</v>
      </c>
    </row>
    <row r="22" spans="1:5" x14ac:dyDescent="0.25">
      <c r="A22" t="s">
        <v>72</v>
      </c>
      <c r="B22" t="s">
        <v>91</v>
      </c>
      <c r="C22" t="s">
        <v>95</v>
      </c>
      <c r="D22" s="10">
        <v>8155</v>
      </c>
      <c r="E22" s="11">
        <v>90</v>
      </c>
    </row>
    <row r="23" spans="1:5" x14ac:dyDescent="0.25">
      <c r="A23" t="s">
        <v>69</v>
      </c>
      <c r="B23" t="s">
        <v>81</v>
      </c>
      <c r="C23" t="s">
        <v>95</v>
      </c>
      <c r="D23" s="10">
        <v>1701</v>
      </c>
      <c r="E23" s="11">
        <v>234</v>
      </c>
    </row>
    <row r="24" spans="1:5" x14ac:dyDescent="0.25">
      <c r="A24" t="s">
        <v>96</v>
      </c>
      <c r="B24" t="s">
        <v>81</v>
      </c>
      <c r="C24" t="s">
        <v>83</v>
      </c>
      <c r="D24" s="10">
        <v>2205</v>
      </c>
      <c r="E24" s="11">
        <v>141</v>
      </c>
    </row>
    <row r="25" spans="1:5" x14ac:dyDescent="0.25">
      <c r="A25" t="s">
        <v>69</v>
      </c>
      <c r="B25" t="s">
        <v>67</v>
      </c>
      <c r="C25" t="s">
        <v>97</v>
      </c>
      <c r="D25" s="10">
        <v>1771</v>
      </c>
      <c r="E25" s="11">
        <v>204</v>
      </c>
    </row>
    <row r="26" spans="1:5" x14ac:dyDescent="0.25">
      <c r="A26" t="s">
        <v>74</v>
      </c>
      <c r="B26" t="s">
        <v>70</v>
      </c>
      <c r="C26" t="s">
        <v>98</v>
      </c>
      <c r="D26" s="10">
        <v>2114</v>
      </c>
      <c r="E26" s="11">
        <v>186</v>
      </c>
    </row>
    <row r="27" spans="1:5" x14ac:dyDescent="0.25">
      <c r="A27" t="s">
        <v>74</v>
      </c>
      <c r="B27" t="s">
        <v>75</v>
      </c>
      <c r="C27" t="s">
        <v>92</v>
      </c>
      <c r="D27" s="10">
        <v>10311</v>
      </c>
      <c r="E27" s="11">
        <v>231</v>
      </c>
    </row>
    <row r="28" spans="1:5" x14ac:dyDescent="0.25">
      <c r="A28" t="s">
        <v>88</v>
      </c>
      <c r="B28" t="s">
        <v>78</v>
      </c>
      <c r="C28" t="s">
        <v>90</v>
      </c>
      <c r="D28" s="10">
        <v>21</v>
      </c>
      <c r="E28" s="11">
        <v>168</v>
      </c>
    </row>
    <row r="29" spans="1:5" x14ac:dyDescent="0.25">
      <c r="A29" t="s">
        <v>96</v>
      </c>
      <c r="B29" t="s">
        <v>70</v>
      </c>
      <c r="C29" t="s">
        <v>94</v>
      </c>
      <c r="D29" s="10">
        <v>1974</v>
      </c>
      <c r="E29" s="11">
        <v>195</v>
      </c>
    </row>
    <row r="30" spans="1:5" x14ac:dyDescent="0.25">
      <c r="A30" t="s">
        <v>86</v>
      </c>
      <c r="B30" t="s">
        <v>75</v>
      </c>
      <c r="C30" t="s">
        <v>95</v>
      </c>
      <c r="D30" s="10">
        <v>6314</v>
      </c>
      <c r="E30" s="11">
        <v>15</v>
      </c>
    </row>
    <row r="31" spans="1:5" x14ac:dyDescent="0.25">
      <c r="A31" t="s">
        <v>96</v>
      </c>
      <c r="B31" t="s">
        <v>67</v>
      </c>
      <c r="C31" t="s">
        <v>95</v>
      </c>
      <c r="D31" s="10">
        <v>4683</v>
      </c>
      <c r="E31" s="11">
        <v>30</v>
      </c>
    </row>
    <row r="32" spans="1:5" x14ac:dyDescent="0.25">
      <c r="A32" t="s">
        <v>74</v>
      </c>
      <c r="B32" t="s">
        <v>67</v>
      </c>
      <c r="C32" t="s">
        <v>99</v>
      </c>
      <c r="D32" s="10">
        <v>6398</v>
      </c>
      <c r="E32" s="11">
        <v>102</v>
      </c>
    </row>
    <row r="33" spans="1:5" x14ac:dyDescent="0.25">
      <c r="A33" t="s">
        <v>87</v>
      </c>
      <c r="B33" t="s">
        <v>70</v>
      </c>
      <c r="C33" t="s">
        <v>97</v>
      </c>
      <c r="D33" s="10">
        <v>553</v>
      </c>
      <c r="E33" s="11">
        <v>15</v>
      </c>
    </row>
    <row r="34" spans="1:5" x14ac:dyDescent="0.25">
      <c r="A34" t="s">
        <v>69</v>
      </c>
      <c r="B34" t="s">
        <v>78</v>
      </c>
      <c r="C34" t="s">
        <v>68</v>
      </c>
      <c r="D34" s="10">
        <v>7021</v>
      </c>
      <c r="E34" s="11">
        <v>183</v>
      </c>
    </row>
    <row r="35" spans="1:5" x14ac:dyDescent="0.25">
      <c r="A35" t="s">
        <v>66</v>
      </c>
      <c r="B35" t="s">
        <v>78</v>
      </c>
      <c r="C35" t="s">
        <v>83</v>
      </c>
      <c r="D35" s="10">
        <v>5817</v>
      </c>
      <c r="E35" s="11">
        <v>12</v>
      </c>
    </row>
    <row r="36" spans="1:5" x14ac:dyDescent="0.25">
      <c r="A36" t="s">
        <v>74</v>
      </c>
      <c r="B36" t="s">
        <v>78</v>
      </c>
      <c r="C36" t="s">
        <v>85</v>
      </c>
      <c r="D36" s="10">
        <v>3976</v>
      </c>
      <c r="E36" s="11">
        <v>72</v>
      </c>
    </row>
    <row r="37" spans="1:5" x14ac:dyDescent="0.25">
      <c r="A37" t="s">
        <v>77</v>
      </c>
      <c r="B37" t="s">
        <v>81</v>
      </c>
      <c r="C37" t="s">
        <v>100</v>
      </c>
      <c r="D37" s="10">
        <v>1134</v>
      </c>
      <c r="E37" s="11">
        <v>282</v>
      </c>
    </row>
    <row r="38" spans="1:5" x14ac:dyDescent="0.25">
      <c r="A38" t="s">
        <v>87</v>
      </c>
      <c r="B38" t="s">
        <v>78</v>
      </c>
      <c r="C38" t="s">
        <v>101</v>
      </c>
      <c r="D38" s="10">
        <v>6027</v>
      </c>
      <c r="E38" s="11">
        <v>144</v>
      </c>
    </row>
    <row r="39" spans="1:5" x14ac:dyDescent="0.25">
      <c r="A39" t="s">
        <v>77</v>
      </c>
      <c r="B39" t="s">
        <v>67</v>
      </c>
      <c r="C39" t="s">
        <v>90</v>
      </c>
      <c r="D39" s="10">
        <v>1904</v>
      </c>
      <c r="E39" s="11">
        <v>405</v>
      </c>
    </row>
    <row r="40" spans="1:5" x14ac:dyDescent="0.25">
      <c r="A40" t="s">
        <v>84</v>
      </c>
      <c r="B40" t="s">
        <v>91</v>
      </c>
      <c r="C40" t="s">
        <v>71</v>
      </c>
      <c r="D40" s="10">
        <v>3262</v>
      </c>
      <c r="E40" s="11">
        <v>75</v>
      </c>
    </row>
    <row r="41" spans="1:5" x14ac:dyDescent="0.25">
      <c r="A41" t="s">
        <v>66</v>
      </c>
      <c r="B41" t="s">
        <v>91</v>
      </c>
      <c r="C41" t="s">
        <v>100</v>
      </c>
      <c r="D41" s="10">
        <v>2289</v>
      </c>
      <c r="E41" s="11">
        <v>135</v>
      </c>
    </row>
    <row r="42" spans="1:5" x14ac:dyDescent="0.25">
      <c r="A42" t="s">
        <v>86</v>
      </c>
      <c r="B42" t="s">
        <v>91</v>
      </c>
      <c r="C42" t="s">
        <v>100</v>
      </c>
      <c r="D42" s="10">
        <v>6986</v>
      </c>
      <c r="E42" s="11">
        <v>21</v>
      </c>
    </row>
    <row r="43" spans="1:5" x14ac:dyDescent="0.25">
      <c r="A43" t="s">
        <v>87</v>
      </c>
      <c r="B43" t="s">
        <v>81</v>
      </c>
      <c r="C43" t="s">
        <v>95</v>
      </c>
      <c r="D43" s="10">
        <v>4417</v>
      </c>
      <c r="E43" s="11">
        <v>153</v>
      </c>
    </row>
    <row r="44" spans="1:5" x14ac:dyDescent="0.25">
      <c r="A44" t="s">
        <v>77</v>
      </c>
      <c r="B44" t="s">
        <v>91</v>
      </c>
      <c r="C44" t="s">
        <v>98</v>
      </c>
      <c r="D44" s="10">
        <v>1442</v>
      </c>
      <c r="E44" s="11">
        <v>15</v>
      </c>
    </row>
    <row r="45" spans="1:5" x14ac:dyDescent="0.25">
      <c r="A45" t="s">
        <v>88</v>
      </c>
      <c r="B45" t="s">
        <v>70</v>
      </c>
      <c r="C45" t="s">
        <v>85</v>
      </c>
      <c r="D45" s="10">
        <v>2415</v>
      </c>
      <c r="E45" s="11">
        <v>255</v>
      </c>
    </row>
    <row r="46" spans="1:5" x14ac:dyDescent="0.25">
      <c r="A46" t="s">
        <v>87</v>
      </c>
      <c r="B46" t="s">
        <v>67</v>
      </c>
      <c r="C46" t="s">
        <v>97</v>
      </c>
      <c r="D46" s="10">
        <v>238</v>
      </c>
      <c r="E46" s="11">
        <v>18</v>
      </c>
    </row>
    <row r="47" spans="1:5" x14ac:dyDescent="0.25">
      <c r="A47" t="s">
        <v>77</v>
      </c>
      <c r="B47" t="s">
        <v>67</v>
      </c>
      <c r="C47" t="s">
        <v>95</v>
      </c>
      <c r="D47" s="10">
        <v>4949</v>
      </c>
      <c r="E47" s="11">
        <v>189</v>
      </c>
    </row>
    <row r="48" spans="1:5" x14ac:dyDescent="0.25">
      <c r="A48" t="s">
        <v>86</v>
      </c>
      <c r="B48" t="s">
        <v>81</v>
      </c>
      <c r="C48" t="s">
        <v>71</v>
      </c>
      <c r="D48" s="10">
        <v>5075</v>
      </c>
      <c r="E48" s="11">
        <v>21</v>
      </c>
    </row>
    <row r="49" spans="1:5" x14ac:dyDescent="0.25">
      <c r="A49" t="s">
        <v>88</v>
      </c>
      <c r="B49" t="s">
        <v>75</v>
      </c>
      <c r="C49" t="s">
        <v>90</v>
      </c>
      <c r="D49" s="10">
        <v>9198</v>
      </c>
      <c r="E49" s="11">
        <v>36</v>
      </c>
    </row>
    <row r="50" spans="1:5" x14ac:dyDescent="0.25">
      <c r="A50" t="s">
        <v>77</v>
      </c>
      <c r="B50" t="s">
        <v>91</v>
      </c>
      <c r="C50" t="s">
        <v>93</v>
      </c>
      <c r="D50" s="10">
        <v>3339</v>
      </c>
      <c r="E50" s="11">
        <v>75</v>
      </c>
    </row>
    <row r="51" spans="1:5" x14ac:dyDescent="0.25">
      <c r="A51" t="s">
        <v>66</v>
      </c>
      <c r="B51" t="s">
        <v>91</v>
      </c>
      <c r="C51" t="s">
        <v>89</v>
      </c>
      <c r="D51" s="10">
        <v>5019</v>
      </c>
      <c r="E51" s="11">
        <v>156</v>
      </c>
    </row>
    <row r="52" spans="1:5" x14ac:dyDescent="0.25">
      <c r="A52" t="s">
        <v>86</v>
      </c>
      <c r="B52" t="s">
        <v>75</v>
      </c>
      <c r="C52" t="s">
        <v>90</v>
      </c>
      <c r="D52" s="10">
        <v>16184</v>
      </c>
      <c r="E52" s="11">
        <v>39</v>
      </c>
    </row>
    <row r="53" spans="1:5" x14ac:dyDescent="0.25">
      <c r="A53" t="s">
        <v>77</v>
      </c>
      <c r="B53" t="s">
        <v>75</v>
      </c>
      <c r="C53" t="s">
        <v>102</v>
      </c>
      <c r="D53" s="10">
        <v>497</v>
      </c>
      <c r="E53" s="11">
        <v>63</v>
      </c>
    </row>
    <row r="54" spans="1:5" x14ac:dyDescent="0.25">
      <c r="A54" t="s">
        <v>87</v>
      </c>
      <c r="B54" t="s">
        <v>75</v>
      </c>
      <c r="C54" t="s">
        <v>93</v>
      </c>
      <c r="D54" s="10">
        <v>8211</v>
      </c>
      <c r="E54" s="11">
        <v>75</v>
      </c>
    </row>
    <row r="55" spans="1:5" x14ac:dyDescent="0.25">
      <c r="A55" t="s">
        <v>87</v>
      </c>
      <c r="B55" t="s">
        <v>81</v>
      </c>
      <c r="C55" t="s">
        <v>101</v>
      </c>
      <c r="D55" s="10">
        <v>6580</v>
      </c>
      <c r="E55" s="11">
        <v>183</v>
      </c>
    </row>
    <row r="56" spans="1:5" x14ac:dyDescent="0.25">
      <c r="A56" t="s">
        <v>74</v>
      </c>
      <c r="B56" t="s">
        <v>70</v>
      </c>
      <c r="C56" t="s">
        <v>92</v>
      </c>
      <c r="D56" s="10">
        <v>4760</v>
      </c>
      <c r="E56" s="11">
        <v>69</v>
      </c>
    </row>
    <row r="57" spans="1:5" x14ac:dyDescent="0.25">
      <c r="A57" t="s">
        <v>66</v>
      </c>
      <c r="B57" t="s">
        <v>75</v>
      </c>
      <c r="C57" t="s">
        <v>79</v>
      </c>
      <c r="D57" s="10">
        <v>5439</v>
      </c>
      <c r="E57" s="11">
        <v>30</v>
      </c>
    </row>
    <row r="58" spans="1:5" x14ac:dyDescent="0.25">
      <c r="A58" t="s">
        <v>74</v>
      </c>
      <c r="B58" t="s">
        <v>91</v>
      </c>
      <c r="C58" t="s">
        <v>89</v>
      </c>
      <c r="D58" s="10">
        <v>1463</v>
      </c>
      <c r="E58" s="11">
        <v>39</v>
      </c>
    </row>
    <row r="59" spans="1:5" x14ac:dyDescent="0.25">
      <c r="A59" t="s">
        <v>88</v>
      </c>
      <c r="B59" t="s">
        <v>91</v>
      </c>
      <c r="C59" t="s">
        <v>71</v>
      </c>
      <c r="D59" s="10">
        <v>7777</v>
      </c>
      <c r="E59" s="11">
        <v>504</v>
      </c>
    </row>
    <row r="60" spans="1:5" x14ac:dyDescent="0.25">
      <c r="A60" t="s">
        <v>72</v>
      </c>
      <c r="B60" t="s">
        <v>67</v>
      </c>
      <c r="C60" t="s">
        <v>93</v>
      </c>
      <c r="D60" s="10">
        <v>1085</v>
      </c>
      <c r="E60" s="11">
        <v>273</v>
      </c>
    </row>
    <row r="61" spans="1:5" x14ac:dyDescent="0.25">
      <c r="A61" t="s">
        <v>86</v>
      </c>
      <c r="B61" t="s">
        <v>67</v>
      </c>
      <c r="C61" t="s">
        <v>82</v>
      </c>
      <c r="D61" s="10">
        <v>182</v>
      </c>
      <c r="E61" s="11">
        <v>48</v>
      </c>
    </row>
    <row r="62" spans="1:5" x14ac:dyDescent="0.25">
      <c r="A62" t="s">
        <v>77</v>
      </c>
      <c r="B62" t="s">
        <v>91</v>
      </c>
      <c r="C62" t="s">
        <v>100</v>
      </c>
      <c r="D62" s="10">
        <v>4242</v>
      </c>
      <c r="E62" s="11">
        <v>207</v>
      </c>
    </row>
    <row r="63" spans="1:5" x14ac:dyDescent="0.25">
      <c r="A63" t="s">
        <v>77</v>
      </c>
      <c r="B63" t="s">
        <v>75</v>
      </c>
      <c r="C63" t="s">
        <v>71</v>
      </c>
      <c r="D63" s="10">
        <v>6118</v>
      </c>
      <c r="E63" s="11">
        <v>9</v>
      </c>
    </row>
    <row r="64" spans="1:5" x14ac:dyDescent="0.25">
      <c r="A64" t="s">
        <v>96</v>
      </c>
      <c r="B64" t="s">
        <v>75</v>
      </c>
      <c r="C64" t="s">
        <v>95</v>
      </c>
      <c r="D64" s="10">
        <v>2317</v>
      </c>
      <c r="E64" s="11">
        <v>261</v>
      </c>
    </row>
    <row r="65" spans="1:5" x14ac:dyDescent="0.25">
      <c r="A65" t="s">
        <v>77</v>
      </c>
      <c r="B65" t="s">
        <v>81</v>
      </c>
      <c r="C65" t="s">
        <v>90</v>
      </c>
      <c r="D65" s="10">
        <v>938</v>
      </c>
      <c r="E65" s="11">
        <v>6</v>
      </c>
    </row>
    <row r="66" spans="1:5" x14ac:dyDescent="0.25">
      <c r="A66" t="s">
        <v>69</v>
      </c>
      <c r="B66" t="s">
        <v>67</v>
      </c>
      <c r="C66" t="s">
        <v>98</v>
      </c>
      <c r="D66" s="10">
        <v>9709</v>
      </c>
      <c r="E66" s="11">
        <v>30</v>
      </c>
    </row>
    <row r="67" spans="1:5" x14ac:dyDescent="0.25">
      <c r="A67" t="s">
        <v>84</v>
      </c>
      <c r="B67" t="s">
        <v>91</v>
      </c>
      <c r="C67" t="s">
        <v>94</v>
      </c>
      <c r="D67" s="10">
        <v>2205</v>
      </c>
      <c r="E67" s="11">
        <v>138</v>
      </c>
    </row>
    <row r="68" spans="1:5" x14ac:dyDescent="0.25">
      <c r="A68" t="s">
        <v>84</v>
      </c>
      <c r="B68" t="s">
        <v>67</v>
      </c>
      <c r="C68" t="s">
        <v>89</v>
      </c>
      <c r="D68" s="10">
        <v>4487</v>
      </c>
      <c r="E68" s="11">
        <v>111</v>
      </c>
    </row>
    <row r="69" spans="1:5" x14ac:dyDescent="0.25">
      <c r="A69" t="s">
        <v>86</v>
      </c>
      <c r="B69" t="s">
        <v>70</v>
      </c>
      <c r="C69" t="s">
        <v>76</v>
      </c>
      <c r="D69" s="10">
        <v>2415</v>
      </c>
      <c r="E69" s="11">
        <v>15</v>
      </c>
    </row>
    <row r="70" spans="1:5" x14ac:dyDescent="0.25">
      <c r="A70" t="s">
        <v>66</v>
      </c>
      <c r="B70" t="s">
        <v>91</v>
      </c>
      <c r="C70" t="s">
        <v>97</v>
      </c>
      <c r="D70" s="10">
        <v>4018</v>
      </c>
      <c r="E70" s="11">
        <v>162</v>
      </c>
    </row>
    <row r="71" spans="1:5" x14ac:dyDescent="0.25">
      <c r="A71" t="s">
        <v>86</v>
      </c>
      <c r="B71" t="s">
        <v>91</v>
      </c>
      <c r="C71" t="s">
        <v>97</v>
      </c>
      <c r="D71" s="10">
        <v>861</v>
      </c>
      <c r="E71" s="11">
        <v>195</v>
      </c>
    </row>
    <row r="72" spans="1:5" x14ac:dyDescent="0.25">
      <c r="A72" t="s">
        <v>96</v>
      </c>
      <c r="B72" t="s">
        <v>81</v>
      </c>
      <c r="C72" t="s">
        <v>85</v>
      </c>
      <c r="D72" s="10">
        <v>5586</v>
      </c>
      <c r="E72" s="11">
        <v>525</v>
      </c>
    </row>
    <row r="73" spans="1:5" x14ac:dyDescent="0.25">
      <c r="A73" t="s">
        <v>84</v>
      </c>
      <c r="B73" t="s">
        <v>91</v>
      </c>
      <c r="C73" t="s">
        <v>80</v>
      </c>
      <c r="D73" s="10">
        <v>2226</v>
      </c>
      <c r="E73" s="11">
        <v>48</v>
      </c>
    </row>
    <row r="74" spans="1:5" x14ac:dyDescent="0.25">
      <c r="A74" t="s">
        <v>72</v>
      </c>
      <c r="B74" t="s">
        <v>91</v>
      </c>
      <c r="C74" t="s">
        <v>101</v>
      </c>
      <c r="D74" s="10">
        <v>14329</v>
      </c>
      <c r="E74" s="11">
        <v>150</v>
      </c>
    </row>
    <row r="75" spans="1:5" x14ac:dyDescent="0.25">
      <c r="A75" t="s">
        <v>72</v>
      </c>
      <c r="B75" t="s">
        <v>91</v>
      </c>
      <c r="C75" t="s">
        <v>94</v>
      </c>
      <c r="D75" s="10">
        <v>8463</v>
      </c>
      <c r="E75" s="11">
        <v>492</v>
      </c>
    </row>
    <row r="76" spans="1:5" x14ac:dyDescent="0.25">
      <c r="A76" t="s">
        <v>86</v>
      </c>
      <c r="B76" t="s">
        <v>91</v>
      </c>
      <c r="C76" t="s">
        <v>93</v>
      </c>
      <c r="D76" s="10">
        <v>2891</v>
      </c>
      <c r="E76" s="11">
        <v>102</v>
      </c>
    </row>
    <row r="77" spans="1:5" x14ac:dyDescent="0.25">
      <c r="A77" t="s">
        <v>88</v>
      </c>
      <c r="B77" t="s">
        <v>75</v>
      </c>
      <c r="C77" t="s">
        <v>95</v>
      </c>
      <c r="D77" s="10">
        <v>3773</v>
      </c>
      <c r="E77" s="11">
        <v>165</v>
      </c>
    </row>
    <row r="78" spans="1:5" x14ac:dyDescent="0.25">
      <c r="A78" t="s">
        <v>74</v>
      </c>
      <c r="B78" t="s">
        <v>75</v>
      </c>
      <c r="C78" t="s">
        <v>101</v>
      </c>
      <c r="D78" s="10">
        <v>854</v>
      </c>
      <c r="E78" s="11">
        <v>309</v>
      </c>
    </row>
    <row r="79" spans="1:5" x14ac:dyDescent="0.25">
      <c r="A79" t="s">
        <v>77</v>
      </c>
      <c r="B79" t="s">
        <v>75</v>
      </c>
      <c r="C79" t="s">
        <v>89</v>
      </c>
      <c r="D79" s="10">
        <v>4970</v>
      </c>
      <c r="E79" s="11">
        <v>156</v>
      </c>
    </row>
    <row r="80" spans="1:5" x14ac:dyDescent="0.25">
      <c r="A80" t="s">
        <v>72</v>
      </c>
      <c r="B80" t="s">
        <v>70</v>
      </c>
      <c r="C80" t="s">
        <v>103</v>
      </c>
      <c r="D80" s="10">
        <v>98</v>
      </c>
      <c r="E80" s="11">
        <v>159</v>
      </c>
    </row>
    <row r="81" spans="1:5" x14ac:dyDescent="0.25">
      <c r="A81" t="s">
        <v>86</v>
      </c>
      <c r="B81" t="s">
        <v>70</v>
      </c>
      <c r="C81" t="s">
        <v>98</v>
      </c>
      <c r="D81" s="10">
        <v>13391</v>
      </c>
      <c r="E81" s="11">
        <v>201</v>
      </c>
    </row>
    <row r="82" spans="1:5" x14ac:dyDescent="0.25">
      <c r="A82" t="s">
        <v>69</v>
      </c>
      <c r="B82" t="s">
        <v>78</v>
      </c>
      <c r="C82" t="s">
        <v>82</v>
      </c>
      <c r="D82" s="10">
        <v>8890</v>
      </c>
      <c r="E82" s="11">
        <v>210</v>
      </c>
    </row>
    <row r="83" spans="1:5" x14ac:dyDescent="0.25">
      <c r="A83" t="s">
        <v>87</v>
      </c>
      <c r="B83" t="s">
        <v>81</v>
      </c>
      <c r="C83" t="s">
        <v>92</v>
      </c>
      <c r="D83" s="10">
        <v>56</v>
      </c>
      <c r="E83" s="11">
        <v>51</v>
      </c>
    </row>
    <row r="84" spans="1:5" x14ac:dyDescent="0.25">
      <c r="A84" t="s">
        <v>88</v>
      </c>
      <c r="B84" t="s">
        <v>75</v>
      </c>
      <c r="C84" t="s">
        <v>79</v>
      </c>
      <c r="D84" s="10">
        <v>3339</v>
      </c>
      <c r="E84" s="11">
        <v>39</v>
      </c>
    </row>
    <row r="85" spans="1:5" x14ac:dyDescent="0.25">
      <c r="A85" t="s">
        <v>96</v>
      </c>
      <c r="B85" t="s">
        <v>70</v>
      </c>
      <c r="C85" t="s">
        <v>76</v>
      </c>
      <c r="D85" s="10">
        <v>3808</v>
      </c>
      <c r="E85" s="11">
        <v>279</v>
      </c>
    </row>
    <row r="86" spans="1:5" x14ac:dyDescent="0.25">
      <c r="A86" t="s">
        <v>96</v>
      </c>
      <c r="B86" t="s">
        <v>81</v>
      </c>
      <c r="C86" t="s">
        <v>92</v>
      </c>
      <c r="D86" s="10">
        <v>63</v>
      </c>
      <c r="E86" s="11">
        <v>123</v>
      </c>
    </row>
    <row r="87" spans="1:5" x14ac:dyDescent="0.25">
      <c r="A87" t="s">
        <v>87</v>
      </c>
      <c r="B87" t="s">
        <v>78</v>
      </c>
      <c r="C87" t="s">
        <v>100</v>
      </c>
      <c r="D87" s="10">
        <v>7812</v>
      </c>
      <c r="E87" s="11">
        <v>81</v>
      </c>
    </row>
    <row r="88" spans="1:5" x14ac:dyDescent="0.25">
      <c r="A88" t="s">
        <v>66</v>
      </c>
      <c r="B88" t="s">
        <v>67</v>
      </c>
      <c r="C88" t="s">
        <v>97</v>
      </c>
      <c r="D88" s="10">
        <v>7693</v>
      </c>
      <c r="E88" s="11">
        <v>21</v>
      </c>
    </row>
    <row r="89" spans="1:5" x14ac:dyDescent="0.25">
      <c r="A89" t="s">
        <v>88</v>
      </c>
      <c r="B89" t="s">
        <v>75</v>
      </c>
      <c r="C89" t="s">
        <v>101</v>
      </c>
      <c r="D89" s="10">
        <v>973</v>
      </c>
      <c r="E89" s="11">
        <v>162</v>
      </c>
    </row>
    <row r="90" spans="1:5" x14ac:dyDescent="0.25">
      <c r="A90" t="s">
        <v>96</v>
      </c>
      <c r="B90" t="s">
        <v>70</v>
      </c>
      <c r="C90" t="s">
        <v>102</v>
      </c>
      <c r="D90" s="10">
        <v>567</v>
      </c>
      <c r="E90" s="11">
        <v>228</v>
      </c>
    </row>
    <row r="91" spans="1:5" x14ac:dyDescent="0.25">
      <c r="A91" t="s">
        <v>96</v>
      </c>
      <c r="B91" t="s">
        <v>75</v>
      </c>
      <c r="C91" t="s">
        <v>93</v>
      </c>
      <c r="D91" s="10">
        <v>2471</v>
      </c>
      <c r="E91" s="11">
        <v>342</v>
      </c>
    </row>
    <row r="92" spans="1:5" x14ac:dyDescent="0.25">
      <c r="A92" t="s">
        <v>86</v>
      </c>
      <c r="B92" t="s">
        <v>81</v>
      </c>
      <c r="C92" t="s">
        <v>92</v>
      </c>
      <c r="D92" s="10">
        <v>7189</v>
      </c>
      <c r="E92" s="11">
        <v>54</v>
      </c>
    </row>
    <row r="93" spans="1:5" x14ac:dyDescent="0.25">
      <c r="A93" t="s">
        <v>74</v>
      </c>
      <c r="B93" t="s">
        <v>70</v>
      </c>
      <c r="C93" t="s">
        <v>101</v>
      </c>
      <c r="D93" s="10">
        <v>7455</v>
      </c>
      <c r="E93" s="11">
        <v>216</v>
      </c>
    </row>
    <row r="94" spans="1:5" x14ac:dyDescent="0.25">
      <c r="A94" t="s">
        <v>88</v>
      </c>
      <c r="B94" t="s">
        <v>91</v>
      </c>
      <c r="C94" t="s">
        <v>103</v>
      </c>
      <c r="D94" s="10">
        <v>3108</v>
      </c>
      <c r="E94" s="11">
        <v>54</v>
      </c>
    </row>
    <row r="95" spans="1:5" x14ac:dyDescent="0.25">
      <c r="A95" t="s">
        <v>77</v>
      </c>
      <c r="B95" t="s">
        <v>81</v>
      </c>
      <c r="C95" t="s">
        <v>79</v>
      </c>
      <c r="D95" s="10">
        <v>469</v>
      </c>
      <c r="E95" s="11">
        <v>75</v>
      </c>
    </row>
    <row r="96" spans="1:5" x14ac:dyDescent="0.25">
      <c r="A96" t="s">
        <v>72</v>
      </c>
      <c r="B96" t="s">
        <v>67</v>
      </c>
      <c r="C96" t="s">
        <v>95</v>
      </c>
      <c r="D96" s="10">
        <v>2737</v>
      </c>
      <c r="E96" s="11">
        <v>93</v>
      </c>
    </row>
    <row r="97" spans="1:5" x14ac:dyDescent="0.25">
      <c r="A97" t="s">
        <v>72</v>
      </c>
      <c r="B97" t="s">
        <v>67</v>
      </c>
      <c r="C97" t="s">
        <v>79</v>
      </c>
      <c r="D97" s="10">
        <v>4305</v>
      </c>
      <c r="E97" s="11">
        <v>156</v>
      </c>
    </row>
    <row r="98" spans="1:5" x14ac:dyDescent="0.25">
      <c r="A98" t="s">
        <v>72</v>
      </c>
      <c r="B98" t="s">
        <v>81</v>
      </c>
      <c r="C98" t="s">
        <v>89</v>
      </c>
      <c r="D98" s="10">
        <v>2408</v>
      </c>
      <c r="E98" s="11">
        <v>9</v>
      </c>
    </row>
    <row r="99" spans="1:5" x14ac:dyDescent="0.25">
      <c r="A99" t="s">
        <v>88</v>
      </c>
      <c r="B99" t="s">
        <v>75</v>
      </c>
      <c r="C99" t="s">
        <v>97</v>
      </c>
      <c r="D99" s="10">
        <v>1281</v>
      </c>
      <c r="E99" s="11">
        <v>18</v>
      </c>
    </row>
    <row r="100" spans="1:5" x14ac:dyDescent="0.25">
      <c r="A100" t="s">
        <v>66</v>
      </c>
      <c r="B100" t="s">
        <v>70</v>
      </c>
      <c r="C100" t="s">
        <v>71</v>
      </c>
      <c r="D100" s="10">
        <v>12348</v>
      </c>
      <c r="E100" s="11">
        <v>234</v>
      </c>
    </row>
    <row r="101" spans="1:5" x14ac:dyDescent="0.25">
      <c r="A101" t="s">
        <v>88</v>
      </c>
      <c r="B101" t="s">
        <v>91</v>
      </c>
      <c r="C101" t="s">
        <v>101</v>
      </c>
      <c r="D101" s="10">
        <v>3689</v>
      </c>
      <c r="E101" s="11">
        <v>312</v>
      </c>
    </row>
    <row r="102" spans="1:5" x14ac:dyDescent="0.25">
      <c r="A102" t="s">
        <v>84</v>
      </c>
      <c r="B102" t="s">
        <v>75</v>
      </c>
      <c r="C102" t="s">
        <v>97</v>
      </c>
      <c r="D102" s="10">
        <v>2870</v>
      </c>
      <c r="E102" s="11">
        <v>300</v>
      </c>
    </row>
    <row r="103" spans="1:5" x14ac:dyDescent="0.25">
      <c r="A103" t="s">
        <v>87</v>
      </c>
      <c r="B103" t="s">
        <v>75</v>
      </c>
      <c r="C103" t="s">
        <v>100</v>
      </c>
      <c r="D103" s="10">
        <v>798</v>
      </c>
      <c r="E103" s="11">
        <v>519</v>
      </c>
    </row>
    <row r="104" spans="1:5" x14ac:dyDescent="0.25">
      <c r="A104" t="s">
        <v>74</v>
      </c>
      <c r="B104" t="s">
        <v>67</v>
      </c>
      <c r="C104" t="s">
        <v>102</v>
      </c>
      <c r="D104" s="10">
        <v>2933</v>
      </c>
      <c r="E104" s="11">
        <v>9</v>
      </c>
    </row>
    <row r="105" spans="1:5" x14ac:dyDescent="0.25">
      <c r="A105" t="s">
        <v>86</v>
      </c>
      <c r="B105" t="s">
        <v>70</v>
      </c>
      <c r="C105" t="s">
        <v>73</v>
      </c>
      <c r="D105" s="10">
        <v>2744</v>
      </c>
      <c r="E105" s="11">
        <v>9</v>
      </c>
    </row>
    <row r="106" spans="1:5" x14ac:dyDescent="0.25">
      <c r="A106" t="s">
        <v>66</v>
      </c>
      <c r="B106" t="s">
        <v>75</v>
      </c>
      <c r="C106" t="s">
        <v>80</v>
      </c>
      <c r="D106" s="10">
        <v>9772</v>
      </c>
      <c r="E106" s="11">
        <v>90</v>
      </c>
    </row>
    <row r="107" spans="1:5" x14ac:dyDescent="0.25">
      <c r="A107" t="s">
        <v>84</v>
      </c>
      <c r="B107" t="s">
        <v>91</v>
      </c>
      <c r="C107" t="s">
        <v>79</v>
      </c>
      <c r="D107" s="10">
        <v>1568</v>
      </c>
      <c r="E107" s="11">
        <v>96</v>
      </c>
    </row>
    <row r="108" spans="1:5" x14ac:dyDescent="0.25">
      <c r="A108" t="s">
        <v>87</v>
      </c>
      <c r="B108" t="s">
        <v>75</v>
      </c>
      <c r="C108" t="s">
        <v>90</v>
      </c>
      <c r="D108" s="10">
        <v>11417</v>
      </c>
      <c r="E108" s="11">
        <v>21</v>
      </c>
    </row>
    <row r="109" spans="1:5" x14ac:dyDescent="0.25">
      <c r="A109" t="s">
        <v>66</v>
      </c>
      <c r="B109" t="s">
        <v>91</v>
      </c>
      <c r="C109" t="s">
        <v>103</v>
      </c>
      <c r="D109" s="10">
        <v>6748</v>
      </c>
      <c r="E109" s="11">
        <v>48</v>
      </c>
    </row>
    <row r="110" spans="1:5" x14ac:dyDescent="0.25">
      <c r="A110" t="s">
        <v>96</v>
      </c>
      <c r="B110" t="s">
        <v>75</v>
      </c>
      <c r="C110" t="s">
        <v>100</v>
      </c>
      <c r="D110" s="10">
        <v>1407</v>
      </c>
      <c r="E110" s="11">
        <v>72</v>
      </c>
    </row>
    <row r="111" spans="1:5" x14ac:dyDescent="0.25">
      <c r="A111" t="s">
        <v>69</v>
      </c>
      <c r="B111" t="s">
        <v>70</v>
      </c>
      <c r="C111" t="s">
        <v>93</v>
      </c>
      <c r="D111" s="10">
        <v>2023</v>
      </c>
      <c r="E111" s="11">
        <v>168</v>
      </c>
    </row>
    <row r="112" spans="1:5" x14ac:dyDescent="0.25">
      <c r="A112" t="s">
        <v>86</v>
      </c>
      <c r="B112" t="s">
        <v>78</v>
      </c>
      <c r="C112" t="s">
        <v>103</v>
      </c>
      <c r="D112" s="10">
        <v>5236</v>
      </c>
      <c r="E112" s="11">
        <v>51</v>
      </c>
    </row>
    <row r="113" spans="1:5" x14ac:dyDescent="0.25">
      <c r="A113" t="s">
        <v>74</v>
      </c>
      <c r="B113" t="s">
        <v>75</v>
      </c>
      <c r="C113" t="s">
        <v>97</v>
      </c>
      <c r="D113" s="10">
        <v>1925</v>
      </c>
      <c r="E113" s="11">
        <v>192</v>
      </c>
    </row>
    <row r="114" spans="1:5" x14ac:dyDescent="0.25">
      <c r="A114" t="s">
        <v>84</v>
      </c>
      <c r="B114" t="s">
        <v>67</v>
      </c>
      <c r="C114" t="s">
        <v>85</v>
      </c>
      <c r="D114" s="10">
        <v>6608</v>
      </c>
      <c r="E114" s="11">
        <v>225</v>
      </c>
    </row>
    <row r="115" spans="1:5" x14ac:dyDescent="0.25">
      <c r="A115" t="s">
        <v>77</v>
      </c>
      <c r="B115" t="s">
        <v>91</v>
      </c>
      <c r="C115" t="s">
        <v>103</v>
      </c>
      <c r="D115" s="10">
        <v>8008</v>
      </c>
      <c r="E115" s="11">
        <v>456</v>
      </c>
    </row>
    <row r="116" spans="1:5" x14ac:dyDescent="0.25">
      <c r="A116" t="s">
        <v>96</v>
      </c>
      <c r="B116" t="s">
        <v>91</v>
      </c>
      <c r="C116" t="s">
        <v>79</v>
      </c>
      <c r="D116" s="10">
        <v>1428</v>
      </c>
      <c r="E116" s="11">
        <v>93</v>
      </c>
    </row>
    <row r="117" spans="1:5" x14ac:dyDescent="0.25">
      <c r="A117" t="s">
        <v>77</v>
      </c>
      <c r="B117" t="s">
        <v>91</v>
      </c>
      <c r="C117" t="s">
        <v>73</v>
      </c>
      <c r="D117" s="10">
        <v>525</v>
      </c>
      <c r="E117" s="11">
        <v>48</v>
      </c>
    </row>
    <row r="118" spans="1:5" x14ac:dyDescent="0.25">
      <c r="A118" t="s">
        <v>77</v>
      </c>
      <c r="B118" t="s">
        <v>67</v>
      </c>
      <c r="C118" t="s">
        <v>76</v>
      </c>
      <c r="D118" s="10">
        <v>1505</v>
      </c>
      <c r="E118" s="11">
        <v>102</v>
      </c>
    </row>
    <row r="119" spans="1:5" x14ac:dyDescent="0.25">
      <c r="A119" t="s">
        <v>84</v>
      </c>
      <c r="B119" t="s">
        <v>70</v>
      </c>
      <c r="C119" t="s">
        <v>68</v>
      </c>
      <c r="D119" s="10">
        <v>6755</v>
      </c>
      <c r="E119" s="11">
        <v>252</v>
      </c>
    </row>
    <row r="120" spans="1:5" x14ac:dyDescent="0.25">
      <c r="A120" t="s">
        <v>87</v>
      </c>
      <c r="B120" t="s">
        <v>67</v>
      </c>
      <c r="C120" t="s">
        <v>76</v>
      </c>
      <c r="D120" s="10">
        <v>11571</v>
      </c>
      <c r="E120" s="11">
        <v>138</v>
      </c>
    </row>
    <row r="121" spans="1:5" x14ac:dyDescent="0.25">
      <c r="A121" t="s">
        <v>66</v>
      </c>
      <c r="B121" t="s">
        <v>81</v>
      </c>
      <c r="C121" t="s">
        <v>79</v>
      </c>
      <c r="D121" s="10">
        <v>2541</v>
      </c>
      <c r="E121" s="11">
        <v>90</v>
      </c>
    </row>
    <row r="122" spans="1:5" x14ac:dyDescent="0.25">
      <c r="A122" t="s">
        <v>74</v>
      </c>
      <c r="B122" t="s">
        <v>67</v>
      </c>
      <c r="C122" t="s">
        <v>68</v>
      </c>
      <c r="D122" s="10">
        <v>1526</v>
      </c>
      <c r="E122" s="11">
        <v>240</v>
      </c>
    </row>
    <row r="123" spans="1:5" x14ac:dyDescent="0.25">
      <c r="A123" t="s">
        <v>66</v>
      </c>
      <c r="B123" t="s">
        <v>81</v>
      </c>
      <c r="C123" t="s">
        <v>73</v>
      </c>
      <c r="D123" s="10">
        <v>6125</v>
      </c>
      <c r="E123" s="11">
        <v>102</v>
      </c>
    </row>
    <row r="124" spans="1:5" x14ac:dyDescent="0.25">
      <c r="A124" t="s">
        <v>74</v>
      </c>
      <c r="B124" t="s">
        <v>70</v>
      </c>
      <c r="C124" t="s">
        <v>100</v>
      </c>
      <c r="D124" s="10">
        <v>847</v>
      </c>
      <c r="E124" s="11">
        <v>129</v>
      </c>
    </row>
    <row r="125" spans="1:5" x14ac:dyDescent="0.25">
      <c r="A125" t="s">
        <v>69</v>
      </c>
      <c r="B125" t="s">
        <v>70</v>
      </c>
      <c r="C125" t="s">
        <v>100</v>
      </c>
      <c r="D125" s="10">
        <v>4753</v>
      </c>
      <c r="E125" s="11">
        <v>300</v>
      </c>
    </row>
    <row r="126" spans="1:5" x14ac:dyDescent="0.25">
      <c r="A126" t="s">
        <v>77</v>
      </c>
      <c r="B126" t="s">
        <v>81</v>
      </c>
      <c r="C126" t="s">
        <v>80</v>
      </c>
      <c r="D126" s="10">
        <v>959</v>
      </c>
      <c r="E126" s="11">
        <v>135</v>
      </c>
    </row>
    <row r="127" spans="1:5" x14ac:dyDescent="0.25">
      <c r="A127" t="s">
        <v>84</v>
      </c>
      <c r="B127" t="s">
        <v>70</v>
      </c>
      <c r="C127" t="s">
        <v>99</v>
      </c>
      <c r="D127" s="10">
        <v>2793</v>
      </c>
      <c r="E127" s="11">
        <v>114</v>
      </c>
    </row>
    <row r="128" spans="1:5" x14ac:dyDescent="0.25">
      <c r="A128" t="s">
        <v>84</v>
      </c>
      <c r="B128" t="s">
        <v>70</v>
      </c>
      <c r="C128" t="s">
        <v>85</v>
      </c>
      <c r="D128" s="10">
        <v>4606</v>
      </c>
      <c r="E128" s="11">
        <v>63</v>
      </c>
    </row>
    <row r="129" spans="1:5" x14ac:dyDescent="0.25">
      <c r="A129" t="s">
        <v>84</v>
      </c>
      <c r="B129" t="s">
        <v>75</v>
      </c>
      <c r="C129" t="s">
        <v>93</v>
      </c>
      <c r="D129" s="10">
        <v>5551</v>
      </c>
      <c r="E129" s="11">
        <v>252</v>
      </c>
    </row>
    <row r="130" spans="1:5" x14ac:dyDescent="0.25">
      <c r="A130" t="s">
        <v>96</v>
      </c>
      <c r="B130" t="s">
        <v>75</v>
      </c>
      <c r="C130" t="s">
        <v>71</v>
      </c>
      <c r="D130" s="10">
        <v>6657</v>
      </c>
      <c r="E130" s="11">
        <v>303</v>
      </c>
    </row>
    <row r="131" spans="1:5" x14ac:dyDescent="0.25">
      <c r="A131" t="s">
        <v>84</v>
      </c>
      <c r="B131" t="s">
        <v>78</v>
      </c>
      <c r="C131" t="s">
        <v>89</v>
      </c>
      <c r="D131" s="10">
        <v>4438</v>
      </c>
      <c r="E131" s="11">
        <v>246</v>
      </c>
    </row>
    <row r="132" spans="1:5" x14ac:dyDescent="0.25">
      <c r="A132" t="s">
        <v>69</v>
      </c>
      <c r="B132" t="s">
        <v>81</v>
      </c>
      <c r="C132" t="s">
        <v>83</v>
      </c>
      <c r="D132" s="10">
        <v>168</v>
      </c>
      <c r="E132" s="11">
        <v>84</v>
      </c>
    </row>
    <row r="133" spans="1:5" x14ac:dyDescent="0.25">
      <c r="A133" t="s">
        <v>84</v>
      </c>
      <c r="B133" t="s">
        <v>91</v>
      </c>
      <c r="C133" t="s">
        <v>89</v>
      </c>
      <c r="D133" s="10">
        <v>7777</v>
      </c>
      <c r="E133" s="11">
        <v>39</v>
      </c>
    </row>
    <row r="134" spans="1:5" x14ac:dyDescent="0.25">
      <c r="A134" t="s">
        <v>86</v>
      </c>
      <c r="B134" t="s">
        <v>75</v>
      </c>
      <c r="C134" t="s">
        <v>89</v>
      </c>
      <c r="D134" s="10">
        <v>3339</v>
      </c>
      <c r="E134" s="11">
        <v>348</v>
      </c>
    </row>
    <row r="135" spans="1:5" x14ac:dyDescent="0.25">
      <c r="A135" t="s">
        <v>84</v>
      </c>
      <c r="B135" t="s">
        <v>67</v>
      </c>
      <c r="C135" t="s">
        <v>80</v>
      </c>
      <c r="D135" s="10">
        <v>6391</v>
      </c>
      <c r="E135" s="11">
        <v>48</v>
      </c>
    </row>
    <row r="136" spans="1:5" x14ac:dyDescent="0.25">
      <c r="A136" t="s">
        <v>86</v>
      </c>
      <c r="B136" t="s">
        <v>67</v>
      </c>
      <c r="C136" t="s">
        <v>83</v>
      </c>
      <c r="D136" s="10">
        <v>518</v>
      </c>
      <c r="E136" s="11">
        <v>75</v>
      </c>
    </row>
    <row r="137" spans="1:5" x14ac:dyDescent="0.25">
      <c r="A137" t="s">
        <v>84</v>
      </c>
      <c r="B137" t="s">
        <v>81</v>
      </c>
      <c r="C137" t="s">
        <v>101</v>
      </c>
      <c r="D137" s="10">
        <v>5677</v>
      </c>
      <c r="E137" s="11">
        <v>258</v>
      </c>
    </row>
    <row r="138" spans="1:5" x14ac:dyDescent="0.25">
      <c r="A138" t="s">
        <v>77</v>
      </c>
      <c r="B138" t="s">
        <v>78</v>
      </c>
      <c r="C138" t="s">
        <v>89</v>
      </c>
      <c r="D138" s="10">
        <v>6048</v>
      </c>
      <c r="E138" s="11">
        <v>27</v>
      </c>
    </row>
    <row r="139" spans="1:5" x14ac:dyDescent="0.25">
      <c r="A139" t="s">
        <v>69</v>
      </c>
      <c r="B139" t="s">
        <v>81</v>
      </c>
      <c r="C139" t="s">
        <v>71</v>
      </c>
      <c r="D139" s="10">
        <v>3752</v>
      </c>
      <c r="E139" s="11">
        <v>213</v>
      </c>
    </row>
    <row r="140" spans="1:5" x14ac:dyDescent="0.25">
      <c r="A140" t="s">
        <v>86</v>
      </c>
      <c r="B140" t="s">
        <v>70</v>
      </c>
      <c r="C140" t="s">
        <v>93</v>
      </c>
      <c r="D140" s="10">
        <v>4480</v>
      </c>
      <c r="E140" s="11">
        <v>357</v>
      </c>
    </row>
    <row r="141" spans="1:5" x14ac:dyDescent="0.25">
      <c r="A141" t="s">
        <v>72</v>
      </c>
      <c r="B141" t="s">
        <v>67</v>
      </c>
      <c r="C141" t="s">
        <v>73</v>
      </c>
      <c r="D141" s="10">
        <v>259</v>
      </c>
      <c r="E141" s="11">
        <v>207</v>
      </c>
    </row>
    <row r="142" spans="1:5" x14ac:dyDescent="0.25">
      <c r="A142" t="s">
        <v>69</v>
      </c>
      <c r="B142" t="s">
        <v>67</v>
      </c>
      <c r="C142" t="s">
        <v>68</v>
      </c>
      <c r="D142" s="10">
        <v>42</v>
      </c>
      <c r="E142" s="11">
        <v>150</v>
      </c>
    </row>
    <row r="143" spans="1:5" x14ac:dyDescent="0.25">
      <c r="A143" t="s">
        <v>74</v>
      </c>
      <c r="B143" t="s">
        <v>75</v>
      </c>
      <c r="C143" t="s">
        <v>103</v>
      </c>
      <c r="D143" s="10">
        <v>98</v>
      </c>
      <c r="E143" s="11">
        <v>204</v>
      </c>
    </row>
    <row r="144" spans="1:5" x14ac:dyDescent="0.25">
      <c r="A144" t="s">
        <v>84</v>
      </c>
      <c r="B144" t="s">
        <v>70</v>
      </c>
      <c r="C144" t="s">
        <v>100</v>
      </c>
      <c r="D144" s="10">
        <v>2478</v>
      </c>
      <c r="E144" s="11">
        <v>21</v>
      </c>
    </row>
    <row r="145" spans="1:5" x14ac:dyDescent="0.25">
      <c r="A145" t="s">
        <v>74</v>
      </c>
      <c r="B145" t="s">
        <v>91</v>
      </c>
      <c r="C145" t="s">
        <v>80</v>
      </c>
      <c r="D145" s="10">
        <v>7847</v>
      </c>
      <c r="E145" s="11">
        <v>174</v>
      </c>
    </row>
    <row r="146" spans="1:5" x14ac:dyDescent="0.25">
      <c r="A146" t="s">
        <v>87</v>
      </c>
      <c r="B146" t="s">
        <v>67</v>
      </c>
      <c r="C146" t="s">
        <v>89</v>
      </c>
      <c r="D146" s="10">
        <v>9926</v>
      </c>
      <c r="E146" s="11">
        <v>201</v>
      </c>
    </row>
    <row r="147" spans="1:5" x14ac:dyDescent="0.25">
      <c r="A147" t="s">
        <v>69</v>
      </c>
      <c r="B147" t="s">
        <v>81</v>
      </c>
      <c r="C147" t="s">
        <v>92</v>
      </c>
      <c r="D147" s="10">
        <v>819</v>
      </c>
      <c r="E147" s="11">
        <v>510</v>
      </c>
    </row>
    <row r="148" spans="1:5" x14ac:dyDescent="0.25">
      <c r="A148" t="s">
        <v>77</v>
      </c>
      <c r="B148" t="s">
        <v>78</v>
      </c>
      <c r="C148" t="s">
        <v>93</v>
      </c>
      <c r="D148" s="10">
        <v>3052</v>
      </c>
      <c r="E148" s="11">
        <v>378</v>
      </c>
    </row>
    <row r="149" spans="1:5" x14ac:dyDescent="0.25">
      <c r="A149" t="s">
        <v>72</v>
      </c>
      <c r="B149" t="s">
        <v>91</v>
      </c>
      <c r="C149" t="s">
        <v>102</v>
      </c>
      <c r="D149" s="10">
        <v>6832</v>
      </c>
      <c r="E149" s="11">
        <v>27</v>
      </c>
    </row>
    <row r="150" spans="1:5" x14ac:dyDescent="0.25">
      <c r="A150" t="s">
        <v>87</v>
      </c>
      <c r="B150" t="s">
        <v>78</v>
      </c>
      <c r="C150" t="s">
        <v>90</v>
      </c>
      <c r="D150" s="10">
        <v>2016</v>
      </c>
      <c r="E150" s="11">
        <v>117</v>
      </c>
    </row>
    <row r="151" spans="1:5" x14ac:dyDescent="0.25">
      <c r="A151" t="s">
        <v>77</v>
      </c>
      <c r="B151" t="s">
        <v>81</v>
      </c>
      <c r="C151" t="s">
        <v>102</v>
      </c>
      <c r="D151" s="10">
        <v>7322</v>
      </c>
      <c r="E151" s="11">
        <v>36</v>
      </c>
    </row>
    <row r="152" spans="1:5" x14ac:dyDescent="0.25">
      <c r="A152" t="s">
        <v>69</v>
      </c>
      <c r="B152" t="s">
        <v>70</v>
      </c>
      <c r="C152" t="s">
        <v>80</v>
      </c>
      <c r="D152" s="10">
        <v>357</v>
      </c>
      <c r="E152" s="11">
        <v>126</v>
      </c>
    </row>
    <row r="153" spans="1:5" x14ac:dyDescent="0.25">
      <c r="A153" t="s">
        <v>72</v>
      </c>
      <c r="B153" t="s">
        <v>78</v>
      </c>
      <c r="C153" t="s">
        <v>79</v>
      </c>
      <c r="D153" s="10">
        <v>3192</v>
      </c>
      <c r="E153" s="11">
        <v>72</v>
      </c>
    </row>
    <row r="154" spans="1:5" x14ac:dyDescent="0.25">
      <c r="A154" t="s">
        <v>84</v>
      </c>
      <c r="B154" t="s">
        <v>75</v>
      </c>
      <c r="C154" t="s">
        <v>83</v>
      </c>
      <c r="D154" s="10">
        <v>8435</v>
      </c>
      <c r="E154" s="11">
        <v>42</v>
      </c>
    </row>
    <row r="155" spans="1:5" x14ac:dyDescent="0.25">
      <c r="A155" t="s">
        <v>66</v>
      </c>
      <c r="B155" t="s">
        <v>78</v>
      </c>
      <c r="C155" t="s">
        <v>93</v>
      </c>
      <c r="D155" s="10">
        <v>0</v>
      </c>
      <c r="E155" s="11">
        <v>135</v>
      </c>
    </row>
    <row r="156" spans="1:5" x14ac:dyDescent="0.25">
      <c r="A156" t="s">
        <v>84</v>
      </c>
      <c r="B156" t="s">
        <v>91</v>
      </c>
      <c r="C156" t="s">
        <v>99</v>
      </c>
      <c r="D156" s="10">
        <v>8862</v>
      </c>
      <c r="E156" s="11">
        <v>189</v>
      </c>
    </row>
    <row r="157" spans="1:5" x14ac:dyDescent="0.25">
      <c r="A157" t="s">
        <v>77</v>
      </c>
      <c r="B157" t="s">
        <v>67</v>
      </c>
      <c r="C157" t="s">
        <v>101</v>
      </c>
      <c r="D157" s="10">
        <v>3556</v>
      </c>
      <c r="E157" s="11">
        <v>459</v>
      </c>
    </row>
    <row r="158" spans="1:5" x14ac:dyDescent="0.25">
      <c r="A158" t="s">
        <v>86</v>
      </c>
      <c r="B158" t="s">
        <v>91</v>
      </c>
      <c r="C158" t="s">
        <v>98</v>
      </c>
      <c r="D158" s="10">
        <v>7280</v>
      </c>
      <c r="E158" s="11">
        <v>201</v>
      </c>
    </row>
    <row r="159" spans="1:5" x14ac:dyDescent="0.25">
      <c r="A159" t="s">
        <v>77</v>
      </c>
      <c r="B159" t="s">
        <v>91</v>
      </c>
      <c r="C159" t="s">
        <v>68</v>
      </c>
      <c r="D159" s="10">
        <v>3402</v>
      </c>
      <c r="E159" s="11">
        <v>366</v>
      </c>
    </row>
    <row r="160" spans="1:5" x14ac:dyDescent="0.25">
      <c r="A160" t="s">
        <v>88</v>
      </c>
      <c r="B160" t="s">
        <v>67</v>
      </c>
      <c r="C160" t="s">
        <v>93</v>
      </c>
      <c r="D160" s="10">
        <v>4592</v>
      </c>
      <c r="E160" s="11">
        <v>324</v>
      </c>
    </row>
    <row r="161" spans="1:5" x14ac:dyDescent="0.25">
      <c r="A161" t="s">
        <v>72</v>
      </c>
      <c r="B161" t="s">
        <v>70</v>
      </c>
      <c r="C161" t="s">
        <v>98</v>
      </c>
      <c r="D161" s="10">
        <v>7833</v>
      </c>
      <c r="E161" s="11">
        <v>243</v>
      </c>
    </row>
    <row r="162" spans="1:5" x14ac:dyDescent="0.25">
      <c r="A162" t="s">
        <v>87</v>
      </c>
      <c r="B162" t="s">
        <v>78</v>
      </c>
      <c r="C162" t="s">
        <v>102</v>
      </c>
      <c r="D162" s="10">
        <v>7651</v>
      </c>
      <c r="E162" s="11">
        <v>213</v>
      </c>
    </row>
    <row r="163" spans="1:5" x14ac:dyDescent="0.25">
      <c r="A163" t="s">
        <v>66</v>
      </c>
      <c r="B163" t="s">
        <v>70</v>
      </c>
      <c r="C163" t="s">
        <v>68</v>
      </c>
      <c r="D163" s="10">
        <v>2275</v>
      </c>
      <c r="E163" s="11">
        <v>447</v>
      </c>
    </row>
    <row r="164" spans="1:5" x14ac:dyDescent="0.25">
      <c r="A164" t="s">
        <v>66</v>
      </c>
      <c r="B164" t="s">
        <v>81</v>
      </c>
      <c r="C164" t="s">
        <v>92</v>
      </c>
      <c r="D164" s="10">
        <v>5670</v>
      </c>
      <c r="E164" s="11">
        <v>297</v>
      </c>
    </row>
    <row r="165" spans="1:5" x14ac:dyDescent="0.25">
      <c r="A165" t="s">
        <v>84</v>
      </c>
      <c r="B165" t="s">
        <v>70</v>
      </c>
      <c r="C165" t="s">
        <v>90</v>
      </c>
      <c r="D165" s="10">
        <v>2135</v>
      </c>
      <c r="E165" s="11">
        <v>27</v>
      </c>
    </row>
    <row r="166" spans="1:5" x14ac:dyDescent="0.25">
      <c r="A166" t="s">
        <v>66</v>
      </c>
      <c r="B166" t="s">
        <v>91</v>
      </c>
      <c r="C166" t="s">
        <v>95</v>
      </c>
      <c r="D166" s="10">
        <v>2779</v>
      </c>
      <c r="E166" s="11">
        <v>75</v>
      </c>
    </row>
    <row r="167" spans="1:5" x14ac:dyDescent="0.25">
      <c r="A167" t="s">
        <v>96</v>
      </c>
      <c r="B167" t="s">
        <v>78</v>
      </c>
      <c r="C167" t="s">
        <v>80</v>
      </c>
      <c r="D167" s="10">
        <v>12950</v>
      </c>
      <c r="E167" s="11">
        <v>30</v>
      </c>
    </row>
    <row r="168" spans="1:5" x14ac:dyDescent="0.25">
      <c r="A168" t="s">
        <v>84</v>
      </c>
      <c r="B168" t="s">
        <v>75</v>
      </c>
      <c r="C168" t="s">
        <v>76</v>
      </c>
      <c r="D168" s="10">
        <v>2646</v>
      </c>
      <c r="E168" s="11">
        <v>177</v>
      </c>
    </row>
    <row r="169" spans="1:5" x14ac:dyDescent="0.25">
      <c r="A169" t="s">
        <v>66</v>
      </c>
      <c r="B169" t="s">
        <v>91</v>
      </c>
      <c r="C169" t="s">
        <v>80</v>
      </c>
      <c r="D169" s="10">
        <v>3794</v>
      </c>
      <c r="E169" s="11">
        <v>159</v>
      </c>
    </row>
    <row r="170" spans="1:5" x14ac:dyDescent="0.25">
      <c r="A170" t="s">
        <v>88</v>
      </c>
      <c r="B170" t="s">
        <v>70</v>
      </c>
      <c r="C170" t="s">
        <v>80</v>
      </c>
      <c r="D170" s="10">
        <v>819</v>
      </c>
      <c r="E170" s="11">
        <v>306</v>
      </c>
    </row>
    <row r="171" spans="1:5" x14ac:dyDescent="0.25">
      <c r="A171" t="s">
        <v>88</v>
      </c>
      <c r="B171" t="s">
        <v>91</v>
      </c>
      <c r="C171" t="s">
        <v>94</v>
      </c>
      <c r="D171" s="10">
        <v>2583</v>
      </c>
      <c r="E171" s="11">
        <v>18</v>
      </c>
    </row>
    <row r="172" spans="1:5" x14ac:dyDescent="0.25">
      <c r="A172" t="s">
        <v>84</v>
      </c>
      <c r="B172" t="s">
        <v>70</v>
      </c>
      <c r="C172" t="s">
        <v>97</v>
      </c>
      <c r="D172" s="10">
        <v>4585</v>
      </c>
      <c r="E172" s="11">
        <v>240</v>
      </c>
    </row>
    <row r="173" spans="1:5" x14ac:dyDescent="0.25">
      <c r="A173" t="s">
        <v>86</v>
      </c>
      <c r="B173" t="s">
        <v>91</v>
      </c>
      <c r="C173" t="s">
        <v>80</v>
      </c>
      <c r="D173" s="10">
        <v>1652</v>
      </c>
      <c r="E173" s="11">
        <v>93</v>
      </c>
    </row>
    <row r="174" spans="1:5" x14ac:dyDescent="0.25">
      <c r="A174" t="s">
        <v>96</v>
      </c>
      <c r="B174" t="s">
        <v>91</v>
      </c>
      <c r="C174" t="s">
        <v>103</v>
      </c>
      <c r="D174" s="10">
        <v>4991</v>
      </c>
      <c r="E174" s="11">
        <v>9</v>
      </c>
    </row>
    <row r="175" spans="1:5" x14ac:dyDescent="0.25">
      <c r="A175" t="s">
        <v>69</v>
      </c>
      <c r="B175" t="s">
        <v>91</v>
      </c>
      <c r="C175" t="s">
        <v>90</v>
      </c>
      <c r="D175" s="10">
        <v>2009</v>
      </c>
      <c r="E175" s="11">
        <v>219</v>
      </c>
    </row>
    <row r="176" spans="1:5" x14ac:dyDescent="0.25">
      <c r="A176" t="s">
        <v>87</v>
      </c>
      <c r="B176" t="s">
        <v>78</v>
      </c>
      <c r="C176" t="s">
        <v>83</v>
      </c>
      <c r="D176" s="10">
        <v>1568</v>
      </c>
      <c r="E176" s="11">
        <v>141</v>
      </c>
    </row>
    <row r="177" spans="1:5" x14ac:dyDescent="0.25">
      <c r="A177" t="s">
        <v>74</v>
      </c>
      <c r="B177" t="s">
        <v>67</v>
      </c>
      <c r="C177" t="s">
        <v>94</v>
      </c>
      <c r="D177" s="10">
        <v>3388</v>
      </c>
      <c r="E177" s="11">
        <v>123</v>
      </c>
    </row>
    <row r="178" spans="1:5" x14ac:dyDescent="0.25">
      <c r="A178" t="s">
        <v>66</v>
      </c>
      <c r="B178" t="s">
        <v>81</v>
      </c>
      <c r="C178" t="s">
        <v>99</v>
      </c>
      <c r="D178" s="10">
        <v>623</v>
      </c>
      <c r="E178" s="11">
        <v>51</v>
      </c>
    </row>
    <row r="179" spans="1:5" x14ac:dyDescent="0.25">
      <c r="A179" t="s">
        <v>77</v>
      </c>
      <c r="B179" t="s">
        <v>75</v>
      </c>
      <c r="C179" t="s">
        <v>73</v>
      </c>
      <c r="D179" s="10">
        <v>10073</v>
      </c>
      <c r="E179" s="11">
        <v>120</v>
      </c>
    </row>
    <row r="180" spans="1:5" x14ac:dyDescent="0.25">
      <c r="A180" t="s">
        <v>69</v>
      </c>
      <c r="B180" t="s">
        <v>78</v>
      </c>
      <c r="C180" t="s">
        <v>103</v>
      </c>
      <c r="D180" s="10">
        <v>1561</v>
      </c>
      <c r="E180" s="11">
        <v>27</v>
      </c>
    </row>
    <row r="181" spans="1:5" x14ac:dyDescent="0.25">
      <c r="A181" t="s">
        <v>72</v>
      </c>
      <c r="B181" t="s">
        <v>75</v>
      </c>
      <c r="C181" t="s">
        <v>100</v>
      </c>
      <c r="D181" s="10">
        <v>11522</v>
      </c>
      <c r="E181" s="11">
        <v>204</v>
      </c>
    </row>
    <row r="182" spans="1:5" x14ac:dyDescent="0.25">
      <c r="A182" t="s">
        <v>77</v>
      </c>
      <c r="B182" t="s">
        <v>81</v>
      </c>
      <c r="C182" t="s">
        <v>92</v>
      </c>
      <c r="D182" s="10">
        <v>2317</v>
      </c>
      <c r="E182" s="11">
        <v>123</v>
      </c>
    </row>
    <row r="183" spans="1:5" x14ac:dyDescent="0.25">
      <c r="A183" t="s">
        <v>96</v>
      </c>
      <c r="B183" t="s">
        <v>67</v>
      </c>
      <c r="C183" t="s">
        <v>101</v>
      </c>
      <c r="D183" s="10">
        <v>3059</v>
      </c>
      <c r="E183" s="11">
        <v>27</v>
      </c>
    </row>
    <row r="184" spans="1:5" x14ac:dyDescent="0.25">
      <c r="A184" t="s">
        <v>74</v>
      </c>
      <c r="B184" t="s">
        <v>67</v>
      </c>
      <c r="C184" t="s">
        <v>103</v>
      </c>
      <c r="D184" s="10">
        <v>2324</v>
      </c>
      <c r="E184" s="11">
        <v>177</v>
      </c>
    </row>
    <row r="185" spans="1:5" x14ac:dyDescent="0.25">
      <c r="A185" t="s">
        <v>88</v>
      </c>
      <c r="B185" t="s">
        <v>78</v>
      </c>
      <c r="C185" t="s">
        <v>103</v>
      </c>
      <c r="D185" s="10">
        <v>4956</v>
      </c>
      <c r="E185" s="11">
        <v>171</v>
      </c>
    </row>
    <row r="186" spans="1:5" x14ac:dyDescent="0.25">
      <c r="A186" t="s">
        <v>96</v>
      </c>
      <c r="B186" t="s">
        <v>91</v>
      </c>
      <c r="C186" t="s">
        <v>97</v>
      </c>
      <c r="D186" s="10">
        <v>5355</v>
      </c>
      <c r="E186" s="11">
        <v>204</v>
      </c>
    </row>
    <row r="187" spans="1:5" x14ac:dyDescent="0.25">
      <c r="A187" t="s">
        <v>88</v>
      </c>
      <c r="B187" t="s">
        <v>91</v>
      </c>
      <c r="C187" t="s">
        <v>85</v>
      </c>
      <c r="D187" s="10">
        <v>7259</v>
      </c>
      <c r="E187" s="11">
        <v>276</v>
      </c>
    </row>
    <row r="188" spans="1:5" x14ac:dyDescent="0.25">
      <c r="A188" t="s">
        <v>69</v>
      </c>
      <c r="B188" t="s">
        <v>67</v>
      </c>
      <c r="C188" t="s">
        <v>103</v>
      </c>
      <c r="D188" s="10">
        <v>6279</v>
      </c>
      <c r="E188" s="11">
        <v>45</v>
      </c>
    </row>
    <row r="189" spans="1:5" x14ac:dyDescent="0.25">
      <c r="A189" t="s">
        <v>66</v>
      </c>
      <c r="B189" t="s">
        <v>81</v>
      </c>
      <c r="C189" t="s">
        <v>93</v>
      </c>
      <c r="D189" s="10">
        <v>2541</v>
      </c>
      <c r="E189" s="11">
        <v>45</v>
      </c>
    </row>
    <row r="190" spans="1:5" x14ac:dyDescent="0.25">
      <c r="A190" t="s">
        <v>77</v>
      </c>
      <c r="B190" t="s">
        <v>70</v>
      </c>
      <c r="C190" t="s">
        <v>100</v>
      </c>
      <c r="D190" s="10">
        <v>3864</v>
      </c>
      <c r="E190" s="11">
        <v>177</v>
      </c>
    </row>
    <row r="191" spans="1:5" x14ac:dyDescent="0.25">
      <c r="A191" t="s">
        <v>86</v>
      </c>
      <c r="B191" t="s">
        <v>75</v>
      </c>
      <c r="C191" t="s">
        <v>92</v>
      </c>
      <c r="D191" s="10">
        <v>6146</v>
      </c>
      <c r="E191" s="11">
        <v>63</v>
      </c>
    </row>
    <row r="192" spans="1:5" x14ac:dyDescent="0.25">
      <c r="A192" t="s">
        <v>72</v>
      </c>
      <c r="B192" t="s">
        <v>78</v>
      </c>
      <c r="C192" t="s">
        <v>76</v>
      </c>
      <c r="D192" s="10">
        <v>2639</v>
      </c>
      <c r="E192" s="11">
        <v>204</v>
      </c>
    </row>
    <row r="193" spans="1:5" x14ac:dyDescent="0.25">
      <c r="A193" t="s">
        <v>69</v>
      </c>
      <c r="B193" t="s">
        <v>67</v>
      </c>
      <c r="C193" t="s">
        <v>83</v>
      </c>
      <c r="D193" s="10">
        <v>1890</v>
      </c>
      <c r="E193" s="11">
        <v>195</v>
      </c>
    </row>
    <row r="194" spans="1:5" x14ac:dyDescent="0.25">
      <c r="A194" t="s">
        <v>84</v>
      </c>
      <c r="B194" t="s">
        <v>91</v>
      </c>
      <c r="C194" t="s">
        <v>85</v>
      </c>
      <c r="D194" s="10">
        <v>1932</v>
      </c>
      <c r="E194" s="11">
        <v>369</v>
      </c>
    </row>
    <row r="195" spans="1:5" x14ac:dyDescent="0.25">
      <c r="A195" t="s">
        <v>88</v>
      </c>
      <c r="B195" t="s">
        <v>91</v>
      </c>
      <c r="C195" t="s">
        <v>79</v>
      </c>
      <c r="D195" s="10">
        <v>6300</v>
      </c>
      <c r="E195" s="11">
        <v>42</v>
      </c>
    </row>
    <row r="196" spans="1:5" x14ac:dyDescent="0.25">
      <c r="A196" t="s">
        <v>77</v>
      </c>
      <c r="B196" t="s">
        <v>67</v>
      </c>
      <c r="C196" t="s">
        <v>68</v>
      </c>
      <c r="D196" s="10">
        <v>560</v>
      </c>
      <c r="E196" s="11">
        <v>81</v>
      </c>
    </row>
    <row r="197" spans="1:5" x14ac:dyDescent="0.25">
      <c r="A197" t="s">
        <v>72</v>
      </c>
      <c r="B197" t="s">
        <v>67</v>
      </c>
      <c r="C197" t="s">
        <v>103</v>
      </c>
      <c r="D197" s="10">
        <v>2856</v>
      </c>
      <c r="E197" s="11">
        <v>246</v>
      </c>
    </row>
    <row r="198" spans="1:5" x14ac:dyDescent="0.25">
      <c r="A198" t="s">
        <v>72</v>
      </c>
      <c r="B198" t="s">
        <v>91</v>
      </c>
      <c r="C198" t="s">
        <v>89</v>
      </c>
      <c r="D198" s="10">
        <v>707</v>
      </c>
      <c r="E198" s="11">
        <v>174</v>
      </c>
    </row>
    <row r="199" spans="1:5" x14ac:dyDescent="0.25">
      <c r="A199" t="s">
        <v>69</v>
      </c>
      <c r="B199" t="s">
        <v>70</v>
      </c>
      <c r="C199" t="s">
        <v>68</v>
      </c>
      <c r="D199" s="10">
        <v>3598</v>
      </c>
      <c r="E199" s="11">
        <v>81</v>
      </c>
    </row>
    <row r="200" spans="1:5" x14ac:dyDescent="0.25">
      <c r="A200" t="s">
        <v>66</v>
      </c>
      <c r="B200" t="s">
        <v>70</v>
      </c>
      <c r="C200" t="s">
        <v>83</v>
      </c>
      <c r="D200" s="10">
        <v>6853</v>
      </c>
      <c r="E200" s="11">
        <v>372</v>
      </c>
    </row>
    <row r="201" spans="1:5" x14ac:dyDescent="0.25">
      <c r="A201" t="s">
        <v>66</v>
      </c>
      <c r="B201" t="s">
        <v>70</v>
      </c>
      <c r="C201" t="s">
        <v>90</v>
      </c>
      <c r="D201" s="10">
        <v>4725</v>
      </c>
      <c r="E201" s="11">
        <v>174</v>
      </c>
    </row>
    <row r="202" spans="1:5" x14ac:dyDescent="0.25">
      <c r="A202" t="s">
        <v>74</v>
      </c>
      <c r="B202" t="s">
        <v>75</v>
      </c>
      <c r="C202" t="s">
        <v>71</v>
      </c>
      <c r="D202" s="10">
        <v>10304</v>
      </c>
      <c r="E202" s="11">
        <v>84</v>
      </c>
    </row>
    <row r="203" spans="1:5" x14ac:dyDescent="0.25">
      <c r="A203" t="s">
        <v>74</v>
      </c>
      <c r="B203" t="s">
        <v>91</v>
      </c>
      <c r="C203" t="s">
        <v>90</v>
      </c>
      <c r="D203" s="10">
        <v>1274</v>
      </c>
      <c r="E203" s="11">
        <v>225</v>
      </c>
    </row>
    <row r="204" spans="1:5" x14ac:dyDescent="0.25">
      <c r="A204" t="s">
        <v>86</v>
      </c>
      <c r="B204" t="s">
        <v>75</v>
      </c>
      <c r="C204" t="s">
        <v>68</v>
      </c>
      <c r="D204" s="10">
        <v>1526</v>
      </c>
      <c r="E204" s="11">
        <v>105</v>
      </c>
    </row>
    <row r="205" spans="1:5" x14ac:dyDescent="0.25">
      <c r="A205" t="s">
        <v>66</v>
      </c>
      <c r="B205" t="s">
        <v>78</v>
      </c>
      <c r="C205" t="s">
        <v>101</v>
      </c>
      <c r="D205" s="10">
        <v>3101</v>
      </c>
      <c r="E205" s="11">
        <v>225</v>
      </c>
    </row>
    <row r="206" spans="1:5" x14ac:dyDescent="0.25">
      <c r="A206" t="s">
        <v>87</v>
      </c>
      <c r="B206" t="s">
        <v>67</v>
      </c>
      <c r="C206" t="s">
        <v>85</v>
      </c>
      <c r="D206" s="10">
        <v>1057</v>
      </c>
      <c r="E206" s="11">
        <v>54</v>
      </c>
    </row>
    <row r="207" spans="1:5" x14ac:dyDescent="0.25">
      <c r="A207" t="s">
        <v>84</v>
      </c>
      <c r="B207" t="s">
        <v>67</v>
      </c>
      <c r="C207" t="s">
        <v>103</v>
      </c>
      <c r="D207" s="10">
        <v>5306</v>
      </c>
      <c r="E207" s="11">
        <v>0</v>
      </c>
    </row>
    <row r="208" spans="1:5" x14ac:dyDescent="0.25">
      <c r="A208" t="s">
        <v>86</v>
      </c>
      <c r="B208" t="s">
        <v>78</v>
      </c>
      <c r="C208" t="s">
        <v>99</v>
      </c>
      <c r="D208" s="10">
        <v>4018</v>
      </c>
      <c r="E208" s="11">
        <v>171</v>
      </c>
    </row>
    <row r="209" spans="1:5" x14ac:dyDescent="0.25">
      <c r="A209" t="s">
        <v>72</v>
      </c>
      <c r="B209" t="s">
        <v>91</v>
      </c>
      <c r="C209" t="s">
        <v>90</v>
      </c>
      <c r="D209" s="10">
        <v>938</v>
      </c>
      <c r="E209" s="11">
        <v>189</v>
      </c>
    </row>
    <row r="210" spans="1:5" x14ac:dyDescent="0.25">
      <c r="A210" t="s">
        <v>84</v>
      </c>
      <c r="B210" t="s">
        <v>81</v>
      </c>
      <c r="C210" t="s">
        <v>76</v>
      </c>
      <c r="D210" s="10">
        <v>1778</v>
      </c>
      <c r="E210" s="11">
        <v>270</v>
      </c>
    </row>
    <row r="211" spans="1:5" x14ac:dyDescent="0.25">
      <c r="A211" t="s">
        <v>77</v>
      </c>
      <c r="B211" t="s">
        <v>78</v>
      </c>
      <c r="C211" t="s">
        <v>68</v>
      </c>
      <c r="D211" s="10">
        <v>1638</v>
      </c>
      <c r="E211" s="11">
        <v>63</v>
      </c>
    </row>
    <row r="212" spans="1:5" x14ac:dyDescent="0.25">
      <c r="A212" t="s">
        <v>74</v>
      </c>
      <c r="B212" t="s">
        <v>81</v>
      </c>
      <c r="C212" t="s">
        <v>79</v>
      </c>
      <c r="D212" s="10">
        <v>154</v>
      </c>
      <c r="E212" s="11">
        <v>21</v>
      </c>
    </row>
    <row r="213" spans="1:5" x14ac:dyDescent="0.25">
      <c r="A213" t="s">
        <v>84</v>
      </c>
      <c r="B213" t="s">
        <v>67</v>
      </c>
      <c r="C213" t="s">
        <v>83</v>
      </c>
      <c r="D213" s="10">
        <v>9835</v>
      </c>
      <c r="E213" s="11">
        <v>207</v>
      </c>
    </row>
    <row r="214" spans="1:5" x14ac:dyDescent="0.25">
      <c r="A214" t="s">
        <v>72</v>
      </c>
      <c r="B214" t="s">
        <v>67</v>
      </c>
      <c r="C214" t="s">
        <v>94</v>
      </c>
      <c r="D214" s="10">
        <v>7273</v>
      </c>
      <c r="E214" s="11">
        <v>96</v>
      </c>
    </row>
    <row r="215" spans="1:5" x14ac:dyDescent="0.25">
      <c r="A215" t="s">
        <v>86</v>
      </c>
      <c r="B215" t="s">
        <v>78</v>
      </c>
      <c r="C215" t="s">
        <v>83</v>
      </c>
      <c r="D215" s="10">
        <v>6909</v>
      </c>
      <c r="E215" s="11">
        <v>81</v>
      </c>
    </row>
    <row r="216" spans="1:5" x14ac:dyDescent="0.25">
      <c r="A216" t="s">
        <v>72</v>
      </c>
      <c r="B216" t="s">
        <v>78</v>
      </c>
      <c r="C216" t="s">
        <v>99</v>
      </c>
      <c r="D216" s="10">
        <v>3920</v>
      </c>
      <c r="E216" s="11">
        <v>306</v>
      </c>
    </row>
    <row r="217" spans="1:5" x14ac:dyDescent="0.25">
      <c r="A217" t="s">
        <v>96</v>
      </c>
      <c r="B217" t="s">
        <v>78</v>
      </c>
      <c r="C217" t="s">
        <v>102</v>
      </c>
      <c r="D217" s="10">
        <v>4858</v>
      </c>
      <c r="E217" s="11">
        <v>279</v>
      </c>
    </row>
    <row r="218" spans="1:5" x14ac:dyDescent="0.25">
      <c r="A218" t="s">
        <v>87</v>
      </c>
      <c r="B218" t="s">
        <v>81</v>
      </c>
      <c r="C218" t="s">
        <v>73</v>
      </c>
      <c r="D218" s="10">
        <v>3549</v>
      </c>
      <c r="E218" s="11">
        <v>3</v>
      </c>
    </row>
    <row r="219" spans="1:5" x14ac:dyDescent="0.25">
      <c r="A219" t="s">
        <v>84</v>
      </c>
      <c r="B219" t="s">
        <v>78</v>
      </c>
      <c r="C219" t="s">
        <v>100</v>
      </c>
      <c r="D219" s="10">
        <v>966</v>
      </c>
      <c r="E219" s="11">
        <v>198</v>
      </c>
    </row>
    <row r="220" spans="1:5" x14ac:dyDescent="0.25">
      <c r="A220" t="s">
        <v>86</v>
      </c>
      <c r="B220" t="s">
        <v>78</v>
      </c>
      <c r="C220" t="s">
        <v>76</v>
      </c>
      <c r="D220" s="10">
        <v>385</v>
      </c>
      <c r="E220" s="11">
        <v>249</v>
      </c>
    </row>
    <row r="221" spans="1:5" x14ac:dyDescent="0.25">
      <c r="A221" t="s">
        <v>77</v>
      </c>
      <c r="B221" t="s">
        <v>91</v>
      </c>
      <c r="C221" t="s">
        <v>90</v>
      </c>
      <c r="D221" s="10">
        <v>2219</v>
      </c>
      <c r="E221" s="11">
        <v>75</v>
      </c>
    </row>
    <row r="222" spans="1:5" x14ac:dyDescent="0.25">
      <c r="A222" t="s">
        <v>72</v>
      </c>
      <c r="B222" t="s">
        <v>75</v>
      </c>
      <c r="C222" t="s">
        <v>71</v>
      </c>
      <c r="D222" s="10">
        <v>2954</v>
      </c>
      <c r="E222" s="11">
        <v>189</v>
      </c>
    </row>
    <row r="223" spans="1:5" x14ac:dyDescent="0.25">
      <c r="A223" t="s">
        <v>84</v>
      </c>
      <c r="B223" t="s">
        <v>75</v>
      </c>
      <c r="C223" t="s">
        <v>71</v>
      </c>
      <c r="D223" s="10">
        <v>280</v>
      </c>
      <c r="E223" s="11">
        <v>87</v>
      </c>
    </row>
    <row r="224" spans="1:5" x14ac:dyDescent="0.25">
      <c r="A224" t="s">
        <v>74</v>
      </c>
      <c r="B224" t="s">
        <v>75</v>
      </c>
      <c r="C224" t="s">
        <v>68</v>
      </c>
      <c r="D224" s="10">
        <v>6118</v>
      </c>
      <c r="E224" s="11">
        <v>174</v>
      </c>
    </row>
    <row r="225" spans="1:5" x14ac:dyDescent="0.25">
      <c r="A225" t="s">
        <v>87</v>
      </c>
      <c r="B225" t="s">
        <v>78</v>
      </c>
      <c r="C225" t="s">
        <v>98</v>
      </c>
      <c r="D225" s="10">
        <v>4802</v>
      </c>
      <c r="E225" s="11">
        <v>36</v>
      </c>
    </row>
    <row r="226" spans="1:5" x14ac:dyDescent="0.25">
      <c r="A226" t="s">
        <v>72</v>
      </c>
      <c r="B226" t="s">
        <v>81</v>
      </c>
      <c r="C226" t="s">
        <v>99</v>
      </c>
      <c r="D226" s="10">
        <v>4137</v>
      </c>
      <c r="E226" s="11">
        <v>60</v>
      </c>
    </row>
    <row r="227" spans="1:5" x14ac:dyDescent="0.25">
      <c r="A227" t="s">
        <v>88</v>
      </c>
      <c r="B227" t="s">
        <v>70</v>
      </c>
      <c r="C227" t="s">
        <v>95</v>
      </c>
      <c r="D227" s="10">
        <v>2023</v>
      </c>
      <c r="E227" s="11">
        <v>78</v>
      </c>
    </row>
    <row r="228" spans="1:5" x14ac:dyDescent="0.25">
      <c r="A228" t="s">
        <v>72</v>
      </c>
      <c r="B228" t="s">
        <v>75</v>
      </c>
      <c r="C228" t="s">
        <v>68</v>
      </c>
      <c r="D228" s="10">
        <v>9051</v>
      </c>
      <c r="E228" s="11">
        <v>57</v>
      </c>
    </row>
    <row r="229" spans="1:5" x14ac:dyDescent="0.25">
      <c r="A229" t="s">
        <v>72</v>
      </c>
      <c r="B229" t="s">
        <v>67</v>
      </c>
      <c r="C229" t="s">
        <v>101</v>
      </c>
      <c r="D229" s="10">
        <v>2919</v>
      </c>
      <c r="E229" s="11">
        <v>45</v>
      </c>
    </row>
    <row r="230" spans="1:5" x14ac:dyDescent="0.25">
      <c r="A230" t="s">
        <v>74</v>
      </c>
      <c r="B230" t="s">
        <v>81</v>
      </c>
      <c r="C230" t="s">
        <v>83</v>
      </c>
      <c r="D230" s="10">
        <v>5915</v>
      </c>
      <c r="E230" s="11">
        <v>3</v>
      </c>
    </row>
    <row r="231" spans="1:5" x14ac:dyDescent="0.25">
      <c r="A231" t="s">
        <v>96</v>
      </c>
      <c r="B231" t="s">
        <v>70</v>
      </c>
      <c r="C231" t="s">
        <v>98</v>
      </c>
      <c r="D231" s="10">
        <v>2562</v>
      </c>
      <c r="E231" s="11">
        <v>6</v>
      </c>
    </row>
    <row r="232" spans="1:5" x14ac:dyDescent="0.25">
      <c r="A232" t="s">
        <v>86</v>
      </c>
      <c r="B232" t="s">
        <v>67</v>
      </c>
      <c r="C232" t="s">
        <v>79</v>
      </c>
      <c r="D232" s="10">
        <v>8813</v>
      </c>
      <c r="E232" s="11">
        <v>21</v>
      </c>
    </row>
    <row r="233" spans="1:5" x14ac:dyDescent="0.25">
      <c r="A233" t="s">
        <v>86</v>
      </c>
      <c r="B233" t="s">
        <v>75</v>
      </c>
      <c r="C233" t="s">
        <v>76</v>
      </c>
      <c r="D233" s="10">
        <v>6111</v>
      </c>
      <c r="E233" s="11">
        <v>3</v>
      </c>
    </row>
    <row r="234" spans="1:5" x14ac:dyDescent="0.25">
      <c r="A234" t="s">
        <v>69</v>
      </c>
      <c r="B234" t="s">
        <v>91</v>
      </c>
      <c r="C234" t="s">
        <v>82</v>
      </c>
      <c r="D234" s="10">
        <v>3507</v>
      </c>
      <c r="E234" s="11">
        <v>288</v>
      </c>
    </row>
    <row r="235" spans="1:5" x14ac:dyDescent="0.25">
      <c r="A235" t="s">
        <v>77</v>
      </c>
      <c r="B235" t="s">
        <v>75</v>
      </c>
      <c r="C235" t="s">
        <v>92</v>
      </c>
      <c r="D235" s="10">
        <v>4319</v>
      </c>
      <c r="E235" s="11">
        <v>30</v>
      </c>
    </row>
    <row r="236" spans="1:5" x14ac:dyDescent="0.25">
      <c r="A236" t="s">
        <v>66</v>
      </c>
      <c r="B236" t="s">
        <v>81</v>
      </c>
      <c r="C236" t="s">
        <v>103</v>
      </c>
      <c r="D236" s="10">
        <v>609</v>
      </c>
      <c r="E236" s="11">
        <v>87</v>
      </c>
    </row>
    <row r="237" spans="1:5" x14ac:dyDescent="0.25">
      <c r="A237" t="s">
        <v>66</v>
      </c>
      <c r="B237" t="s">
        <v>78</v>
      </c>
      <c r="C237" t="s">
        <v>100</v>
      </c>
      <c r="D237" s="10">
        <v>6370</v>
      </c>
      <c r="E237" s="11">
        <v>30</v>
      </c>
    </row>
    <row r="238" spans="1:5" x14ac:dyDescent="0.25">
      <c r="A238" t="s">
        <v>86</v>
      </c>
      <c r="B238" t="s">
        <v>81</v>
      </c>
      <c r="C238" t="s">
        <v>97</v>
      </c>
      <c r="D238" s="10">
        <v>5474</v>
      </c>
      <c r="E238" s="11">
        <v>168</v>
      </c>
    </row>
    <row r="239" spans="1:5" x14ac:dyDescent="0.25">
      <c r="A239" t="s">
        <v>66</v>
      </c>
      <c r="B239" t="s">
        <v>75</v>
      </c>
      <c r="C239" t="s">
        <v>100</v>
      </c>
      <c r="D239" s="10">
        <v>3164</v>
      </c>
      <c r="E239" s="11">
        <v>306</v>
      </c>
    </row>
    <row r="240" spans="1:5" x14ac:dyDescent="0.25">
      <c r="A240" t="s">
        <v>77</v>
      </c>
      <c r="B240" t="s">
        <v>70</v>
      </c>
      <c r="C240" t="s">
        <v>73</v>
      </c>
      <c r="D240" s="10">
        <v>1302</v>
      </c>
      <c r="E240" s="11">
        <v>402</v>
      </c>
    </row>
    <row r="241" spans="1:5" x14ac:dyDescent="0.25">
      <c r="A241" t="s">
        <v>88</v>
      </c>
      <c r="B241" t="s">
        <v>67</v>
      </c>
      <c r="C241" t="s">
        <v>101</v>
      </c>
      <c r="D241" s="10">
        <v>7308</v>
      </c>
      <c r="E241" s="11">
        <v>327</v>
      </c>
    </row>
    <row r="242" spans="1:5" x14ac:dyDescent="0.25">
      <c r="A242" t="s">
        <v>66</v>
      </c>
      <c r="B242" t="s">
        <v>67</v>
      </c>
      <c r="C242" t="s">
        <v>100</v>
      </c>
      <c r="D242" s="10">
        <v>6132</v>
      </c>
      <c r="E242" s="11">
        <v>93</v>
      </c>
    </row>
    <row r="243" spans="1:5" x14ac:dyDescent="0.25">
      <c r="A243" t="s">
        <v>96</v>
      </c>
      <c r="B243" t="s">
        <v>70</v>
      </c>
      <c r="C243" t="s">
        <v>85</v>
      </c>
      <c r="D243" s="10">
        <v>3472</v>
      </c>
      <c r="E243" s="11">
        <v>96</v>
      </c>
    </row>
    <row r="244" spans="1:5" x14ac:dyDescent="0.25">
      <c r="A244" t="s">
        <v>69</v>
      </c>
      <c r="B244" t="s">
        <v>78</v>
      </c>
      <c r="C244" t="s">
        <v>76</v>
      </c>
      <c r="D244" s="10">
        <v>9660</v>
      </c>
      <c r="E244" s="11">
        <v>27</v>
      </c>
    </row>
    <row r="245" spans="1:5" x14ac:dyDescent="0.25">
      <c r="A245" t="s">
        <v>72</v>
      </c>
      <c r="B245" t="s">
        <v>81</v>
      </c>
      <c r="C245" t="s">
        <v>103</v>
      </c>
      <c r="D245" s="10">
        <v>2436</v>
      </c>
      <c r="E245" s="11">
        <v>99</v>
      </c>
    </row>
    <row r="246" spans="1:5" x14ac:dyDescent="0.25">
      <c r="A246" t="s">
        <v>72</v>
      </c>
      <c r="B246" t="s">
        <v>81</v>
      </c>
      <c r="C246" t="s">
        <v>80</v>
      </c>
      <c r="D246" s="10">
        <v>9506</v>
      </c>
      <c r="E246" s="11">
        <v>87</v>
      </c>
    </row>
    <row r="247" spans="1:5" x14ac:dyDescent="0.25">
      <c r="A247" t="s">
        <v>96</v>
      </c>
      <c r="B247" t="s">
        <v>67</v>
      </c>
      <c r="C247" t="s">
        <v>102</v>
      </c>
      <c r="D247" s="10">
        <v>245</v>
      </c>
      <c r="E247" s="11">
        <v>288</v>
      </c>
    </row>
    <row r="248" spans="1:5" x14ac:dyDescent="0.25">
      <c r="A248" t="s">
        <v>69</v>
      </c>
      <c r="B248" t="s">
        <v>70</v>
      </c>
      <c r="C248" t="s">
        <v>94</v>
      </c>
      <c r="D248" s="10">
        <v>2702</v>
      </c>
      <c r="E248" s="11">
        <v>363</v>
      </c>
    </row>
    <row r="249" spans="1:5" x14ac:dyDescent="0.25">
      <c r="A249" t="s">
        <v>96</v>
      </c>
      <c r="B249" t="s">
        <v>91</v>
      </c>
      <c r="C249" t="s">
        <v>89</v>
      </c>
      <c r="D249" s="10">
        <v>700</v>
      </c>
      <c r="E249" s="11">
        <v>87</v>
      </c>
    </row>
    <row r="250" spans="1:5" x14ac:dyDescent="0.25">
      <c r="A250" t="s">
        <v>77</v>
      </c>
      <c r="B250" t="s">
        <v>91</v>
      </c>
      <c r="C250" t="s">
        <v>89</v>
      </c>
      <c r="D250" s="10">
        <v>3759</v>
      </c>
      <c r="E250" s="11">
        <v>150</v>
      </c>
    </row>
    <row r="251" spans="1:5" x14ac:dyDescent="0.25">
      <c r="A251" t="s">
        <v>87</v>
      </c>
      <c r="B251" t="s">
        <v>70</v>
      </c>
      <c r="C251" t="s">
        <v>89</v>
      </c>
      <c r="D251" s="10">
        <v>1589</v>
      </c>
      <c r="E251" s="11">
        <v>303</v>
      </c>
    </row>
    <row r="252" spans="1:5" x14ac:dyDescent="0.25">
      <c r="A252" t="s">
        <v>84</v>
      </c>
      <c r="B252" t="s">
        <v>70</v>
      </c>
      <c r="C252" t="s">
        <v>101</v>
      </c>
      <c r="D252" s="10">
        <v>5194</v>
      </c>
      <c r="E252" s="11">
        <v>288</v>
      </c>
    </row>
    <row r="253" spans="1:5" x14ac:dyDescent="0.25">
      <c r="A253" t="s">
        <v>96</v>
      </c>
      <c r="B253" t="s">
        <v>75</v>
      </c>
      <c r="C253" t="s">
        <v>92</v>
      </c>
      <c r="D253" s="10">
        <v>945</v>
      </c>
      <c r="E253" s="11">
        <v>75</v>
      </c>
    </row>
    <row r="254" spans="1:5" x14ac:dyDescent="0.25">
      <c r="A254" t="s">
        <v>66</v>
      </c>
      <c r="B254" t="s">
        <v>81</v>
      </c>
      <c r="C254" t="s">
        <v>82</v>
      </c>
      <c r="D254" s="10">
        <v>1988</v>
      </c>
      <c r="E254" s="11">
        <v>39</v>
      </c>
    </row>
    <row r="255" spans="1:5" x14ac:dyDescent="0.25">
      <c r="A255" t="s">
        <v>77</v>
      </c>
      <c r="B255" t="s">
        <v>91</v>
      </c>
      <c r="C255" t="s">
        <v>71</v>
      </c>
      <c r="D255" s="10">
        <v>6734</v>
      </c>
      <c r="E255" s="11">
        <v>123</v>
      </c>
    </row>
    <row r="256" spans="1:5" x14ac:dyDescent="0.25">
      <c r="A256" t="s">
        <v>66</v>
      </c>
      <c r="B256" t="s">
        <v>75</v>
      </c>
      <c r="C256" t="s">
        <v>73</v>
      </c>
      <c r="D256" s="10">
        <v>217</v>
      </c>
      <c r="E256" s="11">
        <v>36</v>
      </c>
    </row>
    <row r="257" spans="1:5" x14ac:dyDescent="0.25">
      <c r="A257" t="s">
        <v>86</v>
      </c>
      <c r="B257" t="s">
        <v>91</v>
      </c>
      <c r="C257" t="s">
        <v>83</v>
      </c>
      <c r="D257" s="10">
        <v>6279</v>
      </c>
      <c r="E257" s="11">
        <v>237</v>
      </c>
    </row>
    <row r="258" spans="1:5" x14ac:dyDescent="0.25">
      <c r="A258" t="s">
        <v>66</v>
      </c>
      <c r="B258" t="s">
        <v>75</v>
      </c>
      <c r="C258" t="s">
        <v>92</v>
      </c>
      <c r="D258" s="10">
        <v>4424</v>
      </c>
      <c r="E258" s="11">
        <v>201</v>
      </c>
    </row>
    <row r="259" spans="1:5" x14ac:dyDescent="0.25">
      <c r="A259" t="s">
        <v>87</v>
      </c>
      <c r="B259" t="s">
        <v>75</v>
      </c>
      <c r="C259" t="s">
        <v>89</v>
      </c>
      <c r="D259" s="10">
        <v>189</v>
      </c>
      <c r="E259" s="11">
        <v>48</v>
      </c>
    </row>
    <row r="260" spans="1:5" x14ac:dyDescent="0.25">
      <c r="A260" t="s">
        <v>86</v>
      </c>
      <c r="B260" t="s">
        <v>70</v>
      </c>
      <c r="C260" t="s">
        <v>83</v>
      </c>
      <c r="D260" s="10">
        <v>490</v>
      </c>
      <c r="E260" s="11">
        <v>84</v>
      </c>
    </row>
    <row r="261" spans="1:5" x14ac:dyDescent="0.25">
      <c r="A261" t="s">
        <v>69</v>
      </c>
      <c r="B261" t="s">
        <v>67</v>
      </c>
      <c r="C261" t="s">
        <v>102</v>
      </c>
      <c r="D261" s="10">
        <v>434</v>
      </c>
      <c r="E261" s="11">
        <v>87</v>
      </c>
    </row>
    <row r="262" spans="1:5" x14ac:dyDescent="0.25">
      <c r="A262" t="s">
        <v>84</v>
      </c>
      <c r="B262" t="s">
        <v>81</v>
      </c>
      <c r="C262" t="s">
        <v>68</v>
      </c>
      <c r="D262" s="10">
        <v>10129</v>
      </c>
      <c r="E262" s="11">
        <v>312</v>
      </c>
    </row>
    <row r="263" spans="1:5" x14ac:dyDescent="0.25">
      <c r="A263" t="s">
        <v>88</v>
      </c>
      <c r="B263" t="s">
        <v>78</v>
      </c>
      <c r="C263" t="s">
        <v>101</v>
      </c>
      <c r="D263" s="10">
        <v>1652</v>
      </c>
      <c r="E263" s="11">
        <v>102</v>
      </c>
    </row>
    <row r="264" spans="1:5" x14ac:dyDescent="0.25">
      <c r="A264" t="s">
        <v>69</v>
      </c>
      <c r="B264" t="s">
        <v>81</v>
      </c>
      <c r="C264" t="s">
        <v>102</v>
      </c>
      <c r="D264" s="10">
        <v>6433</v>
      </c>
      <c r="E264" s="11">
        <v>78</v>
      </c>
    </row>
    <row r="265" spans="1:5" x14ac:dyDescent="0.25">
      <c r="A265" t="s">
        <v>88</v>
      </c>
      <c r="B265" t="s">
        <v>91</v>
      </c>
      <c r="C265" t="s">
        <v>95</v>
      </c>
      <c r="D265" s="10">
        <v>2212</v>
      </c>
      <c r="E265" s="11">
        <v>117</v>
      </c>
    </row>
    <row r="266" spans="1:5" x14ac:dyDescent="0.25">
      <c r="A266" t="s">
        <v>74</v>
      </c>
      <c r="B266" t="s">
        <v>70</v>
      </c>
      <c r="C266" t="s">
        <v>97</v>
      </c>
      <c r="D266" s="10">
        <v>609</v>
      </c>
      <c r="E266" s="11">
        <v>99</v>
      </c>
    </row>
    <row r="267" spans="1:5" x14ac:dyDescent="0.25">
      <c r="A267" t="s">
        <v>66</v>
      </c>
      <c r="B267" t="s">
        <v>70</v>
      </c>
      <c r="C267" t="s">
        <v>99</v>
      </c>
      <c r="D267" s="10">
        <v>1638</v>
      </c>
      <c r="E267" s="11">
        <v>48</v>
      </c>
    </row>
    <row r="268" spans="1:5" x14ac:dyDescent="0.25">
      <c r="A268" t="s">
        <v>84</v>
      </c>
      <c r="B268" t="s">
        <v>91</v>
      </c>
      <c r="C268" t="s">
        <v>98</v>
      </c>
      <c r="D268" s="10">
        <v>3829</v>
      </c>
      <c r="E268" s="11">
        <v>24</v>
      </c>
    </row>
    <row r="269" spans="1:5" x14ac:dyDescent="0.25">
      <c r="A269" t="s">
        <v>66</v>
      </c>
      <c r="B269" t="s">
        <v>78</v>
      </c>
      <c r="C269" t="s">
        <v>98</v>
      </c>
      <c r="D269" s="10">
        <v>5775</v>
      </c>
      <c r="E269" s="11">
        <v>42</v>
      </c>
    </row>
    <row r="270" spans="1:5" x14ac:dyDescent="0.25">
      <c r="A270" t="s">
        <v>77</v>
      </c>
      <c r="B270" t="s">
        <v>70</v>
      </c>
      <c r="C270" t="s">
        <v>94</v>
      </c>
      <c r="D270" s="10">
        <v>1071</v>
      </c>
      <c r="E270" s="11">
        <v>270</v>
      </c>
    </row>
    <row r="271" spans="1:5" x14ac:dyDescent="0.25">
      <c r="A271" t="s">
        <v>69</v>
      </c>
      <c r="B271" t="s">
        <v>75</v>
      </c>
      <c r="C271" t="s">
        <v>95</v>
      </c>
      <c r="D271" s="10">
        <v>5019</v>
      </c>
      <c r="E271" s="11">
        <v>150</v>
      </c>
    </row>
    <row r="272" spans="1:5" x14ac:dyDescent="0.25">
      <c r="A272" t="s">
        <v>87</v>
      </c>
      <c r="B272" t="s">
        <v>67</v>
      </c>
      <c r="C272" t="s">
        <v>98</v>
      </c>
      <c r="D272" s="10">
        <v>2863</v>
      </c>
      <c r="E272" s="11">
        <v>42</v>
      </c>
    </row>
    <row r="273" spans="1:5" x14ac:dyDescent="0.25">
      <c r="A273" t="s">
        <v>66</v>
      </c>
      <c r="B273" t="s">
        <v>70</v>
      </c>
      <c r="C273" t="s">
        <v>93</v>
      </c>
      <c r="D273" s="10">
        <v>1617</v>
      </c>
      <c r="E273" s="11">
        <v>126</v>
      </c>
    </row>
    <row r="274" spans="1:5" x14ac:dyDescent="0.25">
      <c r="A274" t="s">
        <v>77</v>
      </c>
      <c r="B274" t="s">
        <v>67</v>
      </c>
      <c r="C274" t="s">
        <v>103</v>
      </c>
      <c r="D274" s="10">
        <v>6818</v>
      </c>
      <c r="E274" s="11">
        <v>6</v>
      </c>
    </row>
    <row r="275" spans="1:5" x14ac:dyDescent="0.25">
      <c r="A275" t="s">
        <v>88</v>
      </c>
      <c r="B275" t="s">
        <v>70</v>
      </c>
      <c r="C275" t="s">
        <v>98</v>
      </c>
      <c r="D275" s="10">
        <v>6657</v>
      </c>
      <c r="E275" s="11">
        <v>276</v>
      </c>
    </row>
    <row r="276" spans="1:5" x14ac:dyDescent="0.25">
      <c r="A276" t="s">
        <v>88</v>
      </c>
      <c r="B276" t="s">
        <v>91</v>
      </c>
      <c r="C276" t="s">
        <v>89</v>
      </c>
      <c r="D276" s="10">
        <v>2919</v>
      </c>
      <c r="E276" s="11">
        <v>93</v>
      </c>
    </row>
    <row r="277" spans="1:5" x14ac:dyDescent="0.25">
      <c r="A277" t="s">
        <v>87</v>
      </c>
      <c r="B277" t="s">
        <v>75</v>
      </c>
      <c r="C277" t="s">
        <v>82</v>
      </c>
      <c r="D277" s="10">
        <v>3094</v>
      </c>
      <c r="E277" s="11">
        <v>246</v>
      </c>
    </row>
    <row r="278" spans="1:5" x14ac:dyDescent="0.25">
      <c r="A278" t="s">
        <v>77</v>
      </c>
      <c r="B278" t="s">
        <v>78</v>
      </c>
      <c r="C278" t="s">
        <v>99</v>
      </c>
      <c r="D278" s="10">
        <v>2989</v>
      </c>
      <c r="E278" s="11">
        <v>3</v>
      </c>
    </row>
    <row r="279" spans="1:5" x14ac:dyDescent="0.25">
      <c r="A279" t="s">
        <v>69</v>
      </c>
      <c r="B279" t="s">
        <v>81</v>
      </c>
      <c r="C279" t="s">
        <v>100</v>
      </c>
      <c r="D279" s="10">
        <v>2268</v>
      </c>
      <c r="E279" s="11">
        <v>63</v>
      </c>
    </row>
    <row r="280" spans="1:5" x14ac:dyDescent="0.25">
      <c r="A280" t="s">
        <v>86</v>
      </c>
      <c r="B280" t="s">
        <v>70</v>
      </c>
      <c r="C280" t="s">
        <v>82</v>
      </c>
      <c r="D280" s="10">
        <v>4753</v>
      </c>
      <c r="E280" s="11">
        <v>246</v>
      </c>
    </row>
    <row r="281" spans="1:5" x14ac:dyDescent="0.25">
      <c r="A281" t="s">
        <v>87</v>
      </c>
      <c r="B281" t="s">
        <v>91</v>
      </c>
      <c r="C281" t="s">
        <v>97</v>
      </c>
      <c r="D281" s="10">
        <v>7511</v>
      </c>
      <c r="E281" s="11">
        <v>120</v>
      </c>
    </row>
    <row r="282" spans="1:5" x14ac:dyDescent="0.25">
      <c r="A282" t="s">
        <v>87</v>
      </c>
      <c r="B282" t="s">
        <v>81</v>
      </c>
      <c r="C282" t="s">
        <v>82</v>
      </c>
      <c r="D282" s="10">
        <v>4326</v>
      </c>
      <c r="E282" s="11">
        <v>348</v>
      </c>
    </row>
    <row r="283" spans="1:5" x14ac:dyDescent="0.25">
      <c r="A283" t="s">
        <v>74</v>
      </c>
      <c r="B283" t="s">
        <v>91</v>
      </c>
      <c r="C283" t="s">
        <v>95</v>
      </c>
      <c r="D283" s="10">
        <v>4935</v>
      </c>
      <c r="E283" s="11">
        <v>126</v>
      </c>
    </row>
    <row r="284" spans="1:5" x14ac:dyDescent="0.25">
      <c r="A284" t="s">
        <v>77</v>
      </c>
      <c r="B284" t="s">
        <v>70</v>
      </c>
      <c r="C284" t="s">
        <v>68</v>
      </c>
      <c r="D284" s="10">
        <v>4781</v>
      </c>
      <c r="E284" s="11">
        <v>123</v>
      </c>
    </row>
    <row r="285" spans="1:5" x14ac:dyDescent="0.25">
      <c r="A285" t="s">
        <v>86</v>
      </c>
      <c r="B285" t="s">
        <v>81</v>
      </c>
      <c r="C285" t="s">
        <v>79</v>
      </c>
      <c r="D285" s="10">
        <v>7483</v>
      </c>
      <c r="E285" s="11">
        <v>45</v>
      </c>
    </row>
    <row r="286" spans="1:5" x14ac:dyDescent="0.25">
      <c r="A286" t="s">
        <v>96</v>
      </c>
      <c r="B286" t="s">
        <v>81</v>
      </c>
      <c r="C286" t="s">
        <v>73</v>
      </c>
      <c r="D286" s="10">
        <v>6860</v>
      </c>
      <c r="E286" s="11">
        <v>126</v>
      </c>
    </row>
    <row r="287" spans="1:5" x14ac:dyDescent="0.25">
      <c r="A287" t="s">
        <v>66</v>
      </c>
      <c r="B287" t="s">
        <v>67</v>
      </c>
      <c r="C287" t="s">
        <v>93</v>
      </c>
      <c r="D287" s="10">
        <v>9002</v>
      </c>
      <c r="E287" s="11">
        <v>72</v>
      </c>
    </row>
    <row r="288" spans="1:5" x14ac:dyDescent="0.25">
      <c r="A288" t="s">
        <v>77</v>
      </c>
      <c r="B288" t="s">
        <v>75</v>
      </c>
      <c r="C288" t="s">
        <v>93</v>
      </c>
      <c r="D288" s="10">
        <v>1400</v>
      </c>
      <c r="E288" s="11">
        <v>135</v>
      </c>
    </row>
    <row r="289" spans="1:5" x14ac:dyDescent="0.25">
      <c r="A289" t="s">
        <v>96</v>
      </c>
      <c r="B289" t="s">
        <v>91</v>
      </c>
      <c r="C289" t="s">
        <v>83</v>
      </c>
      <c r="D289" s="10">
        <v>4053</v>
      </c>
      <c r="E289" s="11">
        <v>24</v>
      </c>
    </row>
    <row r="290" spans="1:5" x14ac:dyDescent="0.25">
      <c r="A290" t="s">
        <v>84</v>
      </c>
      <c r="B290" t="s">
        <v>75</v>
      </c>
      <c r="C290" t="s">
        <v>82</v>
      </c>
      <c r="D290" s="10">
        <v>2149</v>
      </c>
      <c r="E290" s="11">
        <v>117</v>
      </c>
    </row>
    <row r="291" spans="1:5" x14ac:dyDescent="0.25">
      <c r="A291" t="s">
        <v>88</v>
      </c>
      <c r="B291" t="s">
        <v>78</v>
      </c>
      <c r="C291" t="s">
        <v>93</v>
      </c>
      <c r="D291" s="10">
        <v>3640</v>
      </c>
      <c r="E291" s="11">
        <v>51</v>
      </c>
    </row>
    <row r="292" spans="1:5" x14ac:dyDescent="0.25">
      <c r="A292" t="s">
        <v>87</v>
      </c>
      <c r="B292" t="s">
        <v>78</v>
      </c>
      <c r="C292" t="s">
        <v>95</v>
      </c>
      <c r="D292" s="10">
        <v>630</v>
      </c>
      <c r="E292" s="11">
        <v>36</v>
      </c>
    </row>
    <row r="293" spans="1:5" x14ac:dyDescent="0.25">
      <c r="A293" t="s">
        <v>72</v>
      </c>
      <c r="B293" t="s">
        <v>70</v>
      </c>
      <c r="C293" t="s">
        <v>100</v>
      </c>
      <c r="D293" s="10">
        <v>2429</v>
      </c>
      <c r="E293" s="11">
        <v>144</v>
      </c>
    </row>
    <row r="294" spans="1:5" x14ac:dyDescent="0.25">
      <c r="A294" t="s">
        <v>72</v>
      </c>
      <c r="B294" t="s">
        <v>75</v>
      </c>
      <c r="C294" t="s">
        <v>79</v>
      </c>
      <c r="D294" s="10">
        <v>2142</v>
      </c>
      <c r="E294" s="11">
        <v>114</v>
      </c>
    </row>
    <row r="295" spans="1:5" x14ac:dyDescent="0.25">
      <c r="A295" t="s">
        <v>84</v>
      </c>
      <c r="B295" t="s">
        <v>67</v>
      </c>
      <c r="C295" t="s">
        <v>68</v>
      </c>
      <c r="D295" s="10">
        <v>6454</v>
      </c>
      <c r="E295" s="11">
        <v>54</v>
      </c>
    </row>
    <row r="296" spans="1:5" x14ac:dyDescent="0.25">
      <c r="A296" t="s">
        <v>84</v>
      </c>
      <c r="B296" t="s">
        <v>67</v>
      </c>
      <c r="C296" t="s">
        <v>90</v>
      </c>
      <c r="D296" s="10">
        <v>4487</v>
      </c>
      <c r="E296" s="11">
        <v>333</v>
      </c>
    </row>
    <row r="297" spans="1:5" x14ac:dyDescent="0.25">
      <c r="A297" t="s">
        <v>88</v>
      </c>
      <c r="B297" t="s">
        <v>67</v>
      </c>
      <c r="C297" t="s">
        <v>73</v>
      </c>
      <c r="D297" s="10">
        <v>938</v>
      </c>
      <c r="E297" s="11">
        <v>366</v>
      </c>
    </row>
    <row r="298" spans="1:5" x14ac:dyDescent="0.25">
      <c r="A298" t="s">
        <v>88</v>
      </c>
      <c r="B298" t="s">
        <v>81</v>
      </c>
      <c r="C298" t="s">
        <v>103</v>
      </c>
      <c r="D298" s="10">
        <v>8841</v>
      </c>
      <c r="E298" s="11">
        <v>303</v>
      </c>
    </row>
    <row r="299" spans="1:5" x14ac:dyDescent="0.25">
      <c r="A299" t="s">
        <v>77</v>
      </c>
      <c r="B299" t="s">
        <v>78</v>
      </c>
      <c r="C299" t="s">
        <v>73</v>
      </c>
      <c r="D299" s="10">
        <v>4270</v>
      </c>
      <c r="E299" s="11">
        <v>240</v>
      </c>
    </row>
    <row r="300" spans="1:5" x14ac:dyDescent="0.25">
      <c r="A300" t="s">
        <v>87</v>
      </c>
      <c r="B300" t="s">
        <v>75</v>
      </c>
      <c r="C300" t="s">
        <v>101</v>
      </c>
      <c r="D300" s="10">
        <v>3416</v>
      </c>
      <c r="E300" s="11">
        <v>198</v>
      </c>
    </row>
    <row r="301" spans="1:5" x14ac:dyDescent="0.25">
      <c r="A301" t="s">
        <v>84</v>
      </c>
      <c r="B301" t="s">
        <v>78</v>
      </c>
      <c r="C301" t="s">
        <v>93</v>
      </c>
      <c r="D301" s="10">
        <v>6181</v>
      </c>
      <c r="E301" s="11">
        <v>99</v>
      </c>
    </row>
    <row r="302" spans="1:5" x14ac:dyDescent="0.25">
      <c r="A302" t="s">
        <v>87</v>
      </c>
      <c r="B302" t="s">
        <v>91</v>
      </c>
      <c r="C302" t="s">
        <v>101</v>
      </c>
      <c r="D302" s="10">
        <v>4550</v>
      </c>
      <c r="E302" s="11">
        <v>126</v>
      </c>
    </row>
    <row r="303" spans="1:5" x14ac:dyDescent="0.25">
      <c r="A303" t="s">
        <v>84</v>
      </c>
      <c r="B303" t="s">
        <v>75</v>
      </c>
      <c r="C303" t="s">
        <v>99</v>
      </c>
      <c r="D303" s="10">
        <v>357</v>
      </c>
      <c r="E303" s="11">
        <v>354</v>
      </c>
    </row>
    <row r="304" spans="1:5" x14ac:dyDescent="0.25">
      <c r="A304" t="s">
        <v>72</v>
      </c>
      <c r="B304" t="s">
        <v>75</v>
      </c>
      <c r="C304" t="s">
        <v>80</v>
      </c>
      <c r="D304" s="10">
        <v>1022</v>
      </c>
      <c r="E304" s="11">
        <v>210</v>
      </c>
    </row>
    <row r="305" spans="1:5" x14ac:dyDescent="0.25">
      <c r="A305" t="s">
        <v>77</v>
      </c>
      <c r="B305" t="s">
        <v>70</v>
      </c>
      <c r="C305" t="s">
        <v>98</v>
      </c>
      <c r="D305" s="10">
        <v>2527</v>
      </c>
      <c r="E305" s="11">
        <v>447</v>
      </c>
    </row>
    <row r="306" spans="1:5" x14ac:dyDescent="0.25">
      <c r="A306" t="s">
        <v>87</v>
      </c>
      <c r="B306" t="s">
        <v>67</v>
      </c>
      <c r="C306" t="s">
        <v>93</v>
      </c>
      <c r="D306" s="10">
        <v>5075</v>
      </c>
      <c r="E306" s="11">
        <v>156</v>
      </c>
    </row>
    <row r="307" spans="1:5" x14ac:dyDescent="0.25">
      <c r="A307" t="s">
        <v>72</v>
      </c>
      <c r="B307" t="s">
        <v>70</v>
      </c>
      <c r="C307" t="s">
        <v>101</v>
      </c>
      <c r="D307" s="10">
        <v>1750</v>
      </c>
      <c r="E307" s="11">
        <v>87</v>
      </c>
    </row>
    <row r="308" spans="1:5" x14ac:dyDescent="0.25">
      <c r="A308" t="s">
        <v>69</v>
      </c>
      <c r="B308" t="s">
        <v>75</v>
      </c>
      <c r="C308" t="s">
        <v>80</v>
      </c>
      <c r="D308" s="10">
        <v>6559</v>
      </c>
      <c r="E308" s="11">
        <v>261</v>
      </c>
    </row>
    <row r="309" spans="1:5" x14ac:dyDescent="0.25">
      <c r="A309" t="s">
        <v>74</v>
      </c>
      <c r="B309" t="s">
        <v>91</v>
      </c>
      <c r="C309" t="s">
        <v>79</v>
      </c>
      <c r="D309" s="10">
        <v>413</v>
      </c>
      <c r="E309" s="11">
        <v>177</v>
      </c>
    </row>
    <row r="310" spans="1:5" x14ac:dyDescent="0.25">
      <c r="A310" t="s">
        <v>88</v>
      </c>
      <c r="B310" t="s">
        <v>78</v>
      </c>
      <c r="C310" t="s">
        <v>92</v>
      </c>
      <c r="D310" s="10">
        <v>3311</v>
      </c>
      <c r="E310" s="11">
        <v>324</v>
      </c>
    </row>
    <row r="311" spans="1:5" x14ac:dyDescent="0.25">
      <c r="A311" t="s">
        <v>96</v>
      </c>
      <c r="B311" t="s">
        <v>75</v>
      </c>
      <c r="C311" t="s">
        <v>103</v>
      </c>
      <c r="D311" s="10">
        <v>5558</v>
      </c>
      <c r="E311" s="11">
        <v>384</v>
      </c>
    </row>
    <row r="312" spans="1:5" x14ac:dyDescent="0.25">
      <c r="A312" t="s">
        <v>86</v>
      </c>
      <c r="B312" t="s">
        <v>70</v>
      </c>
      <c r="C312" t="s">
        <v>100</v>
      </c>
      <c r="D312" s="10">
        <v>3864</v>
      </c>
      <c r="E312" s="11">
        <v>123</v>
      </c>
    </row>
    <row r="313" spans="1:5" x14ac:dyDescent="0.25">
      <c r="A313" t="s">
        <v>96</v>
      </c>
      <c r="B313" t="s">
        <v>75</v>
      </c>
      <c r="C313" t="s">
        <v>98</v>
      </c>
      <c r="D313" s="10">
        <v>5992</v>
      </c>
      <c r="E313" s="11">
        <v>264</v>
      </c>
    </row>
    <row r="314" spans="1:5" x14ac:dyDescent="0.25">
      <c r="A314" t="s">
        <v>86</v>
      </c>
      <c r="B314" t="s">
        <v>75</v>
      </c>
      <c r="C314" t="s">
        <v>85</v>
      </c>
      <c r="D314" s="10">
        <v>616</v>
      </c>
      <c r="E314" s="11">
        <v>105</v>
      </c>
    </row>
    <row r="315" spans="1:5" x14ac:dyDescent="0.25">
      <c r="A315" t="s">
        <v>66</v>
      </c>
      <c r="B315" t="s">
        <v>81</v>
      </c>
      <c r="C315" t="s">
        <v>89</v>
      </c>
      <c r="D315" s="10">
        <v>742</v>
      </c>
      <c r="E315" s="11">
        <v>273</v>
      </c>
    </row>
    <row r="316" spans="1:5" x14ac:dyDescent="0.25">
      <c r="A316" t="s">
        <v>66</v>
      </c>
      <c r="B316" t="s">
        <v>75</v>
      </c>
      <c r="C316" t="s">
        <v>68</v>
      </c>
      <c r="D316" s="10">
        <v>9247</v>
      </c>
      <c r="E316" s="11">
        <v>42</v>
      </c>
    </row>
    <row r="317" spans="1:5" x14ac:dyDescent="0.25">
      <c r="A317" t="s">
        <v>87</v>
      </c>
      <c r="B317" t="s">
        <v>81</v>
      </c>
      <c r="C317" t="s">
        <v>89</v>
      </c>
      <c r="D317" s="10">
        <v>2443</v>
      </c>
      <c r="E317" s="11">
        <v>111</v>
      </c>
    </row>
    <row r="318" spans="1:5" x14ac:dyDescent="0.25">
      <c r="A318" t="s">
        <v>72</v>
      </c>
      <c r="B318" t="s">
        <v>70</v>
      </c>
      <c r="C318" t="s">
        <v>92</v>
      </c>
      <c r="D318" s="10">
        <v>4494</v>
      </c>
      <c r="E318" s="11">
        <v>87</v>
      </c>
    </row>
    <row r="319" spans="1:5" x14ac:dyDescent="0.25">
      <c r="A319" t="s">
        <v>88</v>
      </c>
      <c r="B319" t="s">
        <v>81</v>
      </c>
      <c r="C319" t="s">
        <v>83</v>
      </c>
      <c r="D319" s="10">
        <v>1799</v>
      </c>
      <c r="E319" s="11">
        <v>108</v>
      </c>
    </row>
    <row r="320" spans="1:5" x14ac:dyDescent="0.25">
      <c r="A320" t="s">
        <v>84</v>
      </c>
      <c r="B320" t="s">
        <v>70</v>
      </c>
      <c r="C320" t="s">
        <v>98</v>
      </c>
      <c r="D320" s="10">
        <v>84</v>
      </c>
      <c r="E320" s="11">
        <v>54</v>
      </c>
    </row>
    <row r="321" spans="1:5" x14ac:dyDescent="0.25">
      <c r="A321" t="s">
        <v>77</v>
      </c>
      <c r="B321" t="s">
        <v>81</v>
      </c>
      <c r="C321" t="s">
        <v>103</v>
      </c>
      <c r="D321" s="10">
        <v>7658</v>
      </c>
      <c r="E321" s="11">
        <v>72</v>
      </c>
    </row>
    <row r="322" spans="1:5" x14ac:dyDescent="0.25">
      <c r="A322" t="s">
        <v>66</v>
      </c>
      <c r="B322" t="s">
        <v>78</v>
      </c>
      <c r="C322" t="s">
        <v>103</v>
      </c>
      <c r="D322" s="10">
        <v>98</v>
      </c>
      <c r="E322" s="11">
        <v>195</v>
      </c>
    </row>
    <row r="323" spans="1:5" x14ac:dyDescent="0.25">
      <c r="A323" t="s">
        <v>88</v>
      </c>
      <c r="B323" t="s">
        <v>91</v>
      </c>
      <c r="C323" t="s">
        <v>73</v>
      </c>
      <c r="D323" s="10">
        <v>2513</v>
      </c>
      <c r="E323" s="11">
        <v>144</v>
      </c>
    </row>
    <row r="324" spans="1:5" x14ac:dyDescent="0.25">
      <c r="A324" t="s">
        <v>88</v>
      </c>
      <c r="B324" t="s">
        <v>67</v>
      </c>
      <c r="C324" t="s">
        <v>71</v>
      </c>
      <c r="D324" s="10">
        <v>7140</v>
      </c>
      <c r="E324" s="11">
        <v>141</v>
      </c>
    </row>
    <row r="325" spans="1:5" x14ac:dyDescent="0.25">
      <c r="A325" t="s">
        <v>72</v>
      </c>
      <c r="B325" t="s">
        <v>91</v>
      </c>
      <c r="C325" t="s">
        <v>82</v>
      </c>
      <c r="D325" s="10">
        <v>3185</v>
      </c>
      <c r="E325" s="11">
        <v>147</v>
      </c>
    </row>
    <row r="326" spans="1:5" x14ac:dyDescent="0.25">
      <c r="A326" t="s">
        <v>72</v>
      </c>
      <c r="B326" t="s">
        <v>67</v>
      </c>
      <c r="C326" t="s">
        <v>80</v>
      </c>
      <c r="D326" s="10">
        <v>805</v>
      </c>
      <c r="E326" s="11">
        <v>3</v>
      </c>
    </row>
    <row r="327" spans="1:5" x14ac:dyDescent="0.25">
      <c r="A327" t="s">
        <v>84</v>
      </c>
      <c r="B327" t="s">
        <v>78</v>
      </c>
      <c r="C327" t="s">
        <v>76</v>
      </c>
      <c r="D327" s="10">
        <v>714</v>
      </c>
      <c r="E327" s="11">
        <v>72</v>
      </c>
    </row>
    <row r="328" spans="1:5" x14ac:dyDescent="0.25">
      <c r="A328" t="s">
        <v>74</v>
      </c>
      <c r="B328" t="s">
        <v>81</v>
      </c>
      <c r="C328" t="s">
        <v>94</v>
      </c>
      <c r="D328" s="10">
        <v>441</v>
      </c>
      <c r="E328" s="11">
        <v>45</v>
      </c>
    </row>
    <row r="329" spans="1:5" x14ac:dyDescent="0.25">
      <c r="A329" t="s">
        <v>86</v>
      </c>
      <c r="B329" t="s">
        <v>70</v>
      </c>
      <c r="C329" t="s">
        <v>99</v>
      </c>
      <c r="D329" s="10">
        <v>1526</v>
      </c>
      <c r="E329" s="11">
        <v>144</v>
      </c>
    </row>
    <row r="330" spans="1:5" x14ac:dyDescent="0.25">
      <c r="A330" t="s">
        <v>84</v>
      </c>
      <c r="B330" t="s">
        <v>91</v>
      </c>
      <c r="C330" t="s">
        <v>93</v>
      </c>
      <c r="D330" s="10">
        <v>532</v>
      </c>
      <c r="E330" s="11">
        <v>123</v>
      </c>
    </row>
    <row r="331" spans="1:5" x14ac:dyDescent="0.25">
      <c r="A331" t="s">
        <v>87</v>
      </c>
      <c r="B331" t="s">
        <v>91</v>
      </c>
      <c r="C331" t="s">
        <v>80</v>
      </c>
      <c r="D331" s="10">
        <v>5278</v>
      </c>
      <c r="E331" s="11">
        <v>207</v>
      </c>
    </row>
    <row r="332" spans="1:5" x14ac:dyDescent="0.25">
      <c r="A332" t="s">
        <v>72</v>
      </c>
      <c r="B332" t="s">
        <v>67</v>
      </c>
      <c r="C332" t="s">
        <v>99</v>
      </c>
      <c r="D332" s="10">
        <v>3570</v>
      </c>
      <c r="E332" s="11">
        <v>84</v>
      </c>
    </row>
    <row r="333" spans="1:5" x14ac:dyDescent="0.25">
      <c r="A333" t="s">
        <v>86</v>
      </c>
      <c r="B333" t="s">
        <v>67</v>
      </c>
      <c r="C333" t="s">
        <v>89</v>
      </c>
      <c r="D333" s="10">
        <v>1414</v>
      </c>
      <c r="E333" s="11">
        <v>39</v>
      </c>
    </row>
    <row r="334" spans="1:5" x14ac:dyDescent="0.25">
      <c r="A334" t="s">
        <v>84</v>
      </c>
      <c r="B334" t="s">
        <v>81</v>
      </c>
      <c r="C334" t="s">
        <v>73</v>
      </c>
      <c r="D334" s="10">
        <v>7056</v>
      </c>
      <c r="E334" s="11">
        <v>477</v>
      </c>
    </row>
    <row r="335" spans="1:5" x14ac:dyDescent="0.25">
      <c r="A335" t="s">
        <v>66</v>
      </c>
      <c r="B335" t="s">
        <v>75</v>
      </c>
      <c r="C335" t="s">
        <v>82</v>
      </c>
      <c r="D335" s="10">
        <v>1022</v>
      </c>
      <c r="E335" s="11">
        <v>189</v>
      </c>
    </row>
    <row r="336" spans="1:5" x14ac:dyDescent="0.25">
      <c r="A336" t="s">
        <v>86</v>
      </c>
      <c r="B336" t="s">
        <v>75</v>
      </c>
      <c r="C336" t="s">
        <v>83</v>
      </c>
      <c r="D336" s="10">
        <v>5691</v>
      </c>
      <c r="E336" s="11">
        <v>6</v>
      </c>
    </row>
    <row r="337" spans="1:5" x14ac:dyDescent="0.25">
      <c r="A337" t="s">
        <v>66</v>
      </c>
      <c r="B337" t="s">
        <v>67</v>
      </c>
      <c r="C337" t="s">
        <v>71</v>
      </c>
      <c r="D337" s="10">
        <v>12222</v>
      </c>
      <c r="E337" s="11">
        <v>423</v>
      </c>
    </row>
    <row r="338" spans="1:5" x14ac:dyDescent="0.25">
      <c r="A338" t="s">
        <v>77</v>
      </c>
      <c r="B338" t="s">
        <v>78</v>
      </c>
      <c r="C338" t="s">
        <v>97</v>
      </c>
      <c r="D338" s="10">
        <v>2807</v>
      </c>
      <c r="E338" s="11">
        <v>96</v>
      </c>
    </row>
    <row r="339" spans="1:5" x14ac:dyDescent="0.25">
      <c r="A339" t="s">
        <v>87</v>
      </c>
      <c r="B339" t="s">
        <v>91</v>
      </c>
      <c r="C339" t="s">
        <v>94</v>
      </c>
      <c r="D339" s="10">
        <v>2142</v>
      </c>
      <c r="E339" s="11">
        <v>288</v>
      </c>
    </row>
    <row r="340" spans="1:5" x14ac:dyDescent="0.25">
      <c r="A340" t="s">
        <v>87</v>
      </c>
      <c r="B340" t="s">
        <v>81</v>
      </c>
      <c r="C340" t="s">
        <v>103</v>
      </c>
      <c r="D340" s="10">
        <v>3073</v>
      </c>
      <c r="E340" s="11">
        <v>123</v>
      </c>
    </row>
    <row r="341" spans="1:5" x14ac:dyDescent="0.25">
      <c r="A341" t="s">
        <v>72</v>
      </c>
      <c r="B341" t="s">
        <v>78</v>
      </c>
      <c r="C341" t="s">
        <v>97</v>
      </c>
      <c r="D341" s="10">
        <v>1554</v>
      </c>
      <c r="E341" s="11">
        <v>48</v>
      </c>
    </row>
    <row r="342" spans="1:5" x14ac:dyDescent="0.25">
      <c r="A342" t="s">
        <v>88</v>
      </c>
      <c r="B342" t="s">
        <v>91</v>
      </c>
      <c r="C342" t="s">
        <v>90</v>
      </c>
      <c r="D342" s="10">
        <v>10486</v>
      </c>
      <c r="E342" s="11">
        <v>303</v>
      </c>
    </row>
    <row r="343" spans="1:5" x14ac:dyDescent="0.25">
      <c r="A343" t="s">
        <v>74</v>
      </c>
      <c r="B343" t="s">
        <v>75</v>
      </c>
      <c r="C343" t="s">
        <v>89</v>
      </c>
      <c r="D343" s="10">
        <v>9002</v>
      </c>
      <c r="E343" s="11">
        <v>30</v>
      </c>
    </row>
    <row r="344" spans="1:5" x14ac:dyDescent="0.25">
      <c r="A344" t="s">
        <v>72</v>
      </c>
      <c r="B344" t="s">
        <v>67</v>
      </c>
      <c r="C344" t="s">
        <v>83</v>
      </c>
      <c r="D344" s="10">
        <v>3472</v>
      </c>
      <c r="E344" s="11">
        <v>231</v>
      </c>
    </row>
    <row r="345" spans="1:5" x14ac:dyDescent="0.25">
      <c r="A345" t="s">
        <v>77</v>
      </c>
      <c r="B345" t="s">
        <v>70</v>
      </c>
      <c r="C345" t="s">
        <v>93</v>
      </c>
      <c r="D345" s="10">
        <v>2961</v>
      </c>
      <c r="E345" s="11">
        <v>270</v>
      </c>
    </row>
    <row r="346" spans="1:5" x14ac:dyDescent="0.25">
      <c r="A346" t="s">
        <v>87</v>
      </c>
      <c r="B346" t="s">
        <v>91</v>
      </c>
      <c r="C346" t="s">
        <v>102</v>
      </c>
      <c r="D346" s="10">
        <v>3969</v>
      </c>
      <c r="E346" s="11">
        <v>60</v>
      </c>
    </row>
    <row r="347" spans="1:5" x14ac:dyDescent="0.25">
      <c r="A347" t="s">
        <v>88</v>
      </c>
      <c r="B347" t="s">
        <v>70</v>
      </c>
      <c r="C347" t="s">
        <v>73</v>
      </c>
      <c r="D347" s="10">
        <v>8295</v>
      </c>
      <c r="E347" s="11">
        <v>0</v>
      </c>
    </row>
    <row r="348" spans="1:5" x14ac:dyDescent="0.25">
      <c r="A348" t="s">
        <v>84</v>
      </c>
      <c r="B348" t="s">
        <v>67</v>
      </c>
      <c r="C348" t="s">
        <v>93</v>
      </c>
      <c r="D348" s="10">
        <v>140</v>
      </c>
      <c r="E348" s="11">
        <v>39</v>
      </c>
    </row>
    <row r="349" spans="1:5" x14ac:dyDescent="0.25">
      <c r="A349" t="s">
        <v>86</v>
      </c>
      <c r="B349" t="s">
        <v>70</v>
      </c>
      <c r="C349" t="s">
        <v>85</v>
      </c>
      <c r="D349" s="10">
        <v>175</v>
      </c>
      <c r="E349" s="11">
        <v>66</v>
      </c>
    </row>
    <row r="350" spans="1:5" x14ac:dyDescent="0.25">
      <c r="A350" t="s">
        <v>69</v>
      </c>
      <c r="B350" t="s">
        <v>78</v>
      </c>
      <c r="C350" t="s">
        <v>71</v>
      </c>
      <c r="D350" s="10">
        <v>4879</v>
      </c>
      <c r="E350" s="11">
        <v>369</v>
      </c>
    </row>
    <row r="351" spans="1:5" x14ac:dyDescent="0.25">
      <c r="A351" t="s">
        <v>74</v>
      </c>
      <c r="B351" t="s">
        <v>67</v>
      </c>
      <c r="C351" t="s">
        <v>93</v>
      </c>
      <c r="D351" s="10">
        <v>10311</v>
      </c>
      <c r="E351" s="11">
        <v>87</v>
      </c>
    </row>
    <row r="352" spans="1:5" x14ac:dyDescent="0.25">
      <c r="A352" t="s">
        <v>74</v>
      </c>
      <c r="B352" t="s">
        <v>78</v>
      </c>
      <c r="C352" t="s">
        <v>95</v>
      </c>
      <c r="D352" s="10">
        <v>1050</v>
      </c>
      <c r="E352" s="11">
        <v>27</v>
      </c>
    </row>
    <row r="353" spans="1:5" x14ac:dyDescent="0.25">
      <c r="A353" t="s">
        <v>69</v>
      </c>
      <c r="B353" t="s">
        <v>78</v>
      </c>
      <c r="C353" t="s">
        <v>98</v>
      </c>
      <c r="D353" s="10">
        <v>1274</v>
      </c>
      <c r="E353" s="11">
        <v>54</v>
      </c>
    </row>
    <row r="354" spans="1:5" x14ac:dyDescent="0.25">
      <c r="A354" t="s">
        <v>86</v>
      </c>
      <c r="B354" t="s">
        <v>75</v>
      </c>
      <c r="C354" t="s">
        <v>101</v>
      </c>
      <c r="D354" s="10">
        <v>3745</v>
      </c>
      <c r="E354" s="11">
        <v>339</v>
      </c>
    </row>
    <row r="355" spans="1:5" x14ac:dyDescent="0.25">
      <c r="A355" t="s">
        <v>66</v>
      </c>
      <c r="B355" t="s">
        <v>67</v>
      </c>
      <c r="C355" t="s">
        <v>98</v>
      </c>
      <c r="D355" s="10">
        <v>777</v>
      </c>
      <c r="E355" s="11">
        <v>48</v>
      </c>
    </row>
    <row r="356" spans="1:5" x14ac:dyDescent="0.25">
      <c r="A356" t="s">
        <v>96</v>
      </c>
      <c r="B356" t="s">
        <v>78</v>
      </c>
      <c r="C356" t="s">
        <v>100</v>
      </c>
      <c r="D356" s="10">
        <v>3605</v>
      </c>
      <c r="E356" s="11">
        <v>96</v>
      </c>
    </row>
    <row r="357" spans="1:5" x14ac:dyDescent="0.25">
      <c r="A357" t="s">
        <v>74</v>
      </c>
      <c r="B357" t="s">
        <v>70</v>
      </c>
      <c r="C357" t="s">
        <v>94</v>
      </c>
      <c r="D357" s="10">
        <v>5495</v>
      </c>
      <c r="E357" s="11">
        <v>171</v>
      </c>
    </row>
    <row r="358" spans="1:5" x14ac:dyDescent="0.25">
      <c r="A358" t="s">
        <v>72</v>
      </c>
      <c r="B358" t="s">
        <v>75</v>
      </c>
      <c r="C358" t="s">
        <v>76</v>
      </c>
      <c r="D358" s="10">
        <v>4445</v>
      </c>
      <c r="E358" s="11">
        <v>156</v>
      </c>
    </row>
    <row r="359" spans="1:5" x14ac:dyDescent="0.25">
      <c r="A359" t="s">
        <v>74</v>
      </c>
      <c r="B359" t="s">
        <v>75</v>
      </c>
      <c r="C359" t="s">
        <v>93</v>
      </c>
      <c r="D359" s="10">
        <v>13461</v>
      </c>
      <c r="E359" s="11">
        <v>252</v>
      </c>
    </row>
    <row r="360" spans="1:5" x14ac:dyDescent="0.25">
      <c r="A360" t="s">
        <v>77</v>
      </c>
      <c r="B360" t="s">
        <v>81</v>
      </c>
      <c r="C360" t="s">
        <v>94</v>
      </c>
      <c r="D360" s="10">
        <v>8351</v>
      </c>
      <c r="E360" s="11">
        <v>264</v>
      </c>
    </row>
    <row r="361" spans="1:5" x14ac:dyDescent="0.25">
      <c r="A361" t="s">
        <v>88</v>
      </c>
      <c r="B361" t="s">
        <v>81</v>
      </c>
      <c r="C361" t="s">
        <v>89</v>
      </c>
      <c r="D361" s="10">
        <v>3423</v>
      </c>
      <c r="E361" s="11">
        <v>6</v>
      </c>
    </row>
    <row r="362" spans="1:5" x14ac:dyDescent="0.25">
      <c r="A362" t="s">
        <v>72</v>
      </c>
      <c r="B362" t="s">
        <v>91</v>
      </c>
      <c r="C362" t="s">
        <v>80</v>
      </c>
      <c r="D362" s="10">
        <v>1505</v>
      </c>
      <c r="E362" s="11">
        <v>180</v>
      </c>
    </row>
    <row r="363" spans="1:5" x14ac:dyDescent="0.25">
      <c r="A363" t="s">
        <v>69</v>
      </c>
      <c r="B363" t="s">
        <v>67</v>
      </c>
      <c r="C363" t="s">
        <v>94</v>
      </c>
      <c r="D363" s="10">
        <v>5383</v>
      </c>
      <c r="E363" s="11">
        <v>60</v>
      </c>
    </row>
    <row r="364" spans="1:5" x14ac:dyDescent="0.25">
      <c r="A364" t="s">
        <v>69</v>
      </c>
      <c r="B364" t="s">
        <v>91</v>
      </c>
      <c r="C364" t="s">
        <v>102</v>
      </c>
      <c r="D364" s="10">
        <v>8918</v>
      </c>
      <c r="E364" s="11">
        <v>516</v>
      </c>
    </row>
    <row r="365" spans="1:5" x14ac:dyDescent="0.25">
      <c r="A365" t="s">
        <v>74</v>
      </c>
      <c r="B365" t="s">
        <v>67</v>
      </c>
      <c r="C365" t="s">
        <v>80</v>
      </c>
      <c r="D365" s="10">
        <v>6174</v>
      </c>
      <c r="E365" s="11">
        <v>300</v>
      </c>
    </row>
    <row r="366" spans="1:5" x14ac:dyDescent="0.25">
      <c r="A366" t="s">
        <v>86</v>
      </c>
      <c r="B366" t="s">
        <v>78</v>
      </c>
      <c r="C366" t="s">
        <v>79</v>
      </c>
      <c r="D366" s="10">
        <v>952</v>
      </c>
      <c r="E366" s="11">
        <v>87</v>
      </c>
    </row>
    <row r="367" spans="1:5" x14ac:dyDescent="0.25">
      <c r="A367" t="s">
        <v>77</v>
      </c>
      <c r="B367" t="s">
        <v>78</v>
      </c>
      <c r="C367" t="s">
        <v>95</v>
      </c>
      <c r="D367" s="10">
        <v>3360</v>
      </c>
      <c r="E367" s="11">
        <v>153</v>
      </c>
    </row>
    <row r="368" spans="1:5" x14ac:dyDescent="0.25">
      <c r="A368" t="s">
        <v>86</v>
      </c>
      <c r="B368" t="s">
        <v>70</v>
      </c>
      <c r="C368" t="s">
        <v>68</v>
      </c>
      <c r="D368" s="10">
        <v>3199</v>
      </c>
      <c r="E368" s="11">
        <v>312</v>
      </c>
    </row>
    <row r="369" spans="1:5" x14ac:dyDescent="0.25">
      <c r="A369" t="s">
        <v>66</v>
      </c>
      <c r="B369" t="s">
        <v>81</v>
      </c>
      <c r="C369" t="s">
        <v>85</v>
      </c>
      <c r="D369" s="10">
        <v>9310</v>
      </c>
      <c r="E369" s="11">
        <v>183</v>
      </c>
    </row>
    <row r="370" spans="1:5" x14ac:dyDescent="0.25">
      <c r="A370" t="s">
        <v>86</v>
      </c>
      <c r="B370" t="s">
        <v>67</v>
      </c>
      <c r="C370" t="s">
        <v>94</v>
      </c>
      <c r="D370" s="10">
        <v>2296</v>
      </c>
      <c r="E370" s="11">
        <v>216</v>
      </c>
    </row>
    <row r="371" spans="1:5" x14ac:dyDescent="0.25">
      <c r="A371" t="s">
        <v>88</v>
      </c>
      <c r="B371" t="s">
        <v>75</v>
      </c>
      <c r="C371" t="s">
        <v>103</v>
      </c>
      <c r="D371" s="10">
        <v>3290</v>
      </c>
      <c r="E371" s="11">
        <v>180</v>
      </c>
    </row>
    <row r="372" spans="1:5" x14ac:dyDescent="0.25">
      <c r="A372" t="s">
        <v>84</v>
      </c>
      <c r="B372" t="s">
        <v>78</v>
      </c>
      <c r="C372" t="s">
        <v>102</v>
      </c>
      <c r="D372" s="10">
        <v>273</v>
      </c>
      <c r="E372" s="11">
        <v>492</v>
      </c>
    </row>
    <row r="373" spans="1:5" x14ac:dyDescent="0.25">
      <c r="A373" t="s">
        <v>88</v>
      </c>
      <c r="B373" t="s">
        <v>75</v>
      </c>
      <c r="C373" t="s">
        <v>102</v>
      </c>
      <c r="D373" s="10">
        <v>2093</v>
      </c>
      <c r="E373" s="11">
        <v>78</v>
      </c>
    </row>
    <row r="374" spans="1:5" x14ac:dyDescent="0.25">
      <c r="A374" t="s">
        <v>96</v>
      </c>
      <c r="B374" t="s">
        <v>91</v>
      </c>
      <c r="C374" t="s">
        <v>82</v>
      </c>
      <c r="D374" s="10">
        <v>2975</v>
      </c>
      <c r="E374" s="11">
        <v>99</v>
      </c>
    </row>
    <row r="375" spans="1:5" x14ac:dyDescent="0.25">
      <c r="A375" t="s">
        <v>74</v>
      </c>
      <c r="B375" t="s">
        <v>81</v>
      </c>
      <c r="C375" t="s">
        <v>80</v>
      </c>
      <c r="D375" s="10">
        <v>3941</v>
      </c>
      <c r="E375" s="11">
        <v>51</v>
      </c>
    </row>
    <row r="376" spans="1:5" x14ac:dyDescent="0.25">
      <c r="A376" t="s">
        <v>96</v>
      </c>
      <c r="B376" t="s">
        <v>67</v>
      </c>
      <c r="C376" t="s">
        <v>68</v>
      </c>
      <c r="D376" s="10">
        <v>3836</v>
      </c>
      <c r="E376" s="11">
        <v>27</v>
      </c>
    </row>
    <row r="377" spans="1:5" x14ac:dyDescent="0.25">
      <c r="A377" t="s">
        <v>66</v>
      </c>
      <c r="B377" t="s">
        <v>78</v>
      </c>
      <c r="C377" t="s">
        <v>68</v>
      </c>
      <c r="D377" s="10">
        <v>4039</v>
      </c>
      <c r="E377" s="11">
        <v>435</v>
      </c>
    </row>
    <row r="378" spans="1:5" x14ac:dyDescent="0.25">
      <c r="A378" t="s">
        <v>66</v>
      </c>
      <c r="B378" t="s">
        <v>78</v>
      </c>
      <c r="C378" t="s">
        <v>80</v>
      </c>
      <c r="D378" s="10">
        <v>6496</v>
      </c>
      <c r="E378" s="11">
        <v>84</v>
      </c>
    </row>
    <row r="379" spans="1:5" x14ac:dyDescent="0.25">
      <c r="A379" t="s">
        <v>87</v>
      </c>
      <c r="B379" t="s">
        <v>75</v>
      </c>
      <c r="C379" t="s">
        <v>94</v>
      </c>
      <c r="D379" s="10">
        <v>6160</v>
      </c>
      <c r="E379" s="11">
        <v>294</v>
      </c>
    </row>
    <row r="380" spans="1:5" x14ac:dyDescent="0.25">
      <c r="A380" t="s">
        <v>96</v>
      </c>
      <c r="B380" t="s">
        <v>67</v>
      </c>
      <c r="C380" t="s">
        <v>82</v>
      </c>
      <c r="D380" s="10">
        <v>3514</v>
      </c>
      <c r="E380" s="11">
        <v>33</v>
      </c>
    </row>
    <row r="381" spans="1:5" x14ac:dyDescent="0.25">
      <c r="A381" t="s">
        <v>86</v>
      </c>
      <c r="B381" t="s">
        <v>81</v>
      </c>
      <c r="C381" t="s">
        <v>94</v>
      </c>
      <c r="D381" s="10">
        <v>4823</v>
      </c>
      <c r="E381" s="11">
        <v>21</v>
      </c>
    </row>
    <row r="382" spans="1:5" x14ac:dyDescent="0.25">
      <c r="A382" t="s">
        <v>87</v>
      </c>
      <c r="B382" t="s">
        <v>67</v>
      </c>
      <c r="C382" t="s">
        <v>90</v>
      </c>
      <c r="D382" s="10">
        <v>1155</v>
      </c>
      <c r="E382" s="11">
        <v>207</v>
      </c>
    </row>
    <row r="383" spans="1:5" x14ac:dyDescent="0.25">
      <c r="A383" t="s">
        <v>87</v>
      </c>
      <c r="B383" t="s">
        <v>67</v>
      </c>
      <c r="C383" t="s">
        <v>80</v>
      </c>
      <c r="D383" s="10">
        <v>1925</v>
      </c>
      <c r="E383" s="11">
        <v>42</v>
      </c>
    </row>
    <row r="384" spans="1:5" x14ac:dyDescent="0.25">
      <c r="A384" t="s">
        <v>96</v>
      </c>
      <c r="B384" t="s">
        <v>75</v>
      </c>
      <c r="C384" t="s">
        <v>99</v>
      </c>
      <c r="D384" s="10">
        <v>5537</v>
      </c>
      <c r="E384" s="11">
        <v>39</v>
      </c>
    </row>
    <row r="385" spans="1:5" x14ac:dyDescent="0.25">
      <c r="A385" t="s">
        <v>88</v>
      </c>
      <c r="B385" t="s">
        <v>81</v>
      </c>
      <c r="C385" t="s">
        <v>68</v>
      </c>
      <c r="D385" s="10">
        <v>6454</v>
      </c>
      <c r="E385" s="11">
        <v>477</v>
      </c>
    </row>
    <row r="386" spans="1:5" x14ac:dyDescent="0.25">
      <c r="A386" t="s">
        <v>86</v>
      </c>
      <c r="B386" t="s">
        <v>78</v>
      </c>
      <c r="C386" t="s">
        <v>102</v>
      </c>
      <c r="D386" s="10">
        <v>1421</v>
      </c>
      <c r="E386" s="11">
        <v>477</v>
      </c>
    </row>
    <row r="387" spans="1:5" x14ac:dyDescent="0.25">
      <c r="A387" t="s">
        <v>69</v>
      </c>
      <c r="B387" t="s">
        <v>70</v>
      </c>
      <c r="C387" t="s">
        <v>97</v>
      </c>
      <c r="D387" s="10">
        <v>1624</v>
      </c>
      <c r="E387" s="11">
        <v>132</v>
      </c>
    </row>
    <row r="388" spans="1:5" x14ac:dyDescent="0.25">
      <c r="A388" t="s">
        <v>72</v>
      </c>
      <c r="B388" t="s">
        <v>91</v>
      </c>
      <c r="C388" t="s">
        <v>76</v>
      </c>
      <c r="D388" s="10">
        <v>6265</v>
      </c>
      <c r="E388" s="11">
        <v>102</v>
      </c>
    </row>
    <row r="389" spans="1:5" x14ac:dyDescent="0.25">
      <c r="A389" t="s">
        <v>77</v>
      </c>
      <c r="B389" t="s">
        <v>81</v>
      </c>
      <c r="C389" t="s">
        <v>76</v>
      </c>
      <c r="D389" s="10">
        <v>7553</v>
      </c>
      <c r="E389" s="11">
        <v>174</v>
      </c>
    </row>
    <row r="390" spans="1:5" x14ac:dyDescent="0.25">
      <c r="A390" t="s">
        <v>74</v>
      </c>
      <c r="B390" t="s">
        <v>78</v>
      </c>
      <c r="C390" t="s">
        <v>80</v>
      </c>
      <c r="D390" s="10">
        <v>1337</v>
      </c>
      <c r="E390" s="11">
        <v>195</v>
      </c>
    </row>
    <row r="391" spans="1:5" x14ac:dyDescent="0.25">
      <c r="A391" t="s">
        <v>87</v>
      </c>
      <c r="B391" t="s">
        <v>78</v>
      </c>
      <c r="C391" t="s">
        <v>68</v>
      </c>
      <c r="D391" s="10">
        <v>3549</v>
      </c>
      <c r="E391" s="11">
        <v>21</v>
      </c>
    </row>
    <row r="392" spans="1:5" x14ac:dyDescent="0.25">
      <c r="A392" t="s">
        <v>69</v>
      </c>
      <c r="B392" t="s">
        <v>75</v>
      </c>
      <c r="C392" t="s">
        <v>93</v>
      </c>
      <c r="D392" s="10">
        <v>1477</v>
      </c>
      <c r="E392" s="11">
        <v>204</v>
      </c>
    </row>
    <row r="393" spans="1:5" x14ac:dyDescent="0.25">
      <c r="A393" t="s">
        <v>66</v>
      </c>
      <c r="B393" t="s">
        <v>67</v>
      </c>
      <c r="C393" t="s">
        <v>90</v>
      </c>
      <c r="D393" s="10">
        <v>539</v>
      </c>
      <c r="E393" s="11">
        <v>51</v>
      </c>
    </row>
    <row r="394" spans="1:5" x14ac:dyDescent="0.25">
      <c r="A394" t="s">
        <v>69</v>
      </c>
      <c r="B394" t="s">
        <v>67</v>
      </c>
      <c r="C394" t="s">
        <v>93</v>
      </c>
      <c r="D394" s="10">
        <v>6916</v>
      </c>
      <c r="E394" s="11">
        <v>3</v>
      </c>
    </row>
    <row r="395" spans="1:5" x14ac:dyDescent="0.25">
      <c r="A395" t="s">
        <v>86</v>
      </c>
      <c r="B395" t="s">
        <v>67</v>
      </c>
      <c r="C395" t="s">
        <v>100</v>
      </c>
      <c r="D395" s="10">
        <v>2933</v>
      </c>
      <c r="E395" s="11">
        <v>60</v>
      </c>
    </row>
    <row r="396" spans="1:5" x14ac:dyDescent="0.25">
      <c r="A396" t="s">
        <v>88</v>
      </c>
      <c r="B396" t="s">
        <v>81</v>
      </c>
      <c r="C396" t="s">
        <v>76</v>
      </c>
      <c r="D396" s="10">
        <v>3101</v>
      </c>
      <c r="E396" s="11">
        <v>3</v>
      </c>
    </row>
    <row r="397" spans="1:5" x14ac:dyDescent="0.25">
      <c r="A397" t="s">
        <v>84</v>
      </c>
      <c r="B397" t="s">
        <v>75</v>
      </c>
      <c r="C397" t="s">
        <v>101</v>
      </c>
      <c r="D397" s="10">
        <v>2527</v>
      </c>
      <c r="E397" s="11">
        <v>255</v>
      </c>
    </row>
    <row r="398" spans="1:5" x14ac:dyDescent="0.25">
      <c r="A398" t="s">
        <v>74</v>
      </c>
      <c r="B398" t="s">
        <v>67</v>
      </c>
      <c r="C398" t="s">
        <v>79</v>
      </c>
      <c r="D398" s="10">
        <v>7490</v>
      </c>
      <c r="E398" s="11">
        <v>225</v>
      </c>
    </row>
    <row r="399" spans="1:5" x14ac:dyDescent="0.25">
      <c r="A399" t="s">
        <v>77</v>
      </c>
      <c r="B399" t="s">
        <v>78</v>
      </c>
      <c r="C399" t="s">
        <v>103</v>
      </c>
      <c r="D399" s="10">
        <v>140</v>
      </c>
      <c r="E399" s="11">
        <v>189</v>
      </c>
    </row>
    <row r="400" spans="1:5" x14ac:dyDescent="0.25">
      <c r="A400" t="s">
        <v>84</v>
      </c>
      <c r="B400" t="s">
        <v>75</v>
      </c>
      <c r="C400" t="s">
        <v>94</v>
      </c>
      <c r="D400" s="10">
        <v>1687</v>
      </c>
      <c r="E400" s="11">
        <v>75</v>
      </c>
    </row>
    <row r="401" spans="1:5" x14ac:dyDescent="0.25">
      <c r="A401" t="s">
        <v>77</v>
      </c>
      <c r="B401" t="s">
        <v>67</v>
      </c>
      <c r="C401" t="s">
        <v>100</v>
      </c>
      <c r="D401" s="10">
        <v>3507</v>
      </c>
      <c r="E401" s="11">
        <v>114</v>
      </c>
    </row>
    <row r="402" spans="1:5" x14ac:dyDescent="0.25">
      <c r="A402" t="s">
        <v>69</v>
      </c>
      <c r="B402" t="s">
        <v>81</v>
      </c>
      <c r="C402" t="s">
        <v>97</v>
      </c>
      <c r="D402" s="10">
        <v>7826</v>
      </c>
      <c r="E402" s="11">
        <v>33</v>
      </c>
    </row>
    <row r="403" spans="1:5" x14ac:dyDescent="0.25">
      <c r="A403" t="s">
        <v>86</v>
      </c>
      <c r="B403" t="s">
        <v>75</v>
      </c>
      <c r="C403" t="s">
        <v>82</v>
      </c>
      <c r="D403" s="10">
        <v>5845</v>
      </c>
      <c r="E403" s="11">
        <v>453</v>
      </c>
    </row>
    <row r="404" spans="1:5" x14ac:dyDescent="0.25">
      <c r="A404" t="s">
        <v>87</v>
      </c>
      <c r="B404" t="s">
        <v>78</v>
      </c>
      <c r="C404" t="s">
        <v>103</v>
      </c>
      <c r="D404" s="10">
        <v>2576</v>
      </c>
      <c r="E404" s="11">
        <v>12</v>
      </c>
    </row>
    <row r="405" spans="1:5" x14ac:dyDescent="0.25">
      <c r="A405" t="s">
        <v>69</v>
      </c>
      <c r="B405" t="s">
        <v>91</v>
      </c>
      <c r="C405" t="s">
        <v>79</v>
      </c>
      <c r="D405" s="10">
        <v>721</v>
      </c>
      <c r="E405" s="11">
        <v>201</v>
      </c>
    </row>
    <row r="406" spans="1:5" x14ac:dyDescent="0.25">
      <c r="A406" t="s">
        <v>87</v>
      </c>
      <c r="B406" t="s">
        <v>67</v>
      </c>
      <c r="C406" t="s">
        <v>68</v>
      </c>
      <c r="D406" s="10">
        <v>924</v>
      </c>
      <c r="E406" s="11">
        <v>333</v>
      </c>
    </row>
    <row r="407" spans="1:5" x14ac:dyDescent="0.25">
      <c r="A407" t="s">
        <v>66</v>
      </c>
      <c r="B407" t="s">
        <v>75</v>
      </c>
      <c r="C407" t="s">
        <v>93</v>
      </c>
      <c r="D407" s="10">
        <v>6650</v>
      </c>
      <c r="E407" s="11">
        <v>42</v>
      </c>
    </row>
    <row r="408" spans="1:5" x14ac:dyDescent="0.25">
      <c r="A408" t="s">
        <v>74</v>
      </c>
      <c r="B408" t="s">
        <v>91</v>
      </c>
      <c r="C408" t="s">
        <v>99</v>
      </c>
      <c r="D408" s="10">
        <v>1533</v>
      </c>
      <c r="E408" s="11">
        <v>99</v>
      </c>
    </row>
    <row r="409" spans="1:5" x14ac:dyDescent="0.25">
      <c r="A409" t="s">
        <v>84</v>
      </c>
      <c r="B409" t="s">
        <v>67</v>
      </c>
      <c r="C409" t="s">
        <v>100</v>
      </c>
      <c r="D409" s="10">
        <v>721</v>
      </c>
      <c r="E409" s="11">
        <v>204</v>
      </c>
    </row>
    <row r="410" spans="1:5" x14ac:dyDescent="0.25">
      <c r="A410" t="s">
        <v>86</v>
      </c>
      <c r="B410" t="s">
        <v>78</v>
      </c>
      <c r="C410" t="s">
        <v>100</v>
      </c>
      <c r="D410" s="10">
        <v>2527</v>
      </c>
      <c r="E410" s="11">
        <v>216</v>
      </c>
    </row>
    <row r="411" spans="1:5" x14ac:dyDescent="0.25">
      <c r="A411" t="s">
        <v>84</v>
      </c>
      <c r="B411" t="s">
        <v>78</v>
      </c>
      <c r="C411" t="s">
        <v>92</v>
      </c>
      <c r="D411" s="10">
        <v>399</v>
      </c>
      <c r="E411" s="11">
        <v>273</v>
      </c>
    </row>
    <row r="412" spans="1:5" x14ac:dyDescent="0.25">
      <c r="A412" t="s">
        <v>88</v>
      </c>
      <c r="B412" t="s">
        <v>67</v>
      </c>
      <c r="C412" t="s">
        <v>76</v>
      </c>
      <c r="D412" s="10">
        <v>336</v>
      </c>
      <c r="E412" s="11">
        <v>303</v>
      </c>
    </row>
    <row r="413" spans="1:5" x14ac:dyDescent="0.25">
      <c r="A413" t="s">
        <v>96</v>
      </c>
      <c r="B413" t="s">
        <v>81</v>
      </c>
      <c r="C413" t="s">
        <v>103</v>
      </c>
      <c r="D413" s="10">
        <v>6356</v>
      </c>
      <c r="E413" s="11">
        <v>324</v>
      </c>
    </row>
    <row r="414" spans="1:5" x14ac:dyDescent="0.25">
      <c r="A414" t="s">
        <v>84</v>
      </c>
      <c r="B414" t="s">
        <v>78</v>
      </c>
      <c r="C414" t="s">
        <v>83</v>
      </c>
      <c r="D414" s="10">
        <v>1106</v>
      </c>
      <c r="E414" s="11">
        <v>147</v>
      </c>
    </row>
    <row r="415" spans="1:5" x14ac:dyDescent="0.25">
      <c r="A415" t="s">
        <v>88</v>
      </c>
      <c r="B415" t="s">
        <v>70</v>
      </c>
      <c r="C415" t="s">
        <v>83</v>
      </c>
      <c r="D415" s="10">
        <v>3773</v>
      </c>
      <c r="E415" s="11">
        <v>228</v>
      </c>
    </row>
    <row r="416" spans="1:5" x14ac:dyDescent="0.25">
      <c r="A416" t="s">
        <v>72</v>
      </c>
      <c r="B416" t="s">
        <v>91</v>
      </c>
      <c r="C416" t="s">
        <v>68</v>
      </c>
      <c r="D416" s="10">
        <v>203</v>
      </c>
      <c r="E416" s="11">
        <v>345</v>
      </c>
    </row>
    <row r="417" spans="1:5" x14ac:dyDescent="0.25">
      <c r="A417" t="s">
        <v>87</v>
      </c>
      <c r="B417" t="s">
        <v>70</v>
      </c>
      <c r="C417" t="s">
        <v>92</v>
      </c>
      <c r="D417" s="10">
        <v>182</v>
      </c>
      <c r="E417" s="11">
        <v>42</v>
      </c>
    </row>
    <row r="418" spans="1:5" x14ac:dyDescent="0.25">
      <c r="A418" t="s">
        <v>96</v>
      </c>
      <c r="B418" t="s">
        <v>70</v>
      </c>
      <c r="C418" t="s">
        <v>82</v>
      </c>
      <c r="D418" s="10">
        <v>1239</v>
      </c>
      <c r="E418" s="11">
        <v>126</v>
      </c>
    </row>
    <row r="419" spans="1:5" x14ac:dyDescent="0.25">
      <c r="A419" t="s">
        <v>77</v>
      </c>
      <c r="B419" t="s">
        <v>81</v>
      </c>
      <c r="C419" t="s">
        <v>68</v>
      </c>
      <c r="D419" s="10">
        <v>1274</v>
      </c>
      <c r="E419" s="11">
        <v>129</v>
      </c>
    </row>
    <row r="420" spans="1:5" x14ac:dyDescent="0.25">
      <c r="A420" t="s">
        <v>77</v>
      </c>
      <c r="B420" t="s">
        <v>70</v>
      </c>
      <c r="C420" t="s">
        <v>95</v>
      </c>
      <c r="D420" s="10">
        <v>3374</v>
      </c>
      <c r="E420" s="11">
        <v>108</v>
      </c>
    </row>
    <row r="421" spans="1:5" x14ac:dyDescent="0.25">
      <c r="A421" t="s">
        <v>69</v>
      </c>
      <c r="B421" t="s">
        <v>75</v>
      </c>
      <c r="C421" t="s">
        <v>83</v>
      </c>
      <c r="D421" s="10">
        <v>861</v>
      </c>
      <c r="E421" s="11">
        <v>9</v>
      </c>
    </row>
    <row r="422" spans="1:5" x14ac:dyDescent="0.25">
      <c r="A422" t="s">
        <v>88</v>
      </c>
      <c r="B422" t="s">
        <v>81</v>
      </c>
      <c r="C422" t="s">
        <v>97</v>
      </c>
      <c r="D422" s="10">
        <v>1652</v>
      </c>
      <c r="E422" s="11">
        <v>183</v>
      </c>
    </row>
    <row r="423" spans="1:5" x14ac:dyDescent="0.25">
      <c r="A423" t="s">
        <v>72</v>
      </c>
      <c r="B423" t="s">
        <v>91</v>
      </c>
      <c r="C423" t="s">
        <v>73</v>
      </c>
      <c r="D423" s="10">
        <v>1743</v>
      </c>
      <c r="E423" s="11">
        <v>222</v>
      </c>
    </row>
    <row r="424" spans="1:5" x14ac:dyDescent="0.25">
      <c r="A424" t="s">
        <v>87</v>
      </c>
      <c r="B424" t="s">
        <v>81</v>
      </c>
      <c r="C424" t="s">
        <v>102</v>
      </c>
      <c r="D424" s="10">
        <v>1715</v>
      </c>
      <c r="E424" s="11">
        <v>87</v>
      </c>
    </row>
    <row r="425" spans="1:5" x14ac:dyDescent="0.25">
      <c r="A425" t="s">
        <v>84</v>
      </c>
      <c r="B425" t="s">
        <v>75</v>
      </c>
      <c r="C425" t="s">
        <v>89</v>
      </c>
      <c r="D425" s="10">
        <v>10941</v>
      </c>
      <c r="E425" s="11">
        <v>39</v>
      </c>
    </row>
    <row r="426" spans="1:5" x14ac:dyDescent="0.25">
      <c r="A426" t="s">
        <v>96</v>
      </c>
      <c r="B426" t="s">
        <v>67</v>
      </c>
      <c r="C426" t="s">
        <v>100</v>
      </c>
      <c r="D426" s="10">
        <v>770</v>
      </c>
      <c r="E426" s="11">
        <v>198</v>
      </c>
    </row>
    <row r="427" spans="1:5" x14ac:dyDescent="0.25">
      <c r="A427" t="s">
        <v>96</v>
      </c>
      <c r="B427" t="s">
        <v>78</v>
      </c>
      <c r="C427" t="s">
        <v>85</v>
      </c>
      <c r="D427" s="10">
        <v>1106</v>
      </c>
      <c r="E427" s="11">
        <v>150</v>
      </c>
    </row>
    <row r="428" spans="1:5" x14ac:dyDescent="0.25">
      <c r="A428" t="s">
        <v>74</v>
      </c>
      <c r="B428" t="s">
        <v>91</v>
      </c>
      <c r="C428" t="s">
        <v>71</v>
      </c>
      <c r="D428" s="10">
        <v>63</v>
      </c>
      <c r="E428" s="11">
        <v>267</v>
      </c>
    </row>
    <row r="429" spans="1:5" x14ac:dyDescent="0.25">
      <c r="A429" t="s">
        <v>96</v>
      </c>
      <c r="B429" t="s">
        <v>75</v>
      </c>
      <c r="C429" t="s">
        <v>79</v>
      </c>
      <c r="D429" s="10">
        <v>3703</v>
      </c>
      <c r="E429" s="11">
        <v>123</v>
      </c>
    </row>
    <row r="430" spans="1:5" x14ac:dyDescent="0.25">
      <c r="A430" t="s">
        <v>72</v>
      </c>
      <c r="B430" t="s">
        <v>75</v>
      </c>
      <c r="C430" t="s">
        <v>82</v>
      </c>
      <c r="D430" s="10">
        <v>7385</v>
      </c>
      <c r="E430" s="11">
        <v>129</v>
      </c>
    </row>
    <row r="431" spans="1:5" x14ac:dyDescent="0.25">
      <c r="A431" t="s">
        <v>77</v>
      </c>
      <c r="B431" t="s">
        <v>78</v>
      </c>
      <c r="C431" t="s">
        <v>94</v>
      </c>
      <c r="D431" s="10">
        <v>5544</v>
      </c>
      <c r="E431" s="11">
        <v>348</v>
      </c>
    </row>
    <row r="432" spans="1:5" x14ac:dyDescent="0.25">
      <c r="A432" t="s">
        <v>69</v>
      </c>
      <c r="B432" t="s">
        <v>67</v>
      </c>
      <c r="C432" t="s">
        <v>89</v>
      </c>
      <c r="D432" s="10">
        <v>6321</v>
      </c>
      <c r="E432" s="11">
        <v>87</v>
      </c>
    </row>
    <row r="433" spans="1:5" x14ac:dyDescent="0.25">
      <c r="A433" t="s">
        <v>87</v>
      </c>
      <c r="B433" t="s">
        <v>91</v>
      </c>
      <c r="C433" t="s">
        <v>103</v>
      </c>
      <c r="D433" s="10">
        <v>6104</v>
      </c>
      <c r="E433" s="11">
        <v>210</v>
      </c>
    </row>
    <row r="434" spans="1:5" x14ac:dyDescent="0.25">
      <c r="A434" t="s">
        <v>87</v>
      </c>
      <c r="B434" t="s">
        <v>75</v>
      </c>
      <c r="C434" t="s">
        <v>73</v>
      </c>
      <c r="D434" s="10">
        <v>3010</v>
      </c>
      <c r="E434" s="11">
        <v>36</v>
      </c>
    </row>
    <row r="435" spans="1:5" x14ac:dyDescent="0.25">
      <c r="A435" t="s">
        <v>77</v>
      </c>
      <c r="B435" t="s">
        <v>67</v>
      </c>
      <c r="C435" t="s">
        <v>98</v>
      </c>
      <c r="D435" s="10">
        <v>3388</v>
      </c>
      <c r="E435" s="11">
        <v>120</v>
      </c>
    </row>
    <row r="436" spans="1:5" x14ac:dyDescent="0.25">
      <c r="A436" t="s">
        <v>84</v>
      </c>
      <c r="B436" t="s">
        <v>70</v>
      </c>
      <c r="C436" t="s">
        <v>83</v>
      </c>
      <c r="D436" s="10">
        <v>10220</v>
      </c>
      <c r="E436" s="11">
        <v>177</v>
      </c>
    </row>
    <row r="437" spans="1:5" x14ac:dyDescent="0.25">
      <c r="A437" t="s">
        <v>69</v>
      </c>
      <c r="B437" t="s">
        <v>67</v>
      </c>
      <c r="C437" t="s">
        <v>76</v>
      </c>
      <c r="D437" s="10">
        <v>2471</v>
      </c>
      <c r="E437" s="11">
        <v>9</v>
      </c>
    </row>
    <row r="438" spans="1:5" x14ac:dyDescent="0.25">
      <c r="A438" t="s">
        <v>66</v>
      </c>
      <c r="B438" t="s">
        <v>75</v>
      </c>
      <c r="C438" t="s">
        <v>99</v>
      </c>
      <c r="D438" s="10">
        <v>3108</v>
      </c>
      <c r="E438" s="11">
        <v>201</v>
      </c>
    </row>
    <row r="439" spans="1:5" x14ac:dyDescent="0.25">
      <c r="A439" t="s">
        <v>86</v>
      </c>
      <c r="B439" t="s">
        <v>75</v>
      </c>
      <c r="C439" t="s">
        <v>71</v>
      </c>
      <c r="D439" s="10">
        <v>3010</v>
      </c>
      <c r="E439" s="11">
        <v>189</v>
      </c>
    </row>
    <row r="440" spans="1:5" x14ac:dyDescent="0.25">
      <c r="A440" t="s">
        <v>69</v>
      </c>
      <c r="B440" t="s">
        <v>78</v>
      </c>
      <c r="C440" t="s">
        <v>100</v>
      </c>
      <c r="D440" s="10">
        <v>11256</v>
      </c>
      <c r="E440" s="11">
        <v>72</v>
      </c>
    </row>
    <row r="441" spans="1:5" x14ac:dyDescent="0.25">
      <c r="A441" t="s">
        <v>74</v>
      </c>
      <c r="B441" t="s">
        <v>78</v>
      </c>
      <c r="C441" t="s">
        <v>94</v>
      </c>
      <c r="D441" s="10">
        <v>3367</v>
      </c>
      <c r="E441" s="11">
        <v>93</v>
      </c>
    </row>
    <row r="442" spans="1:5" x14ac:dyDescent="0.25">
      <c r="A442" t="s">
        <v>96</v>
      </c>
      <c r="B442" t="s">
        <v>75</v>
      </c>
      <c r="C442" t="s">
        <v>90</v>
      </c>
      <c r="D442" s="10">
        <v>3143</v>
      </c>
      <c r="E442" s="11">
        <v>186</v>
      </c>
    </row>
    <row r="443" spans="1:5" x14ac:dyDescent="0.25">
      <c r="A443" t="s">
        <v>77</v>
      </c>
      <c r="B443" t="s">
        <v>81</v>
      </c>
      <c r="C443" t="s">
        <v>99</v>
      </c>
      <c r="D443" s="10">
        <v>4305</v>
      </c>
      <c r="E443" s="11">
        <v>315</v>
      </c>
    </row>
    <row r="444" spans="1:5" x14ac:dyDescent="0.25">
      <c r="A444" t="s">
        <v>87</v>
      </c>
      <c r="B444" t="s">
        <v>75</v>
      </c>
      <c r="C444" t="s">
        <v>83</v>
      </c>
      <c r="D444" s="10">
        <v>2639</v>
      </c>
      <c r="E444" s="11">
        <v>90</v>
      </c>
    </row>
    <row r="445" spans="1:5" x14ac:dyDescent="0.25">
      <c r="A445" t="s">
        <v>87</v>
      </c>
      <c r="B445" t="s">
        <v>67</v>
      </c>
      <c r="C445" t="s">
        <v>99</v>
      </c>
      <c r="D445" s="10">
        <v>1869</v>
      </c>
      <c r="E445" s="11">
        <v>66</v>
      </c>
    </row>
    <row r="446" spans="1:5" x14ac:dyDescent="0.25">
      <c r="A446" t="s">
        <v>86</v>
      </c>
      <c r="B446" t="s">
        <v>81</v>
      </c>
      <c r="C446" t="s">
        <v>100</v>
      </c>
      <c r="D446" s="10">
        <v>6783</v>
      </c>
      <c r="E446" s="11">
        <v>354</v>
      </c>
    </row>
    <row r="447" spans="1:5" x14ac:dyDescent="0.25">
      <c r="A447" t="s">
        <v>87</v>
      </c>
      <c r="B447" t="s">
        <v>67</v>
      </c>
      <c r="C447" t="s">
        <v>83</v>
      </c>
      <c r="D447" s="10">
        <v>5698</v>
      </c>
      <c r="E447" s="11">
        <v>378</v>
      </c>
    </row>
    <row r="448" spans="1:5" x14ac:dyDescent="0.25">
      <c r="A448" t="s">
        <v>96</v>
      </c>
      <c r="B448" t="s">
        <v>78</v>
      </c>
      <c r="C448" t="s">
        <v>97</v>
      </c>
      <c r="D448" s="10">
        <v>1099</v>
      </c>
      <c r="E448" s="11">
        <v>45</v>
      </c>
    </row>
    <row r="449" spans="1:5" x14ac:dyDescent="0.25">
      <c r="A449" t="s">
        <v>86</v>
      </c>
      <c r="B449" t="s">
        <v>91</v>
      </c>
      <c r="C449" t="s">
        <v>95</v>
      </c>
      <c r="D449" s="10">
        <v>11466</v>
      </c>
      <c r="E449" s="11">
        <v>192</v>
      </c>
    </row>
    <row r="450" spans="1:5" x14ac:dyDescent="0.25">
      <c r="A450" t="s">
        <v>72</v>
      </c>
      <c r="B450" t="s">
        <v>75</v>
      </c>
      <c r="C450" t="s">
        <v>73</v>
      </c>
      <c r="D450" s="10">
        <v>2499</v>
      </c>
      <c r="E450" s="11">
        <v>12</v>
      </c>
    </row>
    <row r="451" spans="1:5" x14ac:dyDescent="0.25">
      <c r="A451" t="s">
        <v>74</v>
      </c>
      <c r="B451" t="s">
        <v>70</v>
      </c>
      <c r="C451" t="s">
        <v>71</v>
      </c>
      <c r="D451" s="10">
        <v>7539</v>
      </c>
      <c r="E451" s="11">
        <v>63</v>
      </c>
    </row>
    <row r="452" spans="1:5" x14ac:dyDescent="0.25">
      <c r="A452" t="s">
        <v>88</v>
      </c>
      <c r="B452" t="s">
        <v>91</v>
      </c>
      <c r="C452" t="s">
        <v>99</v>
      </c>
      <c r="D452" s="10">
        <v>9513</v>
      </c>
      <c r="E452" s="11">
        <v>180</v>
      </c>
    </row>
    <row r="453" spans="1:5" x14ac:dyDescent="0.25">
      <c r="A453" t="s">
        <v>74</v>
      </c>
      <c r="B453" t="s">
        <v>91</v>
      </c>
      <c r="C453" t="s">
        <v>101</v>
      </c>
      <c r="D453" s="10">
        <v>1393</v>
      </c>
      <c r="E453" s="11">
        <v>354</v>
      </c>
    </row>
    <row r="454" spans="1:5" x14ac:dyDescent="0.25">
      <c r="A454" t="s">
        <v>96</v>
      </c>
      <c r="B454" t="s">
        <v>81</v>
      </c>
      <c r="C454" t="s">
        <v>82</v>
      </c>
      <c r="D454" s="10">
        <v>938</v>
      </c>
      <c r="E454" s="11">
        <v>264</v>
      </c>
    </row>
    <row r="455" spans="1:5" x14ac:dyDescent="0.25">
      <c r="A455" t="s">
        <v>74</v>
      </c>
      <c r="B455" t="s">
        <v>70</v>
      </c>
      <c r="C455" t="s">
        <v>85</v>
      </c>
      <c r="D455" s="10">
        <v>4858</v>
      </c>
      <c r="E455" s="11">
        <v>288</v>
      </c>
    </row>
    <row r="456" spans="1:5" x14ac:dyDescent="0.25">
      <c r="A456" t="s">
        <v>96</v>
      </c>
      <c r="B456" t="s">
        <v>81</v>
      </c>
      <c r="C456" t="s">
        <v>98</v>
      </c>
      <c r="D456" s="10">
        <v>581</v>
      </c>
      <c r="E456" s="11">
        <v>165</v>
      </c>
    </row>
    <row r="457" spans="1:5" x14ac:dyDescent="0.25">
      <c r="A457" t="s">
        <v>84</v>
      </c>
      <c r="B457" t="s">
        <v>78</v>
      </c>
      <c r="C457" t="s">
        <v>103</v>
      </c>
      <c r="D457" s="10">
        <v>4662</v>
      </c>
      <c r="E457" s="11">
        <v>186</v>
      </c>
    </row>
    <row r="458" spans="1:5" x14ac:dyDescent="0.25">
      <c r="A458" t="s">
        <v>87</v>
      </c>
      <c r="B458" t="s">
        <v>81</v>
      </c>
      <c r="C458" t="s">
        <v>80</v>
      </c>
      <c r="D458" s="10">
        <v>3899</v>
      </c>
      <c r="E458" s="11">
        <v>6</v>
      </c>
    </row>
    <row r="459" spans="1:5" x14ac:dyDescent="0.25">
      <c r="A459" t="s">
        <v>74</v>
      </c>
      <c r="B459" t="s">
        <v>67</v>
      </c>
      <c r="C459" t="s">
        <v>95</v>
      </c>
      <c r="D459" s="10">
        <v>2499</v>
      </c>
      <c r="E459" s="11">
        <v>168</v>
      </c>
    </row>
    <row r="460" spans="1:5" x14ac:dyDescent="0.25">
      <c r="A460" t="s">
        <v>96</v>
      </c>
      <c r="B460" t="s">
        <v>67</v>
      </c>
      <c r="C460" t="s">
        <v>97</v>
      </c>
      <c r="D460" s="10">
        <v>8960</v>
      </c>
      <c r="E460" s="11">
        <v>0</v>
      </c>
    </row>
    <row r="461" spans="1:5" x14ac:dyDescent="0.25">
      <c r="A461" t="s">
        <v>69</v>
      </c>
      <c r="B461" t="s">
        <v>91</v>
      </c>
      <c r="C461" t="s">
        <v>85</v>
      </c>
      <c r="D461" s="10">
        <v>4396</v>
      </c>
      <c r="E461" s="11">
        <v>135</v>
      </c>
    </row>
    <row r="462" spans="1:5" x14ac:dyDescent="0.25">
      <c r="A462" t="s">
        <v>96</v>
      </c>
      <c r="B462" t="s">
        <v>75</v>
      </c>
      <c r="C462" t="s">
        <v>76</v>
      </c>
      <c r="D462" s="10">
        <v>1239</v>
      </c>
      <c r="E462" s="11">
        <v>189</v>
      </c>
    </row>
    <row r="463" spans="1:5" x14ac:dyDescent="0.25">
      <c r="A463" t="s">
        <v>69</v>
      </c>
      <c r="B463" t="s">
        <v>81</v>
      </c>
      <c r="C463" t="s">
        <v>99</v>
      </c>
      <c r="D463" s="10">
        <v>812</v>
      </c>
      <c r="E463" s="11">
        <v>336</v>
      </c>
    </row>
    <row r="464" spans="1:5" x14ac:dyDescent="0.25">
      <c r="A464" t="s">
        <v>66</v>
      </c>
      <c r="B464" t="s">
        <v>70</v>
      </c>
      <c r="C464" t="s">
        <v>73</v>
      </c>
      <c r="D464" s="10">
        <v>2226</v>
      </c>
      <c r="E464" s="11">
        <v>249</v>
      </c>
    </row>
    <row r="465" spans="1:5" x14ac:dyDescent="0.25">
      <c r="A465" t="s">
        <v>69</v>
      </c>
      <c r="B465" t="s">
        <v>91</v>
      </c>
      <c r="C465" t="s">
        <v>89</v>
      </c>
      <c r="D465" s="10">
        <v>10185</v>
      </c>
      <c r="E465" s="11">
        <v>432</v>
      </c>
    </row>
    <row r="466" spans="1:5" x14ac:dyDescent="0.25">
      <c r="A466" t="s">
        <v>84</v>
      </c>
      <c r="B466" t="s">
        <v>91</v>
      </c>
      <c r="C466" t="s">
        <v>68</v>
      </c>
      <c r="D466" s="10">
        <v>2233</v>
      </c>
      <c r="E466" s="11">
        <v>171</v>
      </c>
    </row>
    <row r="467" spans="1:5" x14ac:dyDescent="0.25">
      <c r="A467" t="s">
        <v>66</v>
      </c>
      <c r="B467" t="s">
        <v>91</v>
      </c>
      <c r="C467" t="s">
        <v>99</v>
      </c>
      <c r="D467" s="10">
        <v>2282</v>
      </c>
      <c r="E467" s="11">
        <v>123</v>
      </c>
    </row>
    <row r="468" spans="1:5" x14ac:dyDescent="0.25">
      <c r="A468" t="s">
        <v>88</v>
      </c>
      <c r="B468" t="s">
        <v>75</v>
      </c>
      <c r="C468" t="s">
        <v>100</v>
      </c>
      <c r="D468" s="10">
        <v>6552</v>
      </c>
      <c r="E468" s="11">
        <v>240</v>
      </c>
    </row>
    <row r="469" spans="1:5" x14ac:dyDescent="0.25">
      <c r="A469" t="s">
        <v>74</v>
      </c>
      <c r="B469" t="s">
        <v>78</v>
      </c>
      <c r="C469" t="s">
        <v>99</v>
      </c>
      <c r="D469" s="10">
        <v>6531</v>
      </c>
      <c r="E469" s="11">
        <v>141</v>
      </c>
    </row>
    <row r="470" spans="1:5" x14ac:dyDescent="0.25">
      <c r="A470" t="s">
        <v>77</v>
      </c>
      <c r="B470" t="s">
        <v>78</v>
      </c>
      <c r="C470" t="s">
        <v>80</v>
      </c>
      <c r="D470" s="10">
        <v>4137</v>
      </c>
      <c r="E470" s="11">
        <v>123</v>
      </c>
    </row>
    <row r="471" spans="1:5" x14ac:dyDescent="0.25">
      <c r="A471" t="s">
        <v>66</v>
      </c>
      <c r="B471" t="s">
        <v>70</v>
      </c>
      <c r="C471" t="s">
        <v>85</v>
      </c>
      <c r="D471" s="10">
        <v>3409</v>
      </c>
      <c r="E471" s="11">
        <v>3</v>
      </c>
    </row>
    <row r="472" spans="1:5" x14ac:dyDescent="0.25">
      <c r="A472" t="s">
        <v>77</v>
      </c>
      <c r="B472" t="s">
        <v>91</v>
      </c>
      <c r="C472" t="s">
        <v>79</v>
      </c>
      <c r="D472" s="10">
        <v>560</v>
      </c>
      <c r="E472" s="11">
        <v>45</v>
      </c>
    </row>
    <row r="473" spans="1:5" x14ac:dyDescent="0.25">
      <c r="A473" t="s">
        <v>72</v>
      </c>
      <c r="B473" t="s">
        <v>75</v>
      </c>
      <c r="C473" t="s">
        <v>89</v>
      </c>
      <c r="D473" s="10">
        <v>1603</v>
      </c>
      <c r="E473" s="11">
        <v>192</v>
      </c>
    </row>
    <row r="474" spans="1:5" x14ac:dyDescent="0.25">
      <c r="A474" t="s">
        <v>88</v>
      </c>
      <c r="B474" t="s">
        <v>67</v>
      </c>
      <c r="C474" t="s">
        <v>83</v>
      </c>
      <c r="D474" s="10">
        <v>4242</v>
      </c>
      <c r="E474" s="11">
        <v>99</v>
      </c>
    </row>
    <row r="475" spans="1:5" x14ac:dyDescent="0.25">
      <c r="A475" t="s">
        <v>77</v>
      </c>
      <c r="B475" t="s">
        <v>78</v>
      </c>
      <c r="C475" t="s">
        <v>85</v>
      </c>
      <c r="D475" s="10">
        <v>1834</v>
      </c>
      <c r="E475" s="11">
        <v>279</v>
      </c>
    </row>
    <row r="476" spans="1:5" x14ac:dyDescent="0.25">
      <c r="A476" t="s">
        <v>87</v>
      </c>
      <c r="B476" t="s">
        <v>78</v>
      </c>
      <c r="C476" t="s">
        <v>99</v>
      </c>
      <c r="D476" s="10">
        <v>602</v>
      </c>
      <c r="E476" s="11">
        <v>240</v>
      </c>
    </row>
    <row r="477" spans="1:5" x14ac:dyDescent="0.25">
      <c r="A477" t="s">
        <v>87</v>
      </c>
      <c r="B477" t="s">
        <v>75</v>
      </c>
      <c r="C477" t="s">
        <v>79</v>
      </c>
      <c r="D477" s="10">
        <v>3157</v>
      </c>
      <c r="E477" s="11">
        <v>204</v>
      </c>
    </row>
    <row r="478" spans="1:5" x14ac:dyDescent="0.25">
      <c r="A478" t="s">
        <v>86</v>
      </c>
      <c r="B478" t="s">
        <v>67</v>
      </c>
      <c r="C478" t="s">
        <v>98</v>
      </c>
      <c r="D478" s="10">
        <v>2478</v>
      </c>
      <c r="E478" s="11">
        <v>108</v>
      </c>
    </row>
    <row r="479" spans="1:5" x14ac:dyDescent="0.25">
      <c r="A479" t="s">
        <v>69</v>
      </c>
      <c r="B479" t="s">
        <v>91</v>
      </c>
      <c r="C479" t="s">
        <v>83</v>
      </c>
      <c r="D479" s="10">
        <v>8316</v>
      </c>
      <c r="E479" s="11">
        <v>69</v>
      </c>
    </row>
    <row r="480" spans="1:5" x14ac:dyDescent="0.25">
      <c r="A480" t="s">
        <v>88</v>
      </c>
      <c r="B480" t="s">
        <v>75</v>
      </c>
      <c r="C480" t="s">
        <v>94</v>
      </c>
      <c r="D480" s="10">
        <v>7588</v>
      </c>
      <c r="E480" s="11">
        <v>102</v>
      </c>
    </row>
    <row r="481" spans="1:5" x14ac:dyDescent="0.25">
      <c r="A481" t="s">
        <v>74</v>
      </c>
      <c r="B481" t="s">
        <v>70</v>
      </c>
      <c r="C481" t="s">
        <v>80</v>
      </c>
      <c r="D481" s="10">
        <v>9576</v>
      </c>
      <c r="E481" s="11">
        <v>141</v>
      </c>
    </row>
    <row r="482" spans="1:5" x14ac:dyDescent="0.25">
      <c r="A482" t="s">
        <v>69</v>
      </c>
      <c r="B482" t="s">
        <v>78</v>
      </c>
      <c r="C482" t="s">
        <v>89</v>
      </c>
      <c r="D482" s="10">
        <v>6188</v>
      </c>
      <c r="E482" s="11">
        <v>186</v>
      </c>
    </row>
    <row r="483" spans="1:5" x14ac:dyDescent="0.25">
      <c r="A483" t="s">
        <v>86</v>
      </c>
      <c r="B483" t="s">
        <v>91</v>
      </c>
      <c r="C483" t="s">
        <v>90</v>
      </c>
      <c r="D483" s="10">
        <v>2485</v>
      </c>
      <c r="E483" s="11">
        <v>153</v>
      </c>
    </row>
    <row r="484" spans="1:5" x14ac:dyDescent="0.25">
      <c r="A484" t="s">
        <v>84</v>
      </c>
      <c r="B484" t="s">
        <v>91</v>
      </c>
      <c r="C484" t="s">
        <v>101</v>
      </c>
      <c r="D484" s="10">
        <v>630</v>
      </c>
      <c r="E484" s="11">
        <v>234</v>
      </c>
    </row>
    <row r="485" spans="1:5" x14ac:dyDescent="0.25">
      <c r="A485" t="s">
        <v>74</v>
      </c>
      <c r="B485" t="s">
        <v>81</v>
      </c>
      <c r="C485" t="s">
        <v>99</v>
      </c>
      <c r="D485" s="10">
        <v>2072</v>
      </c>
      <c r="E485" s="11">
        <v>246</v>
      </c>
    </row>
    <row r="486" spans="1:5" x14ac:dyDescent="0.25">
      <c r="A486" t="s">
        <v>72</v>
      </c>
      <c r="B486" t="s">
        <v>70</v>
      </c>
      <c r="C486" t="s">
        <v>90</v>
      </c>
      <c r="D486" s="10">
        <v>8113</v>
      </c>
      <c r="E486" s="11">
        <v>333</v>
      </c>
    </row>
    <row r="487" spans="1:5" x14ac:dyDescent="0.25">
      <c r="A487" t="s">
        <v>74</v>
      </c>
      <c r="B487" t="s">
        <v>67</v>
      </c>
      <c r="C487" t="s">
        <v>100</v>
      </c>
      <c r="D487" s="10">
        <v>4123</v>
      </c>
      <c r="E487" s="11">
        <v>549</v>
      </c>
    </row>
    <row r="488" spans="1:5" x14ac:dyDescent="0.25">
      <c r="A488" t="s">
        <v>86</v>
      </c>
      <c r="B488" t="s">
        <v>91</v>
      </c>
      <c r="C488" t="s">
        <v>71</v>
      </c>
      <c r="D488" s="10">
        <v>1001</v>
      </c>
      <c r="E488" s="11">
        <v>48</v>
      </c>
    </row>
    <row r="489" spans="1:5" x14ac:dyDescent="0.25">
      <c r="A489" t="s">
        <v>87</v>
      </c>
      <c r="B489" t="s">
        <v>81</v>
      </c>
      <c r="C489" t="s">
        <v>98</v>
      </c>
      <c r="D489" s="10">
        <v>1071</v>
      </c>
      <c r="E489" s="11">
        <v>183</v>
      </c>
    </row>
    <row r="490" spans="1:5" x14ac:dyDescent="0.25">
      <c r="A490" t="s">
        <v>74</v>
      </c>
      <c r="B490" t="s">
        <v>70</v>
      </c>
      <c r="C490" t="s">
        <v>95</v>
      </c>
      <c r="D490" s="10">
        <v>7077</v>
      </c>
      <c r="E490" s="11">
        <v>78</v>
      </c>
    </row>
    <row r="491" spans="1:5" x14ac:dyDescent="0.25">
      <c r="A491" t="s">
        <v>77</v>
      </c>
      <c r="B491" t="s">
        <v>75</v>
      </c>
      <c r="C491" t="s">
        <v>83</v>
      </c>
      <c r="D491" s="10">
        <v>511</v>
      </c>
      <c r="E491" s="11">
        <v>210</v>
      </c>
    </row>
    <row r="492" spans="1:5" x14ac:dyDescent="0.25">
      <c r="A492" t="s">
        <v>96</v>
      </c>
      <c r="B492" t="s">
        <v>81</v>
      </c>
      <c r="C492" t="s">
        <v>89</v>
      </c>
      <c r="D492" s="10">
        <v>11606</v>
      </c>
      <c r="E492" s="11">
        <v>330</v>
      </c>
    </row>
    <row r="493" spans="1:5" x14ac:dyDescent="0.25">
      <c r="A493" t="s">
        <v>86</v>
      </c>
      <c r="B493" t="s">
        <v>91</v>
      </c>
      <c r="C493" t="s">
        <v>76</v>
      </c>
      <c r="D493" s="10">
        <v>8533</v>
      </c>
      <c r="E493" s="11">
        <v>315</v>
      </c>
    </row>
    <row r="494" spans="1:5" x14ac:dyDescent="0.25">
      <c r="A494" t="s">
        <v>84</v>
      </c>
      <c r="B494" t="s">
        <v>81</v>
      </c>
      <c r="C494" t="s">
        <v>79</v>
      </c>
      <c r="D494" s="10">
        <v>8995</v>
      </c>
      <c r="E494" s="11">
        <v>231</v>
      </c>
    </row>
    <row r="495" spans="1:5" x14ac:dyDescent="0.25">
      <c r="A495" t="s">
        <v>84</v>
      </c>
      <c r="B495" t="s">
        <v>70</v>
      </c>
      <c r="C495" t="s">
        <v>102</v>
      </c>
      <c r="D495" s="10">
        <v>7105</v>
      </c>
      <c r="E495" s="11">
        <v>159</v>
      </c>
    </row>
    <row r="496" spans="1:5" x14ac:dyDescent="0.25">
      <c r="A496" t="s">
        <v>74</v>
      </c>
      <c r="B496" t="s">
        <v>75</v>
      </c>
      <c r="C496" t="s">
        <v>90</v>
      </c>
      <c r="D496" s="10">
        <v>3969</v>
      </c>
      <c r="E496" s="11">
        <v>267</v>
      </c>
    </row>
    <row r="497" spans="1:5" x14ac:dyDescent="0.25">
      <c r="A497" t="s">
        <v>87</v>
      </c>
      <c r="B497" t="s">
        <v>70</v>
      </c>
      <c r="C497" t="s">
        <v>102</v>
      </c>
      <c r="D497" s="10">
        <v>1204</v>
      </c>
      <c r="E497" s="11">
        <v>147</v>
      </c>
    </row>
    <row r="498" spans="1:5" x14ac:dyDescent="0.25">
      <c r="A498" t="s">
        <v>74</v>
      </c>
      <c r="B498" t="s">
        <v>70</v>
      </c>
      <c r="C498" t="s">
        <v>79</v>
      </c>
      <c r="D498" s="10">
        <v>2212</v>
      </c>
      <c r="E498" s="11">
        <v>54</v>
      </c>
    </row>
    <row r="499" spans="1:5" x14ac:dyDescent="0.25">
      <c r="A499" t="s">
        <v>69</v>
      </c>
      <c r="B499" t="s">
        <v>81</v>
      </c>
      <c r="C499" t="s">
        <v>101</v>
      </c>
      <c r="D499" s="10">
        <v>9086</v>
      </c>
      <c r="E499" s="11">
        <v>273</v>
      </c>
    </row>
    <row r="500" spans="1:5" x14ac:dyDescent="0.25">
      <c r="A500" t="s">
        <v>87</v>
      </c>
      <c r="B500" t="s">
        <v>67</v>
      </c>
      <c r="C500" t="s">
        <v>79</v>
      </c>
      <c r="D500" s="10">
        <v>1232</v>
      </c>
      <c r="E500" s="11">
        <v>126</v>
      </c>
    </row>
    <row r="501" spans="1:5" x14ac:dyDescent="0.25">
      <c r="A501" t="s">
        <v>66</v>
      </c>
      <c r="B501" t="s">
        <v>75</v>
      </c>
      <c r="C501" t="s">
        <v>76</v>
      </c>
      <c r="D501" s="10">
        <v>4179</v>
      </c>
      <c r="E501" s="11">
        <v>3</v>
      </c>
    </row>
    <row r="502" spans="1:5" x14ac:dyDescent="0.25">
      <c r="A502" t="s">
        <v>77</v>
      </c>
      <c r="B502" t="s">
        <v>78</v>
      </c>
      <c r="C502" t="s">
        <v>90</v>
      </c>
      <c r="D502" s="10">
        <v>1407</v>
      </c>
      <c r="E502" s="11">
        <v>60</v>
      </c>
    </row>
    <row r="503" spans="1:5" x14ac:dyDescent="0.25">
      <c r="A503" t="s">
        <v>84</v>
      </c>
      <c r="B503" t="s">
        <v>70</v>
      </c>
      <c r="C503" t="s">
        <v>79</v>
      </c>
      <c r="D503" s="10">
        <v>4389</v>
      </c>
      <c r="E503" s="11">
        <v>150</v>
      </c>
    </row>
    <row r="504" spans="1:5" x14ac:dyDescent="0.25">
      <c r="A504" t="s">
        <v>87</v>
      </c>
      <c r="B504" t="s">
        <v>78</v>
      </c>
      <c r="C504" t="s">
        <v>92</v>
      </c>
      <c r="D504" s="10">
        <v>10164</v>
      </c>
      <c r="E504" s="11">
        <v>297</v>
      </c>
    </row>
    <row r="505" spans="1:5" x14ac:dyDescent="0.25">
      <c r="A505" t="s">
        <v>84</v>
      </c>
      <c r="B505" t="s">
        <v>91</v>
      </c>
      <c r="C505" t="s">
        <v>97</v>
      </c>
      <c r="D505" s="10">
        <v>5292</v>
      </c>
      <c r="E505" s="11">
        <v>234</v>
      </c>
    </row>
    <row r="506" spans="1:5" x14ac:dyDescent="0.25">
      <c r="A506" t="s">
        <v>84</v>
      </c>
      <c r="B506" t="s">
        <v>78</v>
      </c>
      <c r="C506" t="s">
        <v>68</v>
      </c>
      <c r="D506" s="10">
        <v>273</v>
      </c>
      <c r="E506" s="11">
        <v>135</v>
      </c>
    </row>
    <row r="507" spans="1:5" x14ac:dyDescent="0.25">
      <c r="A507" t="s">
        <v>87</v>
      </c>
      <c r="B507" t="s">
        <v>81</v>
      </c>
      <c r="C507" t="s">
        <v>94</v>
      </c>
      <c r="D507" s="10">
        <v>1358</v>
      </c>
      <c r="E507" s="11">
        <v>9</v>
      </c>
    </row>
    <row r="508" spans="1:5" x14ac:dyDescent="0.25">
      <c r="A508" t="s">
        <v>86</v>
      </c>
      <c r="B508" t="s">
        <v>78</v>
      </c>
      <c r="C508" t="s">
        <v>95</v>
      </c>
      <c r="D508" s="10">
        <v>5439</v>
      </c>
      <c r="E508" s="11">
        <v>255</v>
      </c>
    </row>
    <row r="509" spans="1:5" x14ac:dyDescent="0.25">
      <c r="A509" t="s">
        <v>77</v>
      </c>
      <c r="B509" t="s">
        <v>78</v>
      </c>
      <c r="C509" t="s">
        <v>102</v>
      </c>
      <c r="D509" s="10">
        <v>2373</v>
      </c>
      <c r="E509" s="11">
        <v>243</v>
      </c>
    </row>
    <row r="510" spans="1:5" x14ac:dyDescent="0.25">
      <c r="A510" t="s">
        <v>77</v>
      </c>
      <c r="B510" t="s">
        <v>75</v>
      </c>
      <c r="C510" t="s">
        <v>68</v>
      </c>
      <c r="D510" s="10">
        <v>14147</v>
      </c>
      <c r="E510" s="11">
        <v>9</v>
      </c>
    </row>
    <row r="511" spans="1:5" x14ac:dyDescent="0.25">
      <c r="A511" t="s">
        <v>74</v>
      </c>
      <c r="B511" t="s">
        <v>91</v>
      </c>
      <c r="C511" t="s">
        <v>103</v>
      </c>
      <c r="D511" s="10">
        <v>5075</v>
      </c>
      <c r="E511" s="11">
        <v>24</v>
      </c>
    </row>
    <row r="512" spans="1:5" x14ac:dyDescent="0.25">
      <c r="A512" t="s">
        <v>77</v>
      </c>
      <c r="B512" t="s">
        <v>78</v>
      </c>
      <c r="C512" t="s">
        <v>98</v>
      </c>
      <c r="D512" s="10">
        <v>8085</v>
      </c>
      <c r="E512" s="11">
        <v>111</v>
      </c>
    </row>
    <row r="513" spans="1:5" x14ac:dyDescent="0.25">
      <c r="A513" t="s">
        <v>77</v>
      </c>
      <c r="B513" t="s">
        <v>67</v>
      </c>
      <c r="C513" t="s">
        <v>99</v>
      </c>
      <c r="D513" s="10">
        <v>3710</v>
      </c>
      <c r="E513" s="11">
        <v>15</v>
      </c>
    </row>
    <row r="514" spans="1:5" x14ac:dyDescent="0.25">
      <c r="A514" t="s">
        <v>96</v>
      </c>
      <c r="B514" t="s">
        <v>78</v>
      </c>
      <c r="C514" t="s">
        <v>101</v>
      </c>
      <c r="D514" s="10">
        <v>4998</v>
      </c>
      <c r="E514" s="11">
        <v>123</v>
      </c>
    </row>
    <row r="515" spans="1:5" x14ac:dyDescent="0.25">
      <c r="A515" t="s">
        <v>86</v>
      </c>
      <c r="B515" t="s">
        <v>70</v>
      </c>
      <c r="C515" t="s">
        <v>102</v>
      </c>
      <c r="D515" s="10">
        <v>959</v>
      </c>
      <c r="E515" s="11">
        <v>114</v>
      </c>
    </row>
    <row r="516" spans="1:5" x14ac:dyDescent="0.25">
      <c r="A516" t="s">
        <v>86</v>
      </c>
      <c r="B516" t="s">
        <v>75</v>
      </c>
      <c r="C516" t="s">
        <v>103</v>
      </c>
      <c r="D516" s="10">
        <v>7385</v>
      </c>
      <c r="E516" s="11">
        <v>96</v>
      </c>
    </row>
    <row r="517" spans="1:5" x14ac:dyDescent="0.25">
      <c r="A517" t="s">
        <v>74</v>
      </c>
      <c r="B517" t="s">
        <v>91</v>
      </c>
      <c r="C517" t="s">
        <v>85</v>
      </c>
      <c r="D517" s="10">
        <v>3206</v>
      </c>
      <c r="E517" s="11">
        <v>204</v>
      </c>
    </row>
    <row r="518" spans="1:5" x14ac:dyDescent="0.25">
      <c r="A518" t="s">
        <v>74</v>
      </c>
      <c r="B518" t="s">
        <v>67</v>
      </c>
      <c r="C518" t="s">
        <v>73</v>
      </c>
      <c r="D518" s="10">
        <v>819</v>
      </c>
      <c r="E518" s="11">
        <v>180</v>
      </c>
    </row>
    <row r="519" spans="1:5" x14ac:dyDescent="0.25">
      <c r="A519" t="s">
        <v>77</v>
      </c>
      <c r="B519" t="s">
        <v>75</v>
      </c>
      <c r="C519" t="s">
        <v>90</v>
      </c>
      <c r="D519" s="10">
        <v>11592</v>
      </c>
      <c r="E519" s="11">
        <v>6</v>
      </c>
    </row>
    <row r="520" spans="1:5" x14ac:dyDescent="0.25">
      <c r="A520" t="s">
        <v>74</v>
      </c>
      <c r="B520" t="s">
        <v>81</v>
      </c>
      <c r="C520" t="s">
        <v>85</v>
      </c>
      <c r="D520" s="10">
        <v>3199</v>
      </c>
      <c r="E520" s="11">
        <v>42</v>
      </c>
    </row>
    <row r="521" spans="1:5" x14ac:dyDescent="0.25">
      <c r="A521" t="s">
        <v>84</v>
      </c>
      <c r="B521" t="s">
        <v>81</v>
      </c>
      <c r="C521" t="s">
        <v>98</v>
      </c>
      <c r="D521" s="10">
        <v>5075</v>
      </c>
      <c r="E521" s="11">
        <v>78</v>
      </c>
    </row>
    <row r="522" spans="1:5" x14ac:dyDescent="0.25">
      <c r="A522" t="s">
        <v>86</v>
      </c>
      <c r="B522" t="s">
        <v>67</v>
      </c>
      <c r="C522" t="s">
        <v>102</v>
      </c>
      <c r="D522" s="10">
        <v>5733</v>
      </c>
      <c r="E522" s="11">
        <v>309</v>
      </c>
    </row>
    <row r="523" spans="1:5" x14ac:dyDescent="0.25">
      <c r="A523" t="s">
        <v>96</v>
      </c>
      <c r="B523" t="s">
        <v>67</v>
      </c>
      <c r="C523" t="s">
        <v>73</v>
      </c>
      <c r="D523" s="10">
        <v>5810</v>
      </c>
      <c r="E523" s="11">
        <v>174</v>
      </c>
    </row>
    <row r="524" spans="1:5" x14ac:dyDescent="0.25">
      <c r="A524" t="s">
        <v>88</v>
      </c>
      <c r="B524" t="s">
        <v>78</v>
      </c>
      <c r="C524" t="s">
        <v>85</v>
      </c>
      <c r="D524" s="10">
        <v>714</v>
      </c>
      <c r="E524" s="11">
        <v>30</v>
      </c>
    </row>
    <row r="525" spans="1:5" x14ac:dyDescent="0.25">
      <c r="A525" t="s">
        <v>66</v>
      </c>
      <c r="B525" t="s">
        <v>78</v>
      </c>
      <c r="C525" t="s">
        <v>97</v>
      </c>
      <c r="D525" s="10">
        <v>9814</v>
      </c>
      <c r="E525" s="11">
        <v>339</v>
      </c>
    </row>
    <row r="526" spans="1:5" x14ac:dyDescent="0.25">
      <c r="A526" t="s">
        <v>87</v>
      </c>
      <c r="B526" t="s">
        <v>70</v>
      </c>
      <c r="C526" t="s">
        <v>99</v>
      </c>
      <c r="D526" s="10">
        <v>1281</v>
      </c>
      <c r="E526" s="11">
        <v>9</v>
      </c>
    </row>
    <row r="527" spans="1:5" x14ac:dyDescent="0.25">
      <c r="A527" t="s">
        <v>69</v>
      </c>
      <c r="B527" t="s">
        <v>70</v>
      </c>
      <c r="C527" t="s">
        <v>90</v>
      </c>
      <c r="D527" s="10">
        <v>8848</v>
      </c>
      <c r="E527" s="11">
        <v>231</v>
      </c>
    </row>
    <row r="528" spans="1:5" x14ac:dyDescent="0.25">
      <c r="A528" t="s">
        <v>66</v>
      </c>
      <c r="B528" t="s">
        <v>91</v>
      </c>
      <c r="C528" t="s">
        <v>71</v>
      </c>
      <c r="D528" s="10">
        <v>7126</v>
      </c>
      <c r="E528" s="11">
        <v>255</v>
      </c>
    </row>
    <row r="529" spans="1:5" x14ac:dyDescent="0.25">
      <c r="A529" t="s">
        <v>87</v>
      </c>
      <c r="B529" t="s">
        <v>70</v>
      </c>
      <c r="C529" t="s">
        <v>82</v>
      </c>
      <c r="D529" s="10">
        <v>6552</v>
      </c>
      <c r="E529" s="11">
        <v>147</v>
      </c>
    </row>
    <row r="530" spans="1:5" x14ac:dyDescent="0.25">
      <c r="A530" t="s">
        <v>69</v>
      </c>
      <c r="B530" t="s">
        <v>91</v>
      </c>
      <c r="C530" t="s">
        <v>99</v>
      </c>
      <c r="D530" s="10">
        <v>1253</v>
      </c>
      <c r="E530" s="11">
        <v>234</v>
      </c>
    </row>
    <row r="531" spans="1:5" x14ac:dyDescent="0.25">
      <c r="A531" t="s">
        <v>84</v>
      </c>
      <c r="B531" t="s">
        <v>91</v>
      </c>
      <c r="C531" t="s">
        <v>73</v>
      </c>
      <c r="D531" s="10">
        <v>13678</v>
      </c>
      <c r="E531" s="11">
        <v>297</v>
      </c>
    </row>
    <row r="532" spans="1:5" x14ac:dyDescent="0.25">
      <c r="A532" t="s">
        <v>86</v>
      </c>
      <c r="B532" t="s">
        <v>67</v>
      </c>
      <c r="C532" t="s">
        <v>92</v>
      </c>
      <c r="D532" s="10">
        <v>1561</v>
      </c>
      <c r="E532" s="11">
        <v>231</v>
      </c>
    </row>
    <row r="533" spans="1:5" x14ac:dyDescent="0.25">
      <c r="A533" t="s">
        <v>96</v>
      </c>
      <c r="B533" t="s">
        <v>75</v>
      </c>
      <c r="C533" t="s">
        <v>80</v>
      </c>
      <c r="D533" s="10">
        <v>6244</v>
      </c>
      <c r="E533" s="11">
        <v>438</v>
      </c>
    </row>
    <row r="534" spans="1:5" x14ac:dyDescent="0.25">
      <c r="A534" t="s">
        <v>86</v>
      </c>
      <c r="B534" t="s">
        <v>78</v>
      </c>
      <c r="C534" t="s">
        <v>98</v>
      </c>
      <c r="D534" s="10">
        <v>7014</v>
      </c>
      <c r="E534" s="11">
        <v>30</v>
      </c>
    </row>
    <row r="535" spans="1:5" x14ac:dyDescent="0.25">
      <c r="A535" t="s">
        <v>84</v>
      </c>
      <c r="B535" t="s">
        <v>67</v>
      </c>
      <c r="C535" t="s">
        <v>71</v>
      </c>
      <c r="D535" s="10">
        <v>3710</v>
      </c>
      <c r="E535" s="11">
        <v>219</v>
      </c>
    </row>
    <row r="536" spans="1:5" x14ac:dyDescent="0.25">
      <c r="A536" t="s">
        <v>88</v>
      </c>
      <c r="B536" t="s">
        <v>81</v>
      </c>
      <c r="C536" t="s">
        <v>100</v>
      </c>
      <c r="D536" s="10">
        <v>3234</v>
      </c>
      <c r="E536" s="11">
        <v>234</v>
      </c>
    </row>
    <row r="537" spans="1:5" x14ac:dyDescent="0.25">
      <c r="A537" t="s">
        <v>88</v>
      </c>
      <c r="B537" t="s">
        <v>75</v>
      </c>
      <c r="C537" t="s">
        <v>76</v>
      </c>
      <c r="D537" s="10">
        <v>3892</v>
      </c>
      <c r="E537" s="11">
        <v>183</v>
      </c>
    </row>
    <row r="538" spans="1:5" x14ac:dyDescent="0.25">
      <c r="A538" t="s">
        <v>77</v>
      </c>
      <c r="B538" t="s">
        <v>67</v>
      </c>
      <c r="C538" t="s">
        <v>73</v>
      </c>
      <c r="D538" s="10">
        <v>644</v>
      </c>
      <c r="E538" s="11">
        <v>186</v>
      </c>
    </row>
    <row r="539" spans="1:5" x14ac:dyDescent="0.25">
      <c r="A539" t="s">
        <v>86</v>
      </c>
      <c r="B539" t="s">
        <v>70</v>
      </c>
      <c r="C539" t="s">
        <v>79</v>
      </c>
      <c r="D539" s="10">
        <v>3864</v>
      </c>
      <c r="E539" s="11">
        <v>171</v>
      </c>
    </row>
    <row r="540" spans="1:5" x14ac:dyDescent="0.25">
      <c r="A540" t="s">
        <v>88</v>
      </c>
      <c r="B540" t="s">
        <v>78</v>
      </c>
      <c r="C540" t="s">
        <v>76</v>
      </c>
      <c r="D540" s="10">
        <v>2765</v>
      </c>
      <c r="E540" s="11">
        <v>141</v>
      </c>
    </row>
    <row r="541" spans="1:5" x14ac:dyDescent="0.25">
      <c r="A541" t="s">
        <v>96</v>
      </c>
      <c r="B541" t="s">
        <v>91</v>
      </c>
      <c r="C541" t="s">
        <v>99</v>
      </c>
      <c r="D541" s="10">
        <v>4543</v>
      </c>
      <c r="E541" s="11">
        <v>327</v>
      </c>
    </row>
    <row r="542" spans="1:5" x14ac:dyDescent="0.25">
      <c r="A542" t="s">
        <v>72</v>
      </c>
      <c r="B542" t="s">
        <v>78</v>
      </c>
      <c r="C542" t="s">
        <v>94</v>
      </c>
      <c r="D542" s="10">
        <v>371</v>
      </c>
      <c r="E542" s="11">
        <v>186</v>
      </c>
    </row>
    <row r="543" spans="1:5" x14ac:dyDescent="0.25">
      <c r="A543" t="s">
        <v>69</v>
      </c>
      <c r="B543" t="s">
        <v>91</v>
      </c>
      <c r="C543" t="s">
        <v>93</v>
      </c>
      <c r="D543" s="10">
        <v>4480</v>
      </c>
      <c r="E543" s="11">
        <v>171</v>
      </c>
    </row>
    <row r="544" spans="1:5" x14ac:dyDescent="0.25">
      <c r="A544" t="s">
        <v>88</v>
      </c>
      <c r="B544" t="s">
        <v>81</v>
      </c>
      <c r="C544" t="s">
        <v>98</v>
      </c>
      <c r="D544" s="10">
        <v>1904</v>
      </c>
      <c r="E544" s="11">
        <v>51</v>
      </c>
    </row>
    <row r="545" spans="1:5" x14ac:dyDescent="0.25">
      <c r="A545" t="s">
        <v>66</v>
      </c>
      <c r="B545" t="s">
        <v>70</v>
      </c>
      <c r="C545" t="s">
        <v>79</v>
      </c>
      <c r="D545" s="10">
        <v>756</v>
      </c>
      <c r="E545" s="11">
        <v>411</v>
      </c>
    </row>
    <row r="546" spans="1:5" x14ac:dyDescent="0.25">
      <c r="A546" t="s">
        <v>69</v>
      </c>
      <c r="B546" t="s">
        <v>70</v>
      </c>
      <c r="C546" t="s">
        <v>99</v>
      </c>
      <c r="D546" s="10">
        <v>4774</v>
      </c>
      <c r="E546" s="11">
        <v>96</v>
      </c>
    </row>
    <row r="547" spans="1:5" x14ac:dyDescent="0.25">
      <c r="A547" t="s">
        <v>77</v>
      </c>
      <c r="B547" t="s">
        <v>78</v>
      </c>
      <c r="C547" t="s">
        <v>101</v>
      </c>
      <c r="D547" s="10">
        <v>84</v>
      </c>
      <c r="E547" s="11">
        <v>222</v>
      </c>
    </row>
    <row r="548" spans="1:5" x14ac:dyDescent="0.25">
      <c r="A548" t="s">
        <v>88</v>
      </c>
      <c r="B548" t="s">
        <v>75</v>
      </c>
      <c r="C548" t="s">
        <v>98</v>
      </c>
      <c r="D548" s="10">
        <v>6489</v>
      </c>
      <c r="E548" s="11">
        <v>147</v>
      </c>
    </row>
    <row r="549" spans="1:5" x14ac:dyDescent="0.25">
      <c r="A549" t="s">
        <v>88</v>
      </c>
      <c r="B549" t="s">
        <v>81</v>
      </c>
      <c r="C549" t="s">
        <v>73</v>
      </c>
      <c r="D549" s="10">
        <v>2142</v>
      </c>
      <c r="E549" s="11">
        <v>105</v>
      </c>
    </row>
    <row r="550" spans="1:5" x14ac:dyDescent="0.25">
      <c r="A550" t="s">
        <v>86</v>
      </c>
      <c r="B550" t="s">
        <v>81</v>
      </c>
      <c r="C550" t="s">
        <v>102</v>
      </c>
      <c r="D550" s="10">
        <v>175</v>
      </c>
      <c r="E550" s="11">
        <v>66</v>
      </c>
    </row>
    <row r="551" spans="1:5" x14ac:dyDescent="0.25">
      <c r="A551" t="s">
        <v>69</v>
      </c>
      <c r="B551" t="s">
        <v>70</v>
      </c>
      <c r="C551" t="s">
        <v>95</v>
      </c>
      <c r="D551" s="10">
        <v>4284</v>
      </c>
      <c r="E551" s="11">
        <v>0</v>
      </c>
    </row>
    <row r="552" spans="1:5" x14ac:dyDescent="0.25">
      <c r="A552" t="s">
        <v>69</v>
      </c>
      <c r="B552" t="s">
        <v>75</v>
      </c>
      <c r="C552" t="s">
        <v>92</v>
      </c>
      <c r="D552" s="10">
        <v>2583</v>
      </c>
      <c r="E552" s="11">
        <v>438</v>
      </c>
    </row>
    <row r="553" spans="1:5" x14ac:dyDescent="0.25">
      <c r="A553" t="s">
        <v>72</v>
      </c>
      <c r="B553" t="s">
        <v>81</v>
      </c>
      <c r="C553" t="s">
        <v>100</v>
      </c>
      <c r="D553" s="10">
        <v>8099</v>
      </c>
      <c r="E553" s="11">
        <v>123</v>
      </c>
    </row>
    <row r="554" spans="1:5" x14ac:dyDescent="0.25">
      <c r="A554" t="s">
        <v>96</v>
      </c>
      <c r="B554" t="s">
        <v>91</v>
      </c>
      <c r="C554" t="s">
        <v>85</v>
      </c>
      <c r="D554" s="10">
        <v>1449</v>
      </c>
      <c r="E554" s="11">
        <v>111</v>
      </c>
    </row>
    <row r="555" spans="1:5" x14ac:dyDescent="0.25">
      <c r="A555" t="s">
        <v>84</v>
      </c>
      <c r="B555" t="s">
        <v>75</v>
      </c>
      <c r="C555" t="s">
        <v>102</v>
      </c>
      <c r="D555" s="10">
        <v>42</v>
      </c>
      <c r="E555" s="11">
        <v>72</v>
      </c>
    </row>
    <row r="556" spans="1:5" x14ac:dyDescent="0.25">
      <c r="A556" t="s">
        <v>77</v>
      </c>
      <c r="B556" t="s">
        <v>75</v>
      </c>
      <c r="C556" t="s">
        <v>103</v>
      </c>
      <c r="D556" s="10">
        <v>7035</v>
      </c>
      <c r="E556" s="11">
        <v>15</v>
      </c>
    </row>
    <row r="557" spans="1:5" x14ac:dyDescent="0.25">
      <c r="A557" t="s">
        <v>74</v>
      </c>
      <c r="B557" t="s">
        <v>78</v>
      </c>
      <c r="C557" t="s">
        <v>90</v>
      </c>
      <c r="D557" s="10">
        <v>105</v>
      </c>
      <c r="E557" s="11">
        <v>318</v>
      </c>
    </row>
    <row r="558" spans="1:5" x14ac:dyDescent="0.25">
      <c r="A558" t="s">
        <v>86</v>
      </c>
      <c r="B558" t="s">
        <v>81</v>
      </c>
      <c r="C558" t="s">
        <v>73</v>
      </c>
      <c r="D558" s="10">
        <v>5642</v>
      </c>
      <c r="E558" s="11">
        <v>93</v>
      </c>
    </row>
    <row r="559" spans="1:5" x14ac:dyDescent="0.25">
      <c r="A559" t="s">
        <v>66</v>
      </c>
      <c r="B559" t="s">
        <v>91</v>
      </c>
      <c r="C559" t="s">
        <v>90</v>
      </c>
      <c r="D559" s="10">
        <v>175</v>
      </c>
      <c r="E559" s="11">
        <v>330</v>
      </c>
    </row>
    <row r="560" spans="1:5" x14ac:dyDescent="0.25">
      <c r="A560" t="s">
        <v>86</v>
      </c>
      <c r="B560" t="s">
        <v>75</v>
      </c>
      <c r="C560" t="s">
        <v>98</v>
      </c>
      <c r="D560" s="10">
        <v>1981</v>
      </c>
      <c r="E560" s="11">
        <v>372</v>
      </c>
    </row>
    <row r="561" spans="1:5" x14ac:dyDescent="0.25">
      <c r="A561" t="s">
        <v>86</v>
      </c>
      <c r="B561" t="s">
        <v>67</v>
      </c>
      <c r="C561" t="s">
        <v>97</v>
      </c>
      <c r="D561" s="10">
        <v>1036</v>
      </c>
      <c r="E561" s="11">
        <v>84</v>
      </c>
    </row>
    <row r="562" spans="1:5" x14ac:dyDescent="0.25">
      <c r="A562" t="s">
        <v>74</v>
      </c>
      <c r="B562" t="s">
        <v>81</v>
      </c>
      <c r="C562" t="s">
        <v>102</v>
      </c>
      <c r="D562" s="10">
        <v>1470</v>
      </c>
      <c r="E562" s="11">
        <v>189</v>
      </c>
    </row>
    <row r="563" spans="1:5" x14ac:dyDescent="0.25">
      <c r="A563" t="s">
        <v>74</v>
      </c>
      <c r="B563" t="s">
        <v>70</v>
      </c>
      <c r="C563" t="s">
        <v>82</v>
      </c>
      <c r="D563" s="10">
        <v>9058</v>
      </c>
      <c r="E563" s="11">
        <v>60</v>
      </c>
    </row>
    <row r="564" spans="1:5" x14ac:dyDescent="0.25">
      <c r="A564" t="s">
        <v>66</v>
      </c>
      <c r="B564" t="s">
        <v>78</v>
      </c>
      <c r="C564" t="s">
        <v>90</v>
      </c>
      <c r="D564" s="10">
        <v>3885</v>
      </c>
      <c r="E564" s="11">
        <v>357</v>
      </c>
    </row>
    <row r="565" spans="1:5" x14ac:dyDescent="0.25">
      <c r="A565" t="s">
        <v>72</v>
      </c>
      <c r="B565" t="s">
        <v>70</v>
      </c>
      <c r="C565" t="s">
        <v>95</v>
      </c>
      <c r="D565" s="10">
        <v>3689</v>
      </c>
      <c r="E565" s="11">
        <v>75</v>
      </c>
    </row>
    <row r="566" spans="1:5" x14ac:dyDescent="0.25">
      <c r="A566" t="s">
        <v>66</v>
      </c>
      <c r="B566" t="s">
        <v>70</v>
      </c>
      <c r="C566" t="s">
        <v>92</v>
      </c>
      <c r="D566" s="10">
        <v>1358</v>
      </c>
      <c r="E566" s="11">
        <v>60</v>
      </c>
    </row>
    <row r="567" spans="1:5" x14ac:dyDescent="0.25">
      <c r="A567" t="s">
        <v>88</v>
      </c>
      <c r="B567" t="s">
        <v>81</v>
      </c>
      <c r="C567" t="s">
        <v>80</v>
      </c>
      <c r="D567" s="10">
        <v>6797</v>
      </c>
      <c r="E567" s="11">
        <v>324</v>
      </c>
    </row>
    <row r="568" spans="1:5" x14ac:dyDescent="0.25">
      <c r="A568" t="s">
        <v>69</v>
      </c>
      <c r="B568" t="s">
        <v>70</v>
      </c>
      <c r="C568" t="s">
        <v>98</v>
      </c>
      <c r="D568" s="10">
        <v>1386</v>
      </c>
      <c r="E568" s="11">
        <v>354</v>
      </c>
    </row>
    <row r="569" spans="1:5" x14ac:dyDescent="0.25">
      <c r="A569" t="s">
        <v>72</v>
      </c>
      <c r="B569" t="s">
        <v>81</v>
      </c>
      <c r="C569" t="s">
        <v>102</v>
      </c>
      <c r="D569" s="10">
        <v>6139</v>
      </c>
      <c r="E569" s="11">
        <v>105</v>
      </c>
    </row>
    <row r="570" spans="1:5" x14ac:dyDescent="0.25">
      <c r="A570" t="s">
        <v>66</v>
      </c>
      <c r="B570" t="s">
        <v>81</v>
      </c>
      <c r="C570" t="s">
        <v>90</v>
      </c>
      <c r="D570" s="10">
        <v>861</v>
      </c>
      <c r="E570" s="11">
        <v>162</v>
      </c>
    </row>
    <row r="571" spans="1:5" x14ac:dyDescent="0.25">
      <c r="A571" t="s">
        <v>84</v>
      </c>
      <c r="B571" t="s">
        <v>91</v>
      </c>
      <c r="C571" t="s">
        <v>76</v>
      </c>
      <c r="D571" s="10">
        <v>9527</v>
      </c>
      <c r="E571" s="11">
        <v>57</v>
      </c>
    </row>
    <row r="572" spans="1:5" x14ac:dyDescent="0.25">
      <c r="A572" t="s">
        <v>72</v>
      </c>
      <c r="B572" t="s">
        <v>70</v>
      </c>
      <c r="C572" t="s">
        <v>76</v>
      </c>
      <c r="D572" s="10">
        <v>6958</v>
      </c>
      <c r="E572" s="11">
        <v>57</v>
      </c>
    </row>
    <row r="573" spans="1:5" x14ac:dyDescent="0.25">
      <c r="A573" t="s">
        <v>86</v>
      </c>
      <c r="B573" t="s">
        <v>70</v>
      </c>
      <c r="C573" t="s">
        <v>71</v>
      </c>
      <c r="D573" s="10">
        <v>959</v>
      </c>
      <c r="E573" s="11">
        <v>135</v>
      </c>
    </row>
    <row r="574" spans="1:5" x14ac:dyDescent="0.25">
      <c r="A574" t="s">
        <v>66</v>
      </c>
      <c r="B574" t="s">
        <v>75</v>
      </c>
      <c r="C574" t="s">
        <v>71</v>
      </c>
      <c r="D574" s="10">
        <v>1589</v>
      </c>
      <c r="E574" s="11">
        <v>93</v>
      </c>
    </row>
    <row r="575" spans="1:5" x14ac:dyDescent="0.25">
      <c r="A575" t="s">
        <v>88</v>
      </c>
      <c r="B575" t="s">
        <v>78</v>
      </c>
      <c r="C575" t="s">
        <v>98</v>
      </c>
      <c r="D575" s="10">
        <v>973</v>
      </c>
      <c r="E575" s="11">
        <v>51</v>
      </c>
    </row>
    <row r="576" spans="1:5" x14ac:dyDescent="0.25">
      <c r="A576" t="s">
        <v>74</v>
      </c>
      <c r="B576" t="s">
        <v>70</v>
      </c>
      <c r="C576" t="s">
        <v>93</v>
      </c>
      <c r="D576" s="10">
        <v>5096</v>
      </c>
      <c r="E576" s="11">
        <v>75</v>
      </c>
    </row>
    <row r="577" spans="1:5" x14ac:dyDescent="0.25">
      <c r="A577" t="s">
        <v>77</v>
      </c>
      <c r="B577" t="s">
        <v>81</v>
      </c>
      <c r="C577" t="s">
        <v>101</v>
      </c>
      <c r="D577" s="10">
        <v>5936</v>
      </c>
      <c r="E577" s="11">
        <v>204</v>
      </c>
    </row>
    <row r="578" spans="1:5" x14ac:dyDescent="0.25">
      <c r="A578" t="s">
        <v>72</v>
      </c>
      <c r="B578" t="s">
        <v>75</v>
      </c>
      <c r="C578" t="s">
        <v>103</v>
      </c>
      <c r="D578" s="10">
        <v>4242</v>
      </c>
      <c r="E578" s="11">
        <v>75</v>
      </c>
    </row>
    <row r="579" spans="1:5" x14ac:dyDescent="0.25">
      <c r="A579" t="s">
        <v>87</v>
      </c>
      <c r="B579" t="s">
        <v>70</v>
      </c>
      <c r="C579" t="s">
        <v>101</v>
      </c>
      <c r="D579" s="10">
        <v>11025</v>
      </c>
      <c r="E579" s="11">
        <v>3</v>
      </c>
    </row>
    <row r="580" spans="1:5" x14ac:dyDescent="0.25">
      <c r="A580" t="s">
        <v>72</v>
      </c>
      <c r="B580" t="s">
        <v>91</v>
      </c>
      <c r="C580" t="s">
        <v>83</v>
      </c>
      <c r="D580" s="10">
        <v>1785</v>
      </c>
      <c r="E580" s="11">
        <v>309</v>
      </c>
    </row>
    <row r="581" spans="1:5" x14ac:dyDescent="0.25">
      <c r="A581" t="s">
        <v>69</v>
      </c>
      <c r="B581" t="s">
        <v>81</v>
      </c>
      <c r="C581" t="s">
        <v>73</v>
      </c>
      <c r="D581" s="10">
        <v>2905</v>
      </c>
      <c r="E581" s="11">
        <v>456</v>
      </c>
    </row>
    <row r="582" spans="1:5" x14ac:dyDescent="0.25">
      <c r="A582" t="s">
        <v>72</v>
      </c>
      <c r="B582" t="s">
        <v>75</v>
      </c>
      <c r="C582" t="s">
        <v>98</v>
      </c>
      <c r="D582" s="10">
        <v>399</v>
      </c>
      <c r="E582" s="11">
        <v>297</v>
      </c>
    </row>
    <row r="583" spans="1:5" x14ac:dyDescent="0.25">
      <c r="A583" t="s">
        <v>69</v>
      </c>
      <c r="B583" t="s">
        <v>81</v>
      </c>
      <c r="C583" t="s">
        <v>80</v>
      </c>
      <c r="D583" s="10">
        <v>7294</v>
      </c>
      <c r="E583" s="11">
        <v>363</v>
      </c>
    </row>
    <row r="584" spans="1:5" x14ac:dyDescent="0.25">
      <c r="A584" t="s">
        <v>72</v>
      </c>
      <c r="B584" t="s">
        <v>78</v>
      </c>
      <c r="C584" t="s">
        <v>103</v>
      </c>
      <c r="D584" s="10">
        <v>1946</v>
      </c>
      <c r="E584" s="11">
        <v>150</v>
      </c>
    </row>
    <row r="585" spans="1:5" x14ac:dyDescent="0.25">
      <c r="A585" t="s">
        <v>69</v>
      </c>
      <c r="B585" t="s">
        <v>67</v>
      </c>
      <c r="C585" t="s">
        <v>85</v>
      </c>
      <c r="D585" s="10">
        <v>2898</v>
      </c>
      <c r="E585" s="11">
        <v>213</v>
      </c>
    </row>
    <row r="586" spans="1:5" x14ac:dyDescent="0.25">
      <c r="A586" t="s">
        <v>77</v>
      </c>
      <c r="B586" t="s">
        <v>67</v>
      </c>
      <c r="C586" t="s">
        <v>89</v>
      </c>
      <c r="D586" s="10">
        <v>1806</v>
      </c>
      <c r="E586" s="11">
        <v>108</v>
      </c>
    </row>
    <row r="587" spans="1:5" x14ac:dyDescent="0.25">
      <c r="A587" t="s">
        <v>66</v>
      </c>
      <c r="B587" t="s">
        <v>67</v>
      </c>
      <c r="C587" t="s">
        <v>102</v>
      </c>
      <c r="D587" s="10">
        <v>1988</v>
      </c>
      <c r="E587" s="11">
        <v>249</v>
      </c>
    </row>
    <row r="588" spans="1:5" x14ac:dyDescent="0.25">
      <c r="A588" t="s">
        <v>66</v>
      </c>
      <c r="B588" t="s">
        <v>67</v>
      </c>
      <c r="C588" t="s">
        <v>73</v>
      </c>
      <c r="D588" s="10">
        <v>3752</v>
      </c>
      <c r="E588" s="11">
        <v>267</v>
      </c>
    </row>
    <row r="589" spans="1:5" x14ac:dyDescent="0.25">
      <c r="A589" t="s">
        <v>88</v>
      </c>
      <c r="B589" t="s">
        <v>70</v>
      </c>
      <c r="C589" t="s">
        <v>102</v>
      </c>
      <c r="D589" s="10">
        <v>12250</v>
      </c>
      <c r="E589" s="11">
        <v>108</v>
      </c>
    </row>
    <row r="590" spans="1:5" x14ac:dyDescent="0.25">
      <c r="A590" t="s">
        <v>84</v>
      </c>
      <c r="B590" t="s">
        <v>81</v>
      </c>
      <c r="C590" t="s">
        <v>102</v>
      </c>
      <c r="D590" s="10">
        <v>98</v>
      </c>
      <c r="E590" s="11">
        <v>282</v>
      </c>
    </row>
    <row r="591" spans="1:5" x14ac:dyDescent="0.25">
      <c r="A591" t="s">
        <v>84</v>
      </c>
      <c r="B591" t="s">
        <v>75</v>
      </c>
      <c r="C591" t="s">
        <v>90</v>
      </c>
      <c r="D591" s="10">
        <v>4151</v>
      </c>
      <c r="E591" s="11">
        <v>93</v>
      </c>
    </row>
    <row r="592" spans="1:5" x14ac:dyDescent="0.25">
      <c r="A592" t="s">
        <v>87</v>
      </c>
      <c r="B592" t="s">
        <v>75</v>
      </c>
      <c r="C592" t="s">
        <v>71</v>
      </c>
      <c r="D592" s="10">
        <v>5397</v>
      </c>
      <c r="E592" s="11">
        <v>42</v>
      </c>
    </row>
    <row r="593" spans="1:5" x14ac:dyDescent="0.25">
      <c r="A593" t="s">
        <v>69</v>
      </c>
      <c r="B593" t="s">
        <v>81</v>
      </c>
      <c r="C593" t="s">
        <v>89</v>
      </c>
      <c r="D593" s="10">
        <v>4529</v>
      </c>
      <c r="E593" s="11">
        <v>204</v>
      </c>
    </row>
    <row r="594" spans="1:5" x14ac:dyDescent="0.25">
      <c r="A594" t="s">
        <v>96</v>
      </c>
      <c r="B594" t="s">
        <v>70</v>
      </c>
      <c r="C594" t="s">
        <v>68</v>
      </c>
      <c r="D594" s="10">
        <v>7112</v>
      </c>
      <c r="E594" s="11">
        <v>126</v>
      </c>
    </row>
    <row r="595" spans="1:5" x14ac:dyDescent="0.25">
      <c r="A595" t="s">
        <v>84</v>
      </c>
      <c r="B595" t="s">
        <v>91</v>
      </c>
      <c r="C595" t="s">
        <v>102</v>
      </c>
      <c r="D595" s="10">
        <v>1288</v>
      </c>
      <c r="E595" s="11">
        <v>303</v>
      </c>
    </row>
    <row r="596" spans="1:5" x14ac:dyDescent="0.25">
      <c r="A596" t="s">
        <v>86</v>
      </c>
      <c r="B596" t="s">
        <v>70</v>
      </c>
      <c r="C596" t="s">
        <v>103</v>
      </c>
      <c r="D596" s="10">
        <v>490</v>
      </c>
      <c r="E596" s="11">
        <v>90</v>
      </c>
    </row>
    <row r="597" spans="1:5" x14ac:dyDescent="0.25">
      <c r="A597" t="s">
        <v>66</v>
      </c>
      <c r="B597" t="s">
        <v>67</v>
      </c>
      <c r="C597" t="s">
        <v>79</v>
      </c>
      <c r="D597" s="10">
        <v>7238</v>
      </c>
      <c r="E597" s="11">
        <v>57</v>
      </c>
    </row>
    <row r="598" spans="1:5" x14ac:dyDescent="0.25">
      <c r="A598" t="s">
        <v>96</v>
      </c>
      <c r="B598" t="s">
        <v>78</v>
      </c>
      <c r="C598" t="s">
        <v>90</v>
      </c>
      <c r="D598" s="10">
        <v>3997</v>
      </c>
      <c r="E598" s="11">
        <v>51</v>
      </c>
    </row>
    <row r="599" spans="1:5" x14ac:dyDescent="0.25">
      <c r="A599" t="s">
        <v>87</v>
      </c>
      <c r="B599" t="s">
        <v>91</v>
      </c>
      <c r="C599" t="s">
        <v>68</v>
      </c>
      <c r="D599" s="10">
        <v>1323</v>
      </c>
      <c r="E599" s="11">
        <v>105</v>
      </c>
    </row>
    <row r="600" spans="1:5" x14ac:dyDescent="0.25">
      <c r="A600" t="s">
        <v>87</v>
      </c>
      <c r="B600" t="s">
        <v>75</v>
      </c>
      <c r="C600" t="s">
        <v>68</v>
      </c>
      <c r="D600" s="10">
        <v>2779</v>
      </c>
      <c r="E600" s="11">
        <v>300</v>
      </c>
    </row>
    <row r="601" spans="1:5" x14ac:dyDescent="0.25">
      <c r="A601" t="s">
        <v>87</v>
      </c>
      <c r="B601" t="s">
        <v>67</v>
      </c>
      <c r="C601" t="s">
        <v>82</v>
      </c>
      <c r="D601" s="10">
        <v>5663</v>
      </c>
      <c r="E601" s="11">
        <v>285</v>
      </c>
    </row>
    <row r="602" spans="1:5" x14ac:dyDescent="0.25">
      <c r="A602" t="s">
        <v>66</v>
      </c>
      <c r="B602" t="s">
        <v>91</v>
      </c>
      <c r="C602" t="s">
        <v>98</v>
      </c>
      <c r="D602" s="10">
        <v>3283</v>
      </c>
      <c r="E602" s="11">
        <v>171</v>
      </c>
    </row>
    <row r="603" spans="1:5" x14ac:dyDescent="0.25">
      <c r="A603" t="s">
        <v>74</v>
      </c>
      <c r="B603" t="s">
        <v>75</v>
      </c>
      <c r="C603" t="s">
        <v>82</v>
      </c>
      <c r="D603" s="10">
        <v>1246</v>
      </c>
      <c r="E603" s="11">
        <v>18</v>
      </c>
    </row>
    <row r="604" spans="1:5" x14ac:dyDescent="0.25">
      <c r="A604" t="s">
        <v>77</v>
      </c>
      <c r="B604" t="s">
        <v>91</v>
      </c>
      <c r="C604" t="s">
        <v>95</v>
      </c>
      <c r="D604" s="10">
        <v>4207</v>
      </c>
      <c r="E604" s="11">
        <v>57</v>
      </c>
    </row>
    <row r="605" spans="1:5" x14ac:dyDescent="0.25">
      <c r="A605" t="s">
        <v>87</v>
      </c>
      <c r="B605" t="s">
        <v>91</v>
      </c>
      <c r="C605" t="s">
        <v>100</v>
      </c>
      <c r="D605" s="10">
        <v>2401</v>
      </c>
      <c r="E605" s="11">
        <v>90</v>
      </c>
    </row>
    <row r="606" spans="1:5" x14ac:dyDescent="0.25">
      <c r="A606" t="s">
        <v>66</v>
      </c>
      <c r="B606" t="s">
        <v>67</v>
      </c>
      <c r="C606" t="s">
        <v>101</v>
      </c>
      <c r="D606" s="10">
        <v>4991</v>
      </c>
      <c r="E606" s="11">
        <v>183</v>
      </c>
    </row>
    <row r="607" spans="1:5" x14ac:dyDescent="0.25">
      <c r="A607" t="s">
        <v>74</v>
      </c>
      <c r="B607" t="s">
        <v>78</v>
      </c>
      <c r="C607" t="s">
        <v>73</v>
      </c>
      <c r="D607" s="10">
        <v>1358</v>
      </c>
      <c r="E607" s="11">
        <v>294</v>
      </c>
    </row>
    <row r="608" spans="1:5" x14ac:dyDescent="0.25">
      <c r="A608" t="s">
        <v>87</v>
      </c>
      <c r="B608" t="s">
        <v>81</v>
      </c>
      <c r="C608" t="s">
        <v>90</v>
      </c>
      <c r="D608" s="10">
        <v>2548</v>
      </c>
      <c r="E608" s="11">
        <v>318</v>
      </c>
    </row>
    <row r="609" spans="1:5" x14ac:dyDescent="0.25">
      <c r="A609" t="s">
        <v>77</v>
      </c>
      <c r="B609" t="s">
        <v>70</v>
      </c>
      <c r="C609" t="s">
        <v>92</v>
      </c>
      <c r="D609" s="10">
        <v>7140</v>
      </c>
      <c r="E609" s="11">
        <v>165</v>
      </c>
    </row>
    <row r="610" spans="1:5" x14ac:dyDescent="0.25">
      <c r="A610" t="s">
        <v>88</v>
      </c>
      <c r="B610" t="s">
        <v>78</v>
      </c>
      <c r="C610" t="s">
        <v>100</v>
      </c>
      <c r="D610" s="10">
        <v>6279</v>
      </c>
      <c r="E610" s="11">
        <v>288</v>
      </c>
    </row>
    <row r="611" spans="1:5" x14ac:dyDescent="0.25">
      <c r="A611" t="s">
        <v>77</v>
      </c>
      <c r="B611" t="s">
        <v>78</v>
      </c>
      <c r="C611" t="s">
        <v>82</v>
      </c>
      <c r="D611" s="10">
        <v>6013</v>
      </c>
      <c r="E611" s="11">
        <v>9</v>
      </c>
    </row>
    <row r="612" spans="1:5" x14ac:dyDescent="0.25">
      <c r="A612" t="s">
        <v>88</v>
      </c>
      <c r="B612" t="s">
        <v>75</v>
      </c>
      <c r="C612" t="s">
        <v>82</v>
      </c>
      <c r="D612" s="10">
        <v>8995</v>
      </c>
      <c r="E612" s="11">
        <v>48</v>
      </c>
    </row>
    <row r="613" spans="1:5" x14ac:dyDescent="0.25">
      <c r="A613" t="s">
        <v>87</v>
      </c>
      <c r="B613" t="s">
        <v>78</v>
      </c>
      <c r="C613" t="s">
        <v>76</v>
      </c>
      <c r="D613" s="10">
        <v>6594</v>
      </c>
      <c r="E613" s="11">
        <v>3</v>
      </c>
    </row>
    <row r="614" spans="1:5" x14ac:dyDescent="0.25">
      <c r="A614" t="s">
        <v>86</v>
      </c>
      <c r="B614" t="s">
        <v>70</v>
      </c>
      <c r="C614" t="s">
        <v>80</v>
      </c>
      <c r="D614" s="10">
        <v>42</v>
      </c>
      <c r="E614" s="11">
        <v>177</v>
      </c>
    </row>
    <row r="615" spans="1:5" x14ac:dyDescent="0.25">
      <c r="A615" t="s">
        <v>84</v>
      </c>
      <c r="B615" t="s">
        <v>67</v>
      </c>
      <c r="C615" t="s">
        <v>98</v>
      </c>
      <c r="D615" s="10">
        <v>3003</v>
      </c>
      <c r="E615" s="11">
        <v>132</v>
      </c>
    </row>
    <row r="616" spans="1:5" x14ac:dyDescent="0.25">
      <c r="A616" t="s">
        <v>96</v>
      </c>
      <c r="B616" t="s">
        <v>67</v>
      </c>
      <c r="C616" t="s">
        <v>92</v>
      </c>
      <c r="D616" s="10">
        <v>4123</v>
      </c>
      <c r="E616" s="11">
        <v>135</v>
      </c>
    </row>
    <row r="617" spans="1:5" x14ac:dyDescent="0.25">
      <c r="A617" t="s">
        <v>77</v>
      </c>
      <c r="B617" t="s">
        <v>91</v>
      </c>
      <c r="C617" t="s">
        <v>76</v>
      </c>
      <c r="D617" s="10">
        <v>6139</v>
      </c>
      <c r="E617" s="11">
        <v>138</v>
      </c>
    </row>
    <row r="618" spans="1:5" x14ac:dyDescent="0.25">
      <c r="A618" t="s">
        <v>96</v>
      </c>
      <c r="B618" t="s">
        <v>75</v>
      </c>
      <c r="C618" t="s">
        <v>82</v>
      </c>
      <c r="D618" s="10">
        <v>1722</v>
      </c>
      <c r="E618" s="11">
        <v>57</v>
      </c>
    </row>
    <row r="619" spans="1:5" x14ac:dyDescent="0.25">
      <c r="A619" t="s">
        <v>72</v>
      </c>
      <c r="B619" t="s">
        <v>78</v>
      </c>
      <c r="C619" t="s">
        <v>80</v>
      </c>
      <c r="D619" s="10">
        <v>6790</v>
      </c>
      <c r="E619" s="11">
        <v>228</v>
      </c>
    </row>
    <row r="620" spans="1:5" x14ac:dyDescent="0.25">
      <c r="A620" t="s">
        <v>87</v>
      </c>
      <c r="B620" t="s">
        <v>81</v>
      </c>
      <c r="C620" t="s">
        <v>76</v>
      </c>
      <c r="D620" s="10">
        <v>854</v>
      </c>
      <c r="E620" s="11">
        <v>108</v>
      </c>
    </row>
    <row r="621" spans="1:5" x14ac:dyDescent="0.25">
      <c r="A621" t="s">
        <v>96</v>
      </c>
      <c r="B621" t="s">
        <v>70</v>
      </c>
      <c r="C621" t="s">
        <v>79</v>
      </c>
      <c r="D621" s="10">
        <v>6244</v>
      </c>
      <c r="E621" s="11">
        <v>204</v>
      </c>
    </row>
    <row r="622" spans="1:5" x14ac:dyDescent="0.25">
      <c r="A622" t="s">
        <v>66</v>
      </c>
      <c r="B622" t="s">
        <v>81</v>
      </c>
      <c r="C622" t="s">
        <v>101</v>
      </c>
      <c r="D622" s="10">
        <v>6958</v>
      </c>
      <c r="E622" s="11">
        <v>204</v>
      </c>
    </row>
    <row r="623" spans="1:5" x14ac:dyDescent="0.25">
      <c r="A623" t="s">
        <v>74</v>
      </c>
      <c r="B623" t="s">
        <v>67</v>
      </c>
      <c r="C623" t="s">
        <v>101</v>
      </c>
      <c r="D623" s="10">
        <v>4333</v>
      </c>
      <c r="E623" s="11">
        <v>120</v>
      </c>
    </row>
    <row r="624" spans="1:5" x14ac:dyDescent="0.25">
      <c r="A624" t="s">
        <v>77</v>
      </c>
      <c r="B624" t="s">
        <v>70</v>
      </c>
      <c r="C624" t="s">
        <v>79</v>
      </c>
      <c r="D624" s="10">
        <v>10129</v>
      </c>
      <c r="E624" s="11">
        <v>42</v>
      </c>
    </row>
    <row r="625" spans="1:5" x14ac:dyDescent="0.25">
      <c r="A625" t="s">
        <v>88</v>
      </c>
      <c r="B625" t="s">
        <v>70</v>
      </c>
      <c r="C625" t="s">
        <v>92</v>
      </c>
      <c r="D625" s="10">
        <v>1848</v>
      </c>
      <c r="E625" s="11">
        <v>132</v>
      </c>
    </row>
    <row r="626" spans="1:5" x14ac:dyDescent="0.25">
      <c r="A626" t="s">
        <v>87</v>
      </c>
      <c r="B626" t="s">
        <v>78</v>
      </c>
      <c r="C626" t="s">
        <v>82</v>
      </c>
      <c r="D626" s="10">
        <v>4144</v>
      </c>
      <c r="E626" s="11">
        <v>24</v>
      </c>
    </row>
    <row r="627" spans="1:5" x14ac:dyDescent="0.25">
      <c r="A627" t="s">
        <v>96</v>
      </c>
      <c r="B627" t="s">
        <v>67</v>
      </c>
      <c r="C627" t="s">
        <v>83</v>
      </c>
      <c r="D627" s="10">
        <v>3990</v>
      </c>
      <c r="E627" s="11">
        <v>45</v>
      </c>
    </row>
    <row r="628" spans="1:5" x14ac:dyDescent="0.25">
      <c r="A628" t="s">
        <v>72</v>
      </c>
      <c r="B628" t="s">
        <v>81</v>
      </c>
      <c r="C628" t="s">
        <v>85</v>
      </c>
      <c r="D628" s="10">
        <v>1099</v>
      </c>
      <c r="E628" s="11">
        <v>69</v>
      </c>
    </row>
    <row r="629" spans="1:5" x14ac:dyDescent="0.25">
      <c r="A629" t="s">
        <v>96</v>
      </c>
      <c r="B629" t="s">
        <v>81</v>
      </c>
      <c r="C629" t="s">
        <v>94</v>
      </c>
      <c r="D629" s="10">
        <v>2107</v>
      </c>
      <c r="E629" s="11">
        <v>114</v>
      </c>
    </row>
    <row r="630" spans="1:5" x14ac:dyDescent="0.25">
      <c r="A630" t="s">
        <v>72</v>
      </c>
      <c r="B630" t="s">
        <v>70</v>
      </c>
      <c r="C630" t="s">
        <v>94</v>
      </c>
      <c r="D630" s="10">
        <v>2569</v>
      </c>
      <c r="E630" s="11">
        <v>222</v>
      </c>
    </row>
    <row r="631" spans="1:5" x14ac:dyDescent="0.25">
      <c r="A631" t="s">
        <v>72</v>
      </c>
      <c r="B631" t="s">
        <v>70</v>
      </c>
      <c r="C631" t="s">
        <v>97</v>
      </c>
      <c r="D631" s="10">
        <v>665</v>
      </c>
      <c r="E631" s="11">
        <v>249</v>
      </c>
    </row>
    <row r="632" spans="1:5" x14ac:dyDescent="0.25">
      <c r="A632" t="s">
        <v>84</v>
      </c>
      <c r="B632" t="s">
        <v>91</v>
      </c>
      <c r="C632" t="s">
        <v>83</v>
      </c>
      <c r="D632" s="10">
        <v>6286</v>
      </c>
      <c r="E632" s="11">
        <v>36</v>
      </c>
    </row>
    <row r="633" spans="1:5" x14ac:dyDescent="0.25">
      <c r="A633" t="s">
        <v>84</v>
      </c>
      <c r="B633" t="s">
        <v>91</v>
      </c>
      <c r="C633" t="s">
        <v>90</v>
      </c>
      <c r="D633" s="10">
        <v>1330</v>
      </c>
      <c r="E633" s="11">
        <v>186</v>
      </c>
    </row>
    <row r="634" spans="1:5" x14ac:dyDescent="0.25">
      <c r="A634" t="s">
        <v>96</v>
      </c>
      <c r="B634" t="s">
        <v>70</v>
      </c>
      <c r="C634" t="s">
        <v>83</v>
      </c>
      <c r="D634" s="10">
        <v>8778</v>
      </c>
      <c r="E634" s="11">
        <v>54</v>
      </c>
    </row>
    <row r="635" spans="1:5" x14ac:dyDescent="0.25">
      <c r="A635" t="s">
        <v>74</v>
      </c>
      <c r="B635" t="s">
        <v>70</v>
      </c>
      <c r="C635" t="s">
        <v>68</v>
      </c>
      <c r="D635" s="10">
        <v>3976</v>
      </c>
      <c r="E635" s="11">
        <v>252</v>
      </c>
    </row>
    <row r="636" spans="1:5" x14ac:dyDescent="0.25">
      <c r="A636" t="s">
        <v>87</v>
      </c>
      <c r="B636" t="s">
        <v>81</v>
      </c>
      <c r="C636" t="s">
        <v>93</v>
      </c>
      <c r="D636" s="10">
        <v>6265</v>
      </c>
      <c r="E636" s="11">
        <v>135</v>
      </c>
    </row>
    <row r="637" spans="1:5" x14ac:dyDescent="0.25">
      <c r="A637" t="s">
        <v>77</v>
      </c>
      <c r="B637" t="s">
        <v>70</v>
      </c>
      <c r="C637" t="s">
        <v>76</v>
      </c>
      <c r="D637" s="10">
        <v>9289</v>
      </c>
      <c r="E637" s="11">
        <v>66</v>
      </c>
    </row>
    <row r="638" spans="1:5" x14ac:dyDescent="0.25">
      <c r="A638" t="s">
        <v>72</v>
      </c>
      <c r="B638" t="s">
        <v>70</v>
      </c>
      <c r="C638" t="s">
        <v>71</v>
      </c>
      <c r="D638" s="10">
        <v>3598</v>
      </c>
      <c r="E638" s="11">
        <v>228</v>
      </c>
    </row>
    <row r="639" spans="1:5" x14ac:dyDescent="0.25">
      <c r="A639" t="s">
        <v>96</v>
      </c>
      <c r="B639" t="s">
        <v>70</v>
      </c>
      <c r="C639" t="s">
        <v>100</v>
      </c>
      <c r="D639" s="10">
        <v>3416</v>
      </c>
      <c r="E639" s="11">
        <v>108</v>
      </c>
    </row>
    <row r="640" spans="1:5" x14ac:dyDescent="0.25">
      <c r="A640" t="s">
        <v>96</v>
      </c>
      <c r="B640" t="s">
        <v>81</v>
      </c>
      <c r="C640" t="s">
        <v>68</v>
      </c>
      <c r="D640" s="10">
        <v>924</v>
      </c>
      <c r="E640" s="11">
        <v>21</v>
      </c>
    </row>
    <row r="641" spans="1:5" x14ac:dyDescent="0.25">
      <c r="A641" t="s">
        <v>86</v>
      </c>
      <c r="B641" t="s">
        <v>78</v>
      </c>
      <c r="C641" t="s">
        <v>90</v>
      </c>
      <c r="D641" s="10">
        <v>9492</v>
      </c>
      <c r="E641" s="11">
        <v>3</v>
      </c>
    </row>
    <row r="642" spans="1:5" x14ac:dyDescent="0.25">
      <c r="A642" t="s">
        <v>69</v>
      </c>
      <c r="B642" t="s">
        <v>75</v>
      </c>
      <c r="C642" t="s">
        <v>90</v>
      </c>
      <c r="D642" s="10">
        <v>5026</v>
      </c>
      <c r="E642" s="11">
        <v>168</v>
      </c>
    </row>
    <row r="643" spans="1:5" x14ac:dyDescent="0.25">
      <c r="A643" t="s">
        <v>96</v>
      </c>
      <c r="B643" t="s">
        <v>75</v>
      </c>
      <c r="C643" t="s">
        <v>68</v>
      </c>
      <c r="D643" s="10">
        <v>3234</v>
      </c>
      <c r="E643" s="11">
        <v>15</v>
      </c>
    </row>
    <row r="644" spans="1:5" x14ac:dyDescent="0.25">
      <c r="A644" t="s">
        <v>77</v>
      </c>
      <c r="B644" t="s">
        <v>91</v>
      </c>
      <c r="C644" t="s">
        <v>85</v>
      </c>
      <c r="D644" s="10">
        <v>7105</v>
      </c>
      <c r="E644" s="11">
        <v>429</v>
      </c>
    </row>
    <row r="645" spans="1:5" x14ac:dyDescent="0.25">
      <c r="A645" t="s">
        <v>72</v>
      </c>
      <c r="B645" t="s">
        <v>75</v>
      </c>
      <c r="C645" t="s">
        <v>102</v>
      </c>
      <c r="D645" s="10">
        <v>2870</v>
      </c>
      <c r="E645" s="11">
        <v>18</v>
      </c>
    </row>
    <row r="646" spans="1:5" x14ac:dyDescent="0.25">
      <c r="A646" t="s">
        <v>87</v>
      </c>
      <c r="B646" t="s">
        <v>78</v>
      </c>
      <c r="C646" t="s">
        <v>80</v>
      </c>
      <c r="D646" s="10">
        <v>4018</v>
      </c>
      <c r="E646" s="11">
        <v>126</v>
      </c>
    </row>
    <row r="647" spans="1:5" x14ac:dyDescent="0.25">
      <c r="A647" t="s">
        <v>74</v>
      </c>
      <c r="B647" t="s">
        <v>67</v>
      </c>
      <c r="C647" t="s">
        <v>98</v>
      </c>
      <c r="D647" s="10">
        <v>714</v>
      </c>
      <c r="E647" s="11">
        <v>231</v>
      </c>
    </row>
    <row r="648" spans="1:5" x14ac:dyDescent="0.25">
      <c r="A648" t="s">
        <v>72</v>
      </c>
      <c r="B648" t="s">
        <v>81</v>
      </c>
      <c r="C648" t="s">
        <v>79</v>
      </c>
      <c r="D648" s="10">
        <v>3850</v>
      </c>
      <c r="E648" s="11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24"/>
  <sheetViews>
    <sheetView topLeftCell="D1" workbookViewId="0">
      <selection activeCell="F2" sqref="F2"/>
    </sheetView>
  </sheetViews>
  <sheetFormatPr defaultRowHeight="15" x14ac:dyDescent="0.25"/>
  <cols>
    <col min="1" max="1" width="13.28515625" customWidth="1"/>
    <col min="2" max="2" width="24.7109375" bestFit="1" customWidth="1"/>
    <col min="3" max="3" width="31" bestFit="1" customWidth="1"/>
  </cols>
  <sheetData>
    <row r="1" spans="1:6" x14ac:dyDescent="0.25">
      <c r="A1" s="8" t="s">
        <v>104</v>
      </c>
      <c r="B1" t="s">
        <v>105</v>
      </c>
      <c r="C1" t="s">
        <v>106</v>
      </c>
      <c r="D1" t="s">
        <v>107</v>
      </c>
      <c r="E1" t="s">
        <v>64</v>
      </c>
      <c r="F1" t="s">
        <v>108</v>
      </c>
    </row>
    <row r="2" spans="1:6" x14ac:dyDescent="0.25">
      <c r="A2" s="8">
        <v>44435</v>
      </c>
      <c r="B2" t="s">
        <v>109</v>
      </c>
      <c r="C2" t="s">
        <v>110</v>
      </c>
      <c r="D2">
        <v>54</v>
      </c>
      <c r="E2">
        <v>2610</v>
      </c>
      <c r="F2" t="s">
        <v>111</v>
      </c>
    </row>
    <row r="3" spans="1:6" x14ac:dyDescent="0.25">
      <c r="A3" s="8">
        <v>44440</v>
      </c>
      <c r="B3" t="s">
        <v>112</v>
      </c>
      <c r="C3" t="s">
        <v>113</v>
      </c>
      <c r="D3">
        <v>58</v>
      </c>
      <c r="E3">
        <v>2262</v>
      </c>
      <c r="F3" t="s">
        <v>114</v>
      </c>
    </row>
    <row r="4" spans="1:6" x14ac:dyDescent="0.25">
      <c r="A4" s="8">
        <v>44439</v>
      </c>
      <c r="B4" t="s">
        <v>115</v>
      </c>
      <c r="C4" t="s">
        <v>116</v>
      </c>
      <c r="D4">
        <v>50</v>
      </c>
      <c r="E4">
        <v>2000</v>
      </c>
      <c r="F4" t="s">
        <v>114</v>
      </c>
    </row>
    <row r="5" spans="1:6" x14ac:dyDescent="0.25">
      <c r="A5" s="8">
        <v>44439</v>
      </c>
      <c r="B5" t="s">
        <v>117</v>
      </c>
      <c r="C5" t="s">
        <v>118</v>
      </c>
      <c r="D5">
        <v>42</v>
      </c>
      <c r="E5">
        <v>1890</v>
      </c>
      <c r="F5" t="s">
        <v>111</v>
      </c>
    </row>
    <row r="6" spans="1:6" x14ac:dyDescent="0.25">
      <c r="A6" s="8">
        <v>44434</v>
      </c>
      <c r="B6" t="s">
        <v>119</v>
      </c>
      <c r="C6" t="s">
        <v>120</v>
      </c>
      <c r="D6">
        <v>41</v>
      </c>
      <c r="E6">
        <v>1804</v>
      </c>
      <c r="F6" t="s">
        <v>111</v>
      </c>
    </row>
    <row r="7" spans="1:6" x14ac:dyDescent="0.25">
      <c r="A7" s="8">
        <v>44439</v>
      </c>
      <c r="B7" t="s">
        <v>121</v>
      </c>
      <c r="C7" t="s">
        <v>122</v>
      </c>
      <c r="D7">
        <v>45</v>
      </c>
      <c r="E7">
        <v>1755</v>
      </c>
      <c r="F7" t="s">
        <v>123</v>
      </c>
    </row>
    <row r="8" spans="1:6" x14ac:dyDescent="0.25">
      <c r="A8" s="8">
        <v>44435</v>
      </c>
      <c r="B8" t="s">
        <v>124</v>
      </c>
      <c r="C8" t="s">
        <v>125</v>
      </c>
      <c r="D8">
        <v>37</v>
      </c>
      <c r="E8">
        <v>1591</v>
      </c>
      <c r="F8" t="s">
        <v>123</v>
      </c>
    </row>
    <row r="9" spans="1:6" x14ac:dyDescent="0.25">
      <c r="A9" s="8">
        <v>44435</v>
      </c>
      <c r="B9" t="s">
        <v>126</v>
      </c>
      <c r="C9" t="s">
        <v>127</v>
      </c>
      <c r="D9">
        <v>40</v>
      </c>
      <c r="E9">
        <v>1560</v>
      </c>
      <c r="F9" t="s">
        <v>111</v>
      </c>
    </row>
    <row r="10" spans="1:6" x14ac:dyDescent="0.25">
      <c r="A10" s="8">
        <v>44440</v>
      </c>
      <c r="B10" t="s">
        <v>128</v>
      </c>
      <c r="C10" t="s">
        <v>129</v>
      </c>
      <c r="D10">
        <v>35</v>
      </c>
      <c r="E10">
        <v>1505</v>
      </c>
      <c r="F10" t="s">
        <v>123</v>
      </c>
    </row>
    <row r="11" spans="1:6" x14ac:dyDescent="0.25">
      <c r="A11" s="8">
        <v>44434</v>
      </c>
      <c r="B11" t="s">
        <v>130</v>
      </c>
      <c r="C11" t="s">
        <v>131</v>
      </c>
      <c r="D11">
        <v>38</v>
      </c>
      <c r="E11">
        <v>1482</v>
      </c>
      <c r="F11" t="s">
        <v>111</v>
      </c>
    </row>
    <row r="12" spans="1:6" x14ac:dyDescent="0.25">
      <c r="A12" s="8">
        <v>44439</v>
      </c>
      <c r="B12" t="s">
        <v>132</v>
      </c>
      <c r="C12" t="s">
        <v>133</v>
      </c>
      <c r="D12">
        <v>36</v>
      </c>
      <c r="E12">
        <v>1404</v>
      </c>
      <c r="F12" t="s">
        <v>114</v>
      </c>
    </row>
    <row r="13" spans="1:6" x14ac:dyDescent="0.25">
      <c r="A13" s="8">
        <v>44434</v>
      </c>
      <c r="B13" t="s">
        <v>134</v>
      </c>
      <c r="C13" t="s">
        <v>135</v>
      </c>
      <c r="D13">
        <v>37</v>
      </c>
      <c r="E13">
        <v>1369</v>
      </c>
      <c r="F13" t="s">
        <v>123</v>
      </c>
    </row>
    <row r="14" spans="1:6" x14ac:dyDescent="0.25">
      <c r="A14" s="8">
        <v>44440</v>
      </c>
      <c r="B14" t="s">
        <v>136</v>
      </c>
      <c r="C14" t="s">
        <v>137</v>
      </c>
      <c r="D14">
        <v>28</v>
      </c>
      <c r="E14">
        <v>1260</v>
      </c>
      <c r="F14" t="s">
        <v>114</v>
      </c>
    </row>
    <row r="15" spans="1:6" x14ac:dyDescent="0.25">
      <c r="A15" s="8">
        <v>44440</v>
      </c>
      <c r="B15" t="s">
        <v>138</v>
      </c>
      <c r="C15" t="s">
        <v>139</v>
      </c>
      <c r="D15">
        <v>36</v>
      </c>
      <c r="E15">
        <v>1260</v>
      </c>
      <c r="F15" t="s">
        <v>111</v>
      </c>
    </row>
    <row r="16" spans="1:6" x14ac:dyDescent="0.25">
      <c r="A16" s="8">
        <v>44438</v>
      </c>
      <c r="B16" t="s">
        <v>140</v>
      </c>
      <c r="C16" t="s">
        <v>141</v>
      </c>
      <c r="D16">
        <v>29</v>
      </c>
      <c r="E16">
        <v>1247</v>
      </c>
      <c r="F16" t="s">
        <v>114</v>
      </c>
    </row>
    <row r="17" spans="1:6" x14ac:dyDescent="0.25">
      <c r="A17" s="8">
        <v>44435</v>
      </c>
      <c r="B17" t="s">
        <v>142</v>
      </c>
      <c r="C17" t="s">
        <v>143</v>
      </c>
      <c r="D17">
        <v>30</v>
      </c>
      <c r="E17">
        <v>1200</v>
      </c>
      <c r="F17" t="s">
        <v>114</v>
      </c>
    </row>
    <row r="18" spans="1:6" x14ac:dyDescent="0.25">
      <c r="A18" s="8">
        <v>44440</v>
      </c>
      <c r="B18" t="s">
        <v>144</v>
      </c>
      <c r="C18" t="s">
        <v>145</v>
      </c>
      <c r="D18">
        <v>24</v>
      </c>
      <c r="E18">
        <v>1056</v>
      </c>
      <c r="F18" t="s">
        <v>123</v>
      </c>
    </row>
    <row r="19" spans="1:6" x14ac:dyDescent="0.25">
      <c r="A19" s="8">
        <v>44441</v>
      </c>
      <c r="B19" t="s">
        <v>146</v>
      </c>
      <c r="C19" t="s">
        <v>147</v>
      </c>
      <c r="D19">
        <v>30</v>
      </c>
      <c r="E19">
        <v>1500</v>
      </c>
      <c r="F19" t="s">
        <v>123</v>
      </c>
    </row>
    <row r="20" spans="1:6" x14ac:dyDescent="0.25">
      <c r="A20" s="8">
        <v>44433</v>
      </c>
      <c r="B20" t="s">
        <v>148</v>
      </c>
      <c r="C20" t="s">
        <v>149</v>
      </c>
      <c r="D20">
        <v>23</v>
      </c>
      <c r="E20">
        <v>1012</v>
      </c>
      <c r="F20" t="s">
        <v>111</v>
      </c>
    </row>
    <row r="21" spans="1:6" x14ac:dyDescent="0.25">
      <c r="A21" s="8">
        <v>44441</v>
      </c>
      <c r="B21" t="s">
        <v>150</v>
      </c>
      <c r="C21" t="s">
        <v>151</v>
      </c>
      <c r="D21">
        <v>32</v>
      </c>
      <c r="E21">
        <v>1010</v>
      </c>
      <c r="F21" t="s">
        <v>114</v>
      </c>
    </row>
    <row r="22" spans="1:6" x14ac:dyDescent="0.25">
      <c r="A22" s="8">
        <v>44433</v>
      </c>
      <c r="B22" t="s">
        <v>152</v>
      </c>
      <c r="C22" t="s">
        <v>153</v>
      </c>
      <c r="D22">
        <v>22</v>
      </c>
      <c r="E22">
        <v>902</v>
      </c>
      <c r="F22" t="s">
        <v>123</v>
      </c>
    </row>
    <row r="23" spans="1:6" x14ac:dyDescent="0.25">
      <c r="A23" s="8">
        <v>44433</v>
      </c>
      <c r="B23" t="s">
        <v>154</v>
      </c>
      <c r="C23" t="s">
        <v>155</v>
      </c>
      <c r="D23">
        <v>23</v>
      </c>
      <c r="E23">
        <v>900</v>
      </c>
      <c r="F23" t="s">
        <v>111</v>
      </c>
    </row>
    <row r="24" spans="1:6" x14ac:dyDescent="0.25">
      <c r="A24" s="8">
        <v>44438</v>
      </c>
      <c r="B24" t="s">
        <v>156</v>
      </c>
      <c r="C24" t="s">
        <v>157</v>
      </c>
      <c r="D24">
        <v>25</v>
      </c>
      <c r="E24">
        <v>900</v>
      </c>
      <c r="F24" t="s">
        <v>111</v>
      </c>
    </row>
  </sheetData>
  <conditionalFormatting sqref="E2:E17">
    <cfRule type="cellIs" dxfId="13" priority="1" operator="lessThan">
      <formula>1200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24"/>
  <sheetViews>
    <sheetView workbookViewId="0">
      <selection activeCell="I17" sqref="I17"/>
    </sheetView>
  </sheetViews>
  <sheetFormatPr defaultRowHeight="15" x14ac:dyDescent="0.25"/>
  <sheetData>
    <row r="1" spans="1:1" x14ac:dyDescent="0.25">
      <c r="A1" t="s">
        <v>107</v>
      </c>
    </row>
    <row r="2" spans="1:1" x14ac:dyDescent="0.25">
      <c r="A2">
        <v>54</v>
      </c>
    </row>
    <row r="3" spans="1:1" x14ac:dyDescent="0.25">
      <c r="A3">
        <v>58</v>
      </c>
    </row>
    <row r="4" spans="1:1" x14ac:dyDescent="0.25">
      <c r="A4">
        <v>50</v>
      </c>
    </row>
    <row r="5" spans="1:1" x14ac:dyDescent="0.25">
      <c r="A5">
        <v>42</v>
      </c>
    </row>
    <row r="6" spans="1:1" x14ac:dyDescent="0.25">
      <c r="A6">
        <v>41</v>
      </c>
    </row>
    <row r="7" spans="1:1" x14ac:dyDescent="0.25">
      <c r="A7">
        <v>45</v>
      </c>
    </row>
    <row r="8" spans="1:1" x14ac:dyDescent="0.25">
      <c r="A8">
        <v>37</v>
      </c>
    </row>
    <row r="9" spans="1:1" x14ac:dyDescent="0.25">
      <c r="A9">
        <v>40</v>
      </c>
    </row>
    <row r="10" spans="1:1" x14ac:dyDescent="0.25">
      <c r="A10">
        <v>35</v>
      </c>
    </row>
    <row r="11" spans="1:1" x14ac:dyDescent="0.25">
      <c r="A11">
        <v>38</v>
      </c>
    </row>
    <row r="12" spans="1:1" x14ac:dyDescent="0.25">
      <c r="A12">
        <v>36</v>
      </c>
    </row>
    <row r="13" spans="1:1" x14ac:dyDescent="0.25">
      <c r="A13">
        <v>37</v>
      </c>
    </row>
    <row r="14" spans="1:1" x14ac:dyDescent="0.25">
      <c r="A14">
        <v>28</v>
      </c>
    </row>
    <row r="15" spans="1:1" x14ac:dyDescent="0.25">
      <c r="A15">
        <v>36</v>
      </c>
    </row>
    <row r="16" spans="1:1" x14ac:dyDescent="0.25">
      <c r="A16">
        <v>29</v>
      </c>
    </row>
    <row r="17" spans="1:1" x14ac:dyDescent="0.25">
      <c r="A17">
        <v>30</v>
      </c>
    </row>
    <row r="18" spans="1:1" x14ac:dyDescent="0.25">
      <c r="A18">
        <v>24</v>
      </c>
    </row>
    <row r="19" spans="1:1" x14ac:dyDescent="0.25">
      <c r="A19">
        <v>30</v>
      </c>
    </row>
    <row r="20" spans="1:1" x14ac:dyDescent="0.25">
      <c r="A20">
        <v>23</v>
      </c>
    </row>
    <row r="21" spans="1:1" x14ac:dyDescent="0.25">
      <c r="A21">
        <v>32</v>
      </c>
    </row>
    <row r="22" spans="1:1" x14ac:dyDescent="0.25">
      <c r="A22">
        <v>22</v>
      </c>
    </row>
    <row r="23" spans="1:1" x14ac:dyDescent="0.25">
      <c r="A23">
        <v>23</v>
      </c>
    </row>
    <row r="24" spans="1:1" x14ac:dyDescent="0.25">
      <c r="A24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3:O19"/>
  <sheetViews>
    <sheetView topLeftCell="D2" workbookViewId="0">
      <selection activeCell="L22" sqref="L22"/>
    </sheetView>
  </sheetViews>
  <sheetFormatPr defaultRowHeight="15" x14ac:dyDescent="0.25"/>
  <cols>
    <col min="3" max="3" width="15.42578125" bestFit="1" customWidth="1"/>
    <col min="5" max="5" width="16.28515625" bestFit="1" customWidth="1"/>
    <col min="8" max="8" width="9.140625" bestFit="1" customWidth="1"/>
    <col min="9" max="9" width="10.85546875" bestFit="1" customWidth="1"/>
    <col min="10" max="10" width="16.28515625" bestFit="1" customWidth="1"/>
    <col min="11" max="11" width="9.28515625" bestFit="1" customWidth="1"/>
    <col min="12" max="12" width="16.140625" bestFit="1" customWidth="1"/>
    <col min="14" max="14" width="17.5703125" bestFit="1" customWidth="1"/>
  </cols>
  <sheetData>
    <row r="3" spans="2:15" x14ac:dyDescent="0.25">
      <c r="F3" s="1" t="s">
        <v>158</v>
      </c>
      <c r="G3" s="1" t="s">
        <v>159</v>
      </c>
      <c r="H3" s="1" t="s">
        <v>160</v>
      </c>
      <c r="I3" s="1" t="s">
        <v>161</v>
      </c>
    </row>
    <row r="4" spans="2:15" x14ac:dyDescent="0.25">
      <c r="E4" s="8">
        <f ca="1">TODAY()</f>
        <v>45723</v>
      </c>
      <c r="F4">
        <v>5</v>
      </c>
      <c r="G4">
        <v>2</v>
      </c>
      <c r="H4">
        <v>2024</v>
      </c>
      <c r="I4" s="8">
        <f>DATE(H4,G4,F4)</f>
        <v>45327</v>
      </c>
      <c r="J4" s="8">
        <f>DATE(H4,G4,F4)</f>
        <v>45327</v>
      </c>
    </row>
    <row r="5" spans="2:15" x14ac:dyDescent="0.25">
      <c r="E5" s="14">
        <f ca="1">NOW()</f>
        <v>45723.630076504633</v>
      </c>
      <c r="F5">
        <v>6</v>
      </c>
      <c r="G5">
        <v>5</v>
      </c>
      <c r="H5">
        <v>2024</v>
      </c>
      <c r="I5" s="8">
        <f t="shared" ref="I5:I10" si="0">DATE(H5,G5,F5)</f>
        <v>45418</v>
      </c>
      <c r="J5" s="8">
        <f t="shared" ref="J5:J11" si="1">DATE(H5,G5,F5)</f>
        <v>45418</v>
      </c>
      <c r="K5">
        <f>DATEVALUE("6/2/2024")</f>
        <v>45445</v>
      </c>
      <c r="L5" s="15">
        <v>45328</v>
      </c>
    </row>
    <row r="6" spans="2:15" x14ac:dyDescent="0.25">
      <c r="E6" s="8">
        <f>DATE(2022,5,5)</f>
        <v>44686</v>
      </c>
      <c r="F6">
        <v>1</v>
      </c>
      <c r="G6">
        <v>9</v>
      </c>
      <c r="H6">
        <v>2024</v>
      </c>
      <c r="I6" s="8">
        <f t="shared" si="0"/>
        <v>45536</v>
      </c>
      <c r="J6" s="8">
        <f t="shared" si="1"/>
        <v>45536</v>
      </c>
      <c r="N6">
        <f>DATEVALUE("1/1/2008")</f>
        <v>39448</v>
      </c>
    </row>
    <row r="7" spans="2:15" x14ac:dyDescent="0.25">
      <c r="E7">
        <f ca="1">DAY(E5)</f>
        <v>7</v>
      </c>
      <c r="F7">
        <v>3</v>
      </c>
      <c r="G7">
        <v>3</v>
      </c>
      <c r="H7">
        <v>2024</v>
      </c>
      <c r="I7" s="8">
        <f t="shared" si="0"/>
        <v>45354</v>
      </c>
      <c r="J7" s="8">
        <f t="shared" si="1"/>
        <v>45354</v>
      </c>
      <c r="K7" s="16">
        <f>TIME(2,43,21)</f>
        <v>0.1134375</v>
      </c>
    </row>
    <row r="8" spans="2:15" x14ac:dyDescent="0.25">
      <c r="E8">
        <f ca="1">HOUR(E5)</f>
        <v>15</v>
      </c>
      <c r="F8">
        <v>17</v>
      </c>
      <c r="G8">
        <v>5</v>
      </c>
      <c r="H8">
        <v>2024</v>
      </c>
      <c r="I8" s="8">
        <f t="shared" si="0"/>
        <v>45429</v>
      </c>
      <c r="J8" s="8">
        <f t="shared" si="1"/>
        <v>45429</v>
      </c>
    </row>
    <row r="9" spans="2:15" x14ac:dyDescent="0.25">
      <c r="E9">
        <f ca="1">MINUTE(E5)</f>
        <v>7</v>
      </c>
      <c r="F9">
        <v>24</v>
      </c>
      <c r="G9">
        <v>9</v>
      </c>
      <c r="H9">
        <v>2024</v>
      </c>
      <c r="I9" s="8">
        <f t="shared" si="0"/>
        <v>45559</v>
      </c>
      <c r="J9" s="8">
        <f t="shared" si="1"/>
        <v>45559</v>
      </c>
      <c r="K9">
        <f>TIMEVALUE("5:25")</f>
        <v>0.22569444444444445</v>
      </c>
      <c r="M9">
        <f ca="1">YEAR(L10)</f>
        <v>2025</v>
      </c>
      <c r="O9">
        <f>MONTH(Q6)</f>
        <v>1</v>
      </c>
    </row>
    <row r="10" spans="2:15" x14ac:dyDescent="0.25">
      <c r="E10">
        <f ca="1">SECOND(E5)</f>
        <v>19</v>
      </c>
      <c r="F10">
        <v>12</v>
      </c>
      <c r="G10">
        <v>1</v>
      </c>
      <c r="H10">
        <v>2024</v>
      </c>
      <c r="I10" s="8">
        <f t="shared" si="0"/>
        <v>45303</v>
      </c>
      <c r="J10" s="8">
        <f t="shared" si="1"/>
        <v>45303</v>
      </c>
      <c r="K10">
        <f>YEAR(I4)</f>
        <v>2024</v>
      </c>
      <c r="L10" s="8">
        <f ca="1">TODAY()</f>
        <v>45723</v>
      </c>
      <c r="M10">
        <f ca="1">MONTH(L10)</f>
        <v>3</v>
      </c>
    </row>
    <row r="11" spans="2:15" x14ac:dyDescent="0.25">
      <c r="J11" s="8" t="e">
        <f t="shared" si="1"/>
        <v>#NUM!</v>
      </c>
      <c r="K11">
        <f>MONTH(G4)</f>
        <v>1</v>
      </c>
      <c r="L11">
        <f>MONTH(12)</f>
        <v>1</v>
      </c>
    </row>
    <row r="12" spans="2:15" x14ac:dyDescent="0.25">
      <c r="B12">
        <f>DATEVALUE("1/1/2008")</f>
        <v>39448</v>
      </c>
      <c r="C12" s="15">
        <v>39448</v>
      </c>
      <c r="E12" s="1" t="s">
        <v>162</v>
      </c>
      <c r="F12" s="1" t="s">
        <v>163</v>
      </c>
      <c r="G12" s="1" t="s">
        <v>164</v>
      </c>
      <c r="H12" s="1" t="s">
        <v>165</v>
      </c>
      <c r="J12" t="s">
        <v>161</v>
      </c>
      <c r="L12">
        <f>HOUR(E13)</f>
        <v>0</v>
      </c>
    </row>
    <row r="13" spans="2:15" x14ac:dyDescent="0.25">
      <c r="E13">
        <v>23</v>
      </c>
      <c r="F13">
        <v>23</v>
      </c>
      <c r="G13">
        <v>23</v>
      </c>
      <c r="H13" s="16">
        <f>TIME(E13,F13,G13)</f>
        <v>0.97457175925925921</v>
      </c>
      <c r="I13" s="16">
        <f>TIME(G13,F13,E13)</f>
        <v>0.97457175925925921</v>
      </c>
      <c r="L13">
        <f ca="1">DAY(L10)</f>
        <v>7</v>
      </c>
    </row>
    <row r="14" spans="2:15" x14ac:dyDescent="0.25">
      <c r="C14" s="23">
        <v>63325</v>
      </c>
      <c r="E14">
        <v>42</v>
      </c>
      <c r="F14">
        <v>24</v>
      </c>
      <c r="G14">
        <v>12</v>
      </c>
      <c r="H14" s="16">
        <f t="shared" ref="H14:H19" si="2">TIME(E14,F14,G14)</f>
        <v>0.76680555555555552</v>
      </c>
      <c r="I14" s="16">
        <f t="shared" ref="I14:I19" si="3">TIME(G14,F14,E14)</f>
        <v>0.51715277777777779</v>
      </c>
      <c r="N14" s="15">
        <v>32469</v>
      </c>
    </row>
    <row r="15" spans="2:15" x14ac:dyDescent="0.25">
      <c r="E15">
        <v>45</v>
      </c>
      <c r="F15">
        <v>25</v>
      </c>
      <c r="G15">
        <v>45</v>
      </c>
      <c r="H15" s="16">
        <f t="shared" si="2"/>
        <v>0.89288194444444446</v>
      </c>
      <c r="I15" s="16">
        <f t="shared" si="3"/>
        <v>0.89288194444444446</v>
      </c>
      <c r="J15" s="8">
        <f ca="1">TODAY()</f>
        <v>45723</v>
      </c>
      <c r="L15" s="16">
        <f>TIME(16,32,30)</f>
        <v>0.68923611111111116</v>
      </c>
    </row>
    <row r="16" spans="2:15" x14ac:dyDescent="0.25">
      <c r="E16">
        <v>2</v>
      </c>
      <c r="F16">
        <v>26</v>
      </c>
      <c r="G16">
        <v>76</v>
      </c>
      <c r="H16" s="16">
        <f t="shared" si="2"/>
        <v>0.10226851851851852</v>
      </c>
      <c r="I16" s="16">
        <f t="shared" si="3"/>
        <v>0.18474537037037031</v>
      </c>
      <c r="J16" s="14">
        <f ca="1">NOW()</f>
        <v>45723.630076504633</v>
      </c>
    </row>
    <row r="17" spans="5:9" x14ac:dyDescent="0.25">
      <c r="E17">
        <v>1</v>
      </c>
      <c r="F17">
        <v>27</v>
      </c>
      <c r="G17">
        <v>89</v>
      </c>
      <c r="H17" s="16">
        <f t="shared" si="2"/>
        <v>6.1446759259259257E-2</v>
      </c>
      <c r="I17" s="16">
        <f t="shared" si="3"/>
        <v>0.72709490740740756</v>
      </c>
    </row>
    <row r="18" spans="5:9" x14ac:dyDescent="0.25">
      <c r="E18">
        <v>7</v>
      </c>
      <c r="F18">
        <v>28</v>
      </c>
      <c r="G18">
        <v>21</v>
      </c>
      <c r="H18" s="16">
        <f t="shared" si="2"/>
        <v>0.31135416666666665</v>
      </c>
      <c r="I18" s="16">
        <f t="shared" si="3"/>
        <v>0.89452546296296298</v>
      </c>
    </row>
    <row r="19" spans="5:9" x14ac:dyDescent="0.25">
      <c r="E19">
        <v>5</v>
      </c>
      <c r="F19">
        <v>29</v>
      </c>
      <c r="G19">
        <v>34</v>
      </c>
      <c r="H19" s="16">
        <f t="shared" si="2"/>
        <v>0.22886574074074073</v>
      </c>
      <c r="I19" s="16">
        <f t="shared" si="3"/>
        <v>0.43686342592592586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C2:O25"/>
  <sheetViews>
    <sheetView topLeftCell="B1" workbookViewId="0">
      <selection activeCell="H15" sqref="H15"/>
    </sheetView>
  </sheetViews>
  <sheetFormatPr defaultRowHeight="15" x14ac:dyDescent="0.25"/>
  <cols>
    <col min="3" max="3" width="12.42578125" bestFit="1" customWidth="1"/>
    <col min="4" max="4" width="10.140625" bestFit="1" customWidth="1"/>
  </cols>
  <sheetData>
    <row r="2" spans="3:15" x14ac:dyDescent="0.25">
      <c r="C2" s="17" t="s">
        <v>107</v>
      </c>
      <c r="D2" s="20" t="s">
        <v>64</v>
      </c>
    </row>
    <row r="3" spans="3:15" x14ac:dyDescent="0.25">
      <c r="C3" s="18">
        <v>58</v>
      </c>
      <c r="D3" s="21">
        <v>2262</v>
      </c>
    </row>
    <row r="4" spans="3:15" x14ac:dyDescent="0.25">
      <c r="C4" s="18">
        <v>54</v>
      </c>
      <c r="D4" s="21">
        <v>2610</v>
      </c>
    </row>
    <row r="5" spans="3:15" x14ac:dyDescent="0.25">
      <c r="C5" s="18">
        <v>50</v>
      </c>
      <c r="D5" s="21">
        <v>2000</v>
      </c>
      <c r="J5" s="28"/>
      <c r="K5" s="29"/>
      <c r="L5" s="30"/>
    </row>
    <row r="6" spans="3:15" x14ac:dyDescent="0.25">
      <c r="C6" s="18">
        <v>45</v>
      </c>
      <c r="D6" s="21">
        <v>1755</v>
      </c>
      <c r="J6" s="31"/>
      <c r="K6" s="24"/>
      <c r="L6" s="32"/>
    </row>
    <row r="7" spans="3:15" x14ac:dyDescent="0.25">
      <c r="C7" s="18">
        <v>42</v>
      </c>
      <c r="D7" s="21">
        <v>1890</v>
      </c>
      <c r="J7" s="33"/>
      <c r="K7" s="34"/>
      <c r="L7" s="35"/>
    </row>
    <row r="8" spans="3:15" x14ac:dyDescent="0.25">
      <c r="C8" s="18">
        <v>41</v>
      </c>
      <c r="D8" s="21">
        <v>1804</v>
      </c>
    </row>
    <row r="9" spans="3:15" x14ac:dyDescent="0.25">
      <c r="C9" s="18">
        <v>40</v>
      </c>
      <c r="D9" s="21">
        <v>1560</v>
      </c>
      <c r="K9" s="26"/>
      <c r="L9" s="27"/>
      <c r="M9" s="27"/>
      <c r="N9" s="27"/>
      <c r="O9" s="27"/>
    </row>
    <row r="10" spans="3:15" x14ac:dyDescent="0.25">
      <c r="C10" s="18">
        <v>38</v>
      </c>
      <c r="D10" s="21">
        <v>1482</v>
      </c>
      <c r="K10" s="25"/>
      <c r="L10" s="25"/>
      <c r="M10" s="25"/>
      <c r="N10" s="25"/>
      <c r="O10" s="25"/>
    </row>
    <row r="11" spans="3:15" x14ac:dyDescent="0.25">
      <c r="C11" s="18">
        <v>37</v>
      </c>
      <c r="D11" s="21">
        <v>1591</v>
      </c>
      <c r="K11" s="25"/>
      <c r="L11" s="25"/>
      <c r="M11" s="25"/>
      <c r="N11" s="25"/>
      <c r="O11" s="25"/>
    </row>
    <row r="12" spans="3:15" x14ac:dyDescent="0.25">
      <c r="C12" s="18">
        <v>37</v>
      </c>
      <c r="D12" s="21">
        <v>1369</v>
      </c>
      <c r="K12" s="25"/>
      <c r="L12" s="25"/>
      <c r="M12" s="25"/>
      <c r="N12" s="25"/>
      <c r="O12" s="25"/>
    </row>
    <row r="13" spans="3:15" x14ac:dyDescent="0.25">
      <c r="C13" s="18">
        <v>36</v>
      </c>
      <c r="D13" s="21">
        <v>1404</v>
      </c>
      <c r="K13" s="25"/>
      <c r="L13" s="25"/>
      <c r="M13" s="25"/>
      <c r="N13" s="25"/>
      <c r="O13" s="25"/>
    </row>
    <row r="14" spans="3:15" x14ac:dyDescent="0.25">
      <c r="C14" s="18">
        <v>36</v>
      </c>
      <c r="D14" s="21">
        <v>1260</v>
      </c>
      <c r="K14" s="25"/>
      <c r="L14" s="25"/>
      <c r="M14" s="25"/>
      <c r="N14" s="25"/>
      <c r="O14" s="25"/>
    </row>
    <row r="15" spans="3:15" x14ac:dyDescent="0.25">
      <c r="C15" s="18">
        <v>35</v>
      </c>
      <c r="D15" s="21">
        <v>1505</v>
      </c>
      <c r="K15" s="25"/>
      <c r="L15" s="25"/>
      <c r="M15" s="25"/>
      <c r="N15" s="25"/>
      <c r="O15" s="25"/>
    </row>
    <row r="16" spans="3:15" x14ac:dyDescent="0.25">
      <c r="C16" s="18">
        <v>32</v>
      </c>
      <c r="D16" s="21">
        <v>1010</v>
      </c>
      <c r="K16" s="25"/>
      <c r="L16" s="25"/>
      <c r="M16" s="25"/>
      <c r="N16" s="25"/>
      <c r="O16" s="25"/>
    </row>
    <row r="17" spans="3:4" x14ac:dyDescent="0.25">
      <c r="C17" s="18">
        <v>30</v>
      </c>
      <c r="D17" s="21">
        <v>1200</v>
      </c>
    </row>
    <row r="18" spans="3:4" x14ac:dyDescent="0.25">
      <c r="C18" s="18">
        <v>30</v>
      </c>
      <c r="D18" s="21">
        <v>1500</v>
      </c>
    </row>
    <row r="19" spans="3:4" x14ac:dyDescent="0.25">
      <c r="C19" s="18">
        <v>29</v>
      </c>
      <c r="D19" s="21">
        <v>1247</v>
      </c>
    </row>
    <row r="20" spans="3:4" x14ac:dyDescent="0.25">
      <c r="C20" s="18">
        <v>28</v>
      </c>
      <c r="D20" s="21">
        <v>1260</v>
      </c>
    </row>
    <row r="21" spans="3:4" x14ac:dyDescent="0.25">
      <c r="C21" s="18">
        <v>25</v>
      </c>
      <c r="D21" s="21">
        <v>900</v>
      </c>
    </row>
    <row r="22" spans="3:4" x14ac:dyDescent="0.25">
      <c r="C22" s="18">
        <v>24</v>
      </c>
      <c r="D22" s="21">
        <v>1056</v>
      </c>
    </row>
    <row r="23" spans="3:4" x14ac:dyDescent="0.25">
      <c r="C23" s="18">
        <v>23</v>
      </c>
      <c r="D23" s="21">
        <v>1012</v>
      </c>
    </row>
    <row r="24" spans="3:4" x14ac:dyDescent="0.25">
      <c r="C24" s="18">
        <v>23</v>
      </c>
      <c r="D24" s="21">
        <v>900</v>
      </c>
    </row>
    <row r="25" spans="3:4" x14ac:dyDescent="0.25">
      <c r="C25" s="19">
        <v>22</v>
      </c>
      <c r="D25" s="22">
        <v>902</v>
      </c>
    </row>
  </sheetData>
  <conditionalFormatting sqref="C1 C26:C1048576">
    <cfRule type="cellIs" dxfId="12" priority="9" operator="greaterThan">
      <formula>30</formula>
    </cfRule>
  </conditionalFormatting>
  <conditionalFormatting sqref="G12">
    <cfRule type="iconSet" priority="7">
      <iconSet iconSet="3Arrows">
        <cfvo type="percent" val="0"/>
        <cfvo type="percent" val="33"/>
        <cfvo type="percent" val="67"/>
      </iconSet>
    </cfRule>
  </conditionalFormatting>
  <conditionalFormatting sqref="C3:C25">
    <cfRule type="iconSet" priority="1">
      <iconSet iconSet="3Arrows">
        <cfvo type="percent" val="0"/>
        <cfvo type="percent" val="33"/>
        <cfvo type="percent" val="67"/>
      </iconSet>
    </cfRule>
    <cfRule type="colorScale" priority="2">
      <colorScale>
        <cfvo type="min"/>
        <cfvo type="max"/>
        <color rgb="FF0070C0"/>
        <color theme="7" tint="0.39997558519241921"/>
      </colorScale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E24"/>
  <sheetViews>
    <sheetView tabSelected="1" workbookViewId="0">
      <selection activeCell="E4" sqref="E4"/>
    </sheetView>
  </sheetViews>
  <sheetFormatPr defaultRowHeight="15" x14ac:dyDescent="0.25"/>
  <cols>
    <col min="1" max="1" width="10.5703125" bestFit="1" customWidth="1"/>
  </cols>
  <sheetData>
    <row r="1" spans="1:5" x14ac:dyDescent="0.25">
      <c r="A1" s="1" t="s">
        <v>107</v>
      </c>
      <c r="B1" s="1" t="s">
        <v>166</v>
      </c>
      <c r="C1" s="1" t="s">
        <v>167</v>
      </c>
    </row>
    <row r="2" spans="1:5" x14ac:dyDescent="0.25">
      <c r="A2">
        <v>54</v>
      </c>
      <c r="B2" t="str">
        <f>IF(A2&gt;=35,"Pass","Fail")</f>
        <v>Pass</v>
      </c>
      <c r="C2" t="str">
        <f>IF(A2&gt;=70,"high",IF(A2&gt;=50,"medium","low"))</f>
        <v>medium</v>
      </c>
      <c r="D2" t="str">
        <f>IF(A2&gt;=35,"Pass","Fail")</f>
        <v>Pass</v>
      </c>
      <c r="E2" t="str">
        <f>IF(A2&gt;=70,"high",IF(A2&gt;=50,"medium","low"))</f>
        <v>medium</v>
      </c>
    </row>
    <row r="3" spans="1:5" x14ac:dyDescent="0.25">
      <c r="A3">
        <v>58</v>
      </c>
      <c r="B3" t="str">
        <f t="shared" ref="B3:B24" si="0">IF(A3&gt;=35,"Pass","Fail")</f>
        <v>Pass</v>
      </c>
      <c r="C3" t="str">
        <f t="shared" ref="C3:C24" si="1">IF(A3&gt;=70,"high",IF(A3&gt;=50,"medium","low"))</f>
        <v>medium</v>
      </c>
      <c r="D3" t="str">
        <f t="shared" ref="D3:D24" si="2">IF(A3&gt;=35,"Pass","Fail")</f>
        <v>Pass</v>
      </c>
      <c r="E3" t="str">
        <f t="shared" ref="E3:E24" si="3">IF(A3&gt;=70,"high",IF(A3&gt;=50,"medium","low"))</f>
        <v>medium</v>
      </c>
    </row>
    <row r="4" spans="1:5" x14ac:dyDescent="0.25">
      <c r="A4">
        <v>50</v>
      </c>
      <c r="B4" t="str">
        <f t="shared" si="0"/>
        <v>Pass</v>
      </c>
      <c r="C4" t="str">
        <f t="shared" si="1"/>
        <v>medium</v>
      </c>
      <c r="D4" t="str">
        <f t="shared" si="2"/>
        <v>Pass</v>
      </c>
      <c r="E4" t="str">
        <f t="shared" si="3"/>
        <v>medium</v>
      </c>
    </row>
    <row r="5" spans="1:5" x14ac:dyDescent="0.25">
      <c r="A5">
        <v>42</v>
      </c>
      <c r="B5" t="str">
        <f t="shared" si="0"/>
        <v>Pass</v>
      </c>
      <c r="C5" t="str">
        <f t="shared" si="1"/>
        <v>low</v>
      </c>
      <c r="D5" t="str">
        <f t="shared" si="2"/>
        <v>Pass</v>
      </c>
      <c r="E5" t="str">
        <f t="shared" si="3"/>
        <v>low</v>
      </c>
    </row>
    <row r="6" spans="1:5" x14ac:dyDescent="0.25">
      <c r="A6">
        <v>41</v>
      </c>
      <c r="B6" t="str">
        <f t="shared" si="0"/>
        <v>Pass</v>
      </c>
      <c r="C6" t="str">
        <f t="shared" si="1"/>
        <v>low</v>
      </c>
      <c r="D6" t="str">
        <f t="shared" si="2"/>
        <v>Pass</v>
      </c>
      <c r="E6" t="str">
        <f t="shared" si="3"/>
        <v>low</v>
      </c>
    </row>
    <row r="7" spans="1:5" x14ac:dyDescent="0.25">
      <c r="A7">
        <v>45</v>
      </c>
      <c r="B7" t="str">
        <f t="shared" si="0"/>
        <v>Pass</v>
      </c>
      <c r="C7" t="str">
        <f t="shared" si="1"/>
        <v>low</v>
      </c>
      <c r="D7" t="str">
        <f t="shared" si="2"/>
        <v>Pass</v>
      </c>
      <c r="E7" t="str">
        <f t="shared" si="3"/>
        <v>low</v>
      </c>
    </row>
    <row r="8" spans="1:5" x14ac:dyDescent="0.25">
      <c r="A8">
        <v>37</v>
      </c>
      <c r="B8" t="str">
        <f t="shared" si="0"/>
        <v>Pass</v>
      </c>
      <c r="C8" t="str">
        <f t="shared" si="1"/>
        <v>low</v>
      </c>
      <c r="D8" t="str">
        <f t="shared" si="2"/>
        <v>Pass</v>
      </c>
      <c r="E8" t="str">
        <f t="shared" si="3"/>
        <v>low</v>
      </c>
    </row>
    <row r="9" spans="1:5" x14ac:dyDescent="0.25">
      <c r="A9">
        <v>40</v>
      </c>
      <c r="B9" t="str">
        <f t="shared" si="0"/>
        <v>Pass</v>
      </c>
      <c r="C9" t="str">
        <f t="shared" si="1"/>
        <v>low</v>
      </c>
      <c r="D9" t="str">
        <f t="shared" si="2"/>
        <v>Pass</v>
      </c>
      <c r="E9" t="str">
        <f t="shared" si="3"/>
        <v>low</v>
      </c>
    </row>
    <row r="10" spans="1:5" x14ac:dyDescent="0.25">
      <c r="A10">
        <v>35</v>
      </c>
      <c r="B10" t="str">
        <f t="shared" si="0"/>
        <v>Pass</v>
      </c>
      <c r="C10" t="str">
        <f t="shared" si="1"/>
        <v>low</v>
      </c>
      <c r="D10" t="str">
        <f t="shared" si="2"/>
        <v>Pass</v>
      </c>
      <c r="E10" t="str">
        <f t="shared" si="3"/>
        <v>low</v>
      </c>
    </row>
    <row r="11" spans="1:5" x14ac:dyDescent="0.25">
      <c r="A11">
        <v>38</v>
      </c>
      <c r="B11" t="str">
        <f t="shared" si="0"/>
        <v>Pass</v>
      </c>
      <c r="C11" t="str">
        <f t="shared" si="1"/>
        <v>low</v>
      </c>
      <c r="D11" t="str">
        <f t="shared" si="2"/>
        <v>Pass</v>
      </c>
      <c r="E11" t="str">
        <f t="shared" si="3"/>
        <v>low</v>
      </c>
    </row>
    <row r="12" spans="1:5" x14ac:dyDescent="0.25">
      <c r="A12">
        <v>36</v>
      </c>
      <c r="B12" t="str">
        <f t="shared" si="0"/>
        <v>Pass</v>
      </c>
      <c r="C12" t="str">
        <f t="shared" si="1"/>
        <v>low</v>
      </c>
      <c r="D12" t="str">
        <f t="shared" si="2"/>
        <v>Pass</v>
      </c>
      <c r="E12" t="str">
        <f t="shared" si="3"/>
        <v>low</v>
      </c>
    </row>
    <row r="13" spans="1:5" x14ac:dyDescent="0.25">
      <c r="A13">
        <v>37</v>
      </c>
      <c r="B13" t="str">
        <f t="shared" si="0"/>
        <v>Pass</v>
      </c>
      <c r="C13" t="str">
        <f t="shared" si="1"/>
        <v>low</v>
      </c>
      <c r="D13" t="str">
        <f t="shared" si="2"/>
        <v>Pass</v>
      </c>
      <c r="E13" t="str">
        <f t="shared" si="3"/>
        <v>low</v>
      </c>
    </row>
    <row r="14" spans="1:5" x14ac:dyDescent="0.25">
      <c r="A14">
        <v>28</v>
      </c>
      <c r="B14" t="str">
        <f t="shared" si="0"/>
        <v>Fail</v>
      </c>
      <c r="C14" t="str">
        <f t="shared" si="1"/>
        <v>low</v>
      </c>
      <c r="D14" t="str">
        <f t="shared" si="2"/>
        <v>Fail</v>
      </c>
      <c r="E14" t="str">
        <f t="shared" si="3"/>
        <v>low</v>
      </c>
    </row>
    <row r="15" spans="1:5" x14ac:dyDescent="0.25">
      <c r="A15">
        <v>36</v>
      </c>
      <c r="B15" t="str">
        <f t="shared" si="0"/>
        <v>Pass</v>
      </c>
      <c r="C15" t="str">
        <f t="shared" si="1"/>
        <v>low</v>
      </c>
      <c r="D15" t="str">
        <f t="shared" si="2"/>
        <v>Pass</v>
      </c>
      <c r="E15" t="str">
        <f t="shared" si="3"/>
        <v>low</v>
      </c>
    </row>
    <row r="16" spans="1:5" x14ac:dyDescent="0.25">
      <c r="A16">
        <v>29</v>
      </c>
      <c r="B16" t="str">
        <f t="shared" si="0"/>
        <v>Fail</v>
      </c>
      <c r="C16" t="str">
        <f t="shared" si="1"/>
        <v>low</v>
      </c>
      <c r="D16" t="str">
        <f t="shared" si="2"/>
        <v>Fail</v>
      </c>
      <c r="E16" t="str">
        <f t="shared" si="3"/>
        <v>low</v>
      </c>
    </row>
    <row r="17" spans="1:5" x14ac:dyDescent="0.25">
      <c r="A17">
        <v>30</v>
      </c>
      <c r="B17" t="str">
        <f t="shared" si="0"/>
        <v>Fail</v>
      </c>
      <c r="C17" t="str">
        <f t="shared" si="1"/>
        <v>low</v>
      </c>
      <c r="D17" t="str">
        <f t="shared" si="2"/>
        <v>Fail</v>
      </c>
      <c r="E17" t="str">
        <f t="shared" si="3"/>
        <v>low</v>
      </c>
    </row>
    <row r="18" spans="1:5" x14ac:dyDescent="0.25">
      <c r="A18">
        <v>24</v>
      </c>
      <c r="B18" t="str">
        <f t="shared" si="0"/>
        <v>Fail</v>
      </c>
      <c r="C18" t="str">
        <f t="shared" si="1"/>
        <v>low</v>
      </c>
      <c r="D18" t="str">
        <f t="shared" si="2"/>
        <v>Fail</v>
      </c>
      <c r="E18" t="str">
        <f t="shared" si="3"/>
        <v>low</v>
      </c>
    </row>
    <row r="19" spans="1:5" x14ac:dyDescent="0.25">
      <c r="A19">
        <v>30</v>
      </c>
      <c r="B19" t="str">
        <f t="shared" si="0"/>
        <v>Fail</v>
      </c>
      <c r="C19" t="str">
        <f t="shared" si="1"/>
        <v>low</v>
      </c>
      <c r="D19" t="str">
        <f t="shared" si="2"/>
        <v>Fail</v>
      </c>
      <c r="E19" t="str">
        <f t="shared" si="3"/>
        <v>low</v>
      </c>
    </row>
    <row r="20" spans="1:5" x14ac:dyDescent="0.25">
      <c r="A20">
        <v>23</v>
      </c>
      <c r="B20" t="str">
        <f t="shared" si="0"/>
        <v>Fail</v>
      </c>
      <c r="C20" t="str">
        <f t="shared" si="1"/>
        <v>low</v>
      </c>
      <c r="D20" t="str">
        <f t="shared" si="2"/>
        <v>Fail</v>
      </c>
      <c r="E20" t="str">
        <f t="shared" si="3"/>
        <v>low</v>
      </c>
    </row>
    <row r="21" spans="1:5" x14ac:dyDescent="0.25">
      <c r="A21">
        <v>32</v>
      </c>
      <c r="B21" t="str">
        <f t="shared" si="0"/>
        <v>Fail</v>
      </c>
      <c r="C21" t="str">
        <f t="shared" si="1"/>
        <v>low</v>
      </c>
      <c r="D21" t="str">
        <f t="shared" si="2"/>
        <v>Fail</v>
      </c>
      <c r="E21" t="str">
        <f t="shared" si="3"/>
        <v>low</v>
      </c>
    </row>
    <row r="22" spans="1:5" x14ac:dyDescent="0.25">
      <c r="A22">
        <v>22</v>
      </c>
      <c r="B22" t="str">
        <f t="shared" si="0"/>
        <v>Fail</v>
      </c>
      <c r="C22" t="str">
        <f t="shared" si="1"/>
        <v>low</v>
      </c>
      <c r="D22" t="str">
        <f t="shared" si="2"/>
        <v>Fail</v>
      </c>
      <c r="E22" t="str">
        <f t="shared" si="3"/>
        <v>low</v>
      </c>
    </row>
    <row r="23" spans="1:5" x14ac:dyDescent="0.25">
      <c r="A23">
        <v>23</v>
      </c>
      <c r="B23" t="str">
        <f t="shared" si="0"/>
        <v>Fail</v>
      </c>
      <c r="C23" t="str">
        <f t="shared" si="1"/>
        <v>low</v>
      </c>
      <c r="D23" t="str">
        <f t="shared" si="2"/>
        <v>Fail</v>
      </c>
      <c r="E23" t="str">
        <f t="shared" si="3"/>
        <v>low</v>
      </c>
    </row>
    <row r="24" spans="1:5" x14ac:dyDescent="0.25">
      <c r="A24">
        <v>25</v>
      </c>
      <c r="B24" t="str">
        <f t="shared" si="0"/>
        <v>Fail</v>
      </c>
      <c r="C24" t="str">
        <f t="shared" si="1"/>
        <v>low</v>
      </c>
      <c r="D24" t="str">
        <f t="shared" si="2"/>
        <v>Fail</v>
      </c>
      <c r="E24" t="str">
        <f t="shared" si="3"/>
        <v>low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C1:E25"/>
  <sheetViews>
    <sheetView workbookViewId="0">
      <selection activeCell="C2" sqref="C2"/>
    </sheetView>
  </sheetViews>
  <sheetFormatPr defaultRowHeight="15" x14ac:dyDescent="0.25"/>
  <cols>
    <col min="3" max="3" width="16.85546875" bestFit="1" customWidth="1"/>
    <col min="4" max="4" width="12.7109375" bestFit="1" customWidth="1"/>
    <col min="5" max="5" width="10.42578125" bestFit="1" customWidth="1"/>
  </cols>
  <sheetData>
    <row r="1" spans="3:5" x14ac:dyDescent="0.25">
      <c r="C1" t="s">
        <v>108</v>
      </c>
      <c r="D1" t="s">
        <v>107</v>
      </c>
      <c r="E1" t="s">
        <v>64</v>
      </c>
    </row>
    <row r="2" spans="3:5" x14ac:dyDescent="0.25">
      <c r="C2" t="s">
        <v>123</v>
      </c>
      <c r="D2">
        <v>45</v>
      </c>
      <c r="E2">
        <v>1755</v>
      </c>
    </row>
    <row r="3" spans="3:5" x14ac:dyDescent="0.25">
      <c r="C3" t="s">
        <v>123</v>
      </c>
      <c r="D3">
        <v>37</v>
      </c>
      <c r="E3">
        <v>1591</v>
      </c>
    </row>
    <row r="4" spans="3:5" x14ac:dyDescent="0.25">
      <c r="C4" t="s">
        <v>123</v>
      </c>
      <c r="D4">
        <v>37</v>
      </c>
      <c r="E4">
        <v>1369</v>
      </c>
    </row>
    <row r="5" spans="3:5" x14ac:dyDescent="0.25">
      <c r="C5" t="s">
        <v>123</v>
      </c>
      <c r="D5">
        <v>35</v>
      </c>
      <c r="E5">
        <v>1505</v>
      </c>
    </row>
    <row r="6" spans="3:5" x14ac:dyDescent="0.25">
      <c r="C6" t="s">
        <v>123</v>
      </c>
      <c r="D6">
        <v>30</v>
      </c>
      <c r="E6">
        <v>1500</v>
      </c>
    </row>
    <row r="7" spans="3:5" x14ac:dyDescent="0.25">
      <c r="C7" t="s">
        <v>123</v>
      </c>
      <c r="D7">
        <v>24</v>
      </c>
      <c r="E7">
        <v>1056</v>
      </c>
    </row>
    <row r="8" spans="3:5" x14ac:dyDescent="0.25">
      <c r="C8" s="24" t="s">
        <v>123</v>
      </c>
      <c r="D8" s="24">
        <v>22</v>
      </c>
      <c r="E8" s="24">
        <v>902</v>
      </c>
    </row>
    <row r="9" spans="3:5" x14ac:dyDescent="0.25">
      <c r="C9" t="s">
        <v>111</v>
      </c>
      <c r="D9">
        <v>54</v>
      </c>
      <c r="E9">
        <v>2610</v>
      </c>
    </row>
    <row r="10" spans="3:5" x14ac:dyDescent="0.25">
      <c r="C10" t="s">
        <v>111</v>
      </c>
      <c r="D10">
        <v>42</v>
      </c>
      <c r="E10">
        <v>1890</v>
      </c>
    </row>
    <row r="11" spans="3:5" x14ac:dyDescent="0.25">
      <c r="C11" t="s">
        <v>111</v>
      </c>
      <c r="D11">
        <v>41</v>
      </c>
      <c r="E11">
        <v>1804</v>
      </c>
    </row>
    <row r="12" spans="3:5" x14ac:dyDescent="0.25">
      <c r="C12" t="s">
        <v>111</v>
      </c>
      <c r="D12">
        <v>40</v>
      </c>
      <c r="E12">
        <v>1560</v>
      </c>
    </row>
    <row r="13" spans="3:5" x14ac:dyDescent="0.25">
      <c r="C13" t="s">
        <v>111</v>
      </c>
      <c r="D13">
        <v>38</v>
      </c>
      <c r="E13">
        <v>1482</v>
      </c>
    </row>
    <row r="14" spans="3:5" x14ac:dyDescent="0.25">
      <c r="C14" t="s">
        <v>111</v>
      </c>
      <c r="D14">
        <v>36</v>
      </c>
      <c r="E14">
        <v>1260</v>
      </c>
    </row>
    <row r="15" spans="3:5" x14ac:dyDescent="0.25">
      <c r="C15" t="s">
        <v>111</v>
      </c>
      <c r="D15">
        <v>25</v>
      </c>
      <c r="E15">
        <v>900</v>
      </c>
    </row>
    <row r="16" spans="3:5" x14ac:dyDescent="0.25">
      <c r="C16" t="s">
        <v>111</v>
      </c>
      <c r="D16">
        <v>23</v>
      </c>
      <c r="E16">
        <v>1012</v>
      </c>
    </row>
    <row r="17" spans="3:5" x14ac:dyDescent="0.25">
      <c r="C17" t="s">
        <v>111</v>
      </c>
      <c r="D17">
        <v>23</v>
      </c>
      <c r="E17">
        <v>900</v>
      </c>
    </row>
    <row r="18" spans="3:5" x14ac:dyDescent="0.25">
      <c r="C18" s="36" t="s">
        <v>111</v>
      </c>
      <c r="D18" s="36">
        <v>100</v>
      </c>
      <c r="E18" s="36">
        <v>1500</v>
      </c>
    </row>
    <row r="19" spans="3:5" x14ac:dyDescent="0.25">
      <c r="C19" t="s">
        <v>114</v>
      </c>
      <c r="D19">
        <v>58</v>
      </c>
      <c r="E19">
        <v>2262</v>
      </c>
    </row>
    <row r="20" spans="3:5" x14ac:dyDescent="0.25">
      <c r="C20" t="s">
        <v>114</v>
      </c>
      <c r="D20">
        <v>50</v>
      </c>
      <c r="E20">
        <v>2000</v>
      </c>
    </row>
    <row r="21" spans="3:5" x14ac:dyDescent="0.25">
      <c r="C21" t="s">
        <v>114</v>
      </c>
      <c r="D21">
        <v>36</v>
      </c>
      <c r="E21">
        <v>1404</v>
      </c>
    </row>
    <row r="22" spans="3:5" x14ac:dyDescent="0.25">
      <c r="C22" t="s">
        <v>114</v>
      </c>
      <c r="D22">
        <v>32</v>
      </c>
      <c r="E22">
        <v>1010</v>
      </c>
    </row>
    <row r="23" spans="3:5" x14ac:dyDescent="0.25">
      <c r="C23" t="s">
        <v>114</v>
      </c>
      <c r="D23">
        <v>30</v>
      </c>
      <c r="E23">
        <v>1200</v>
      </c>
    </row>
    <row r="24" spans="3:5" x14ac:dyDescent="0.25">
      <c r="C24" t="s">
        <v>114</v>
      </c>
      <c r="D24">
        <v>29</v>
      </c>
      <c r="E24">
        <v>1247</v>
      </c>
    </row>
    <row r="25" spans="3:5" x14ac:dyDescent="0.25">
      <c r="C25" s="37" t="s">
        <v>114</v>
      </c>
      <c r="D25" s="37">
        <v>28</v>
      </c>
      <c r="E25" s="38">
        <v>1260</v>
      </c>
    </row>
  </sheetData>
  <sortState ref="C2:E24">
    <sortCondition ref="C2:C24"/>
    <sortCondition descending="1" ref="D2:D24"/>
  </sortState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B1:Q22"/>
  <sheetViews>
    <sheetView workbookViewId="0">
      <selection activeCell="Q3" sqref="Q3"/>
    </sheetView>
  </sheetViews>
  <sheetFormatPr defaultRowHeight="15" x14ac:dyDescent="0.25"/>
  <cols>
    <col min="2" max="2" width="4.28515625" bestFit="1" customWidth="1"/>
    <col min="3" max="3" width="16.140625" bestFit="1" customWidth="1"/>
    <col min="7" max="7" width="12.7109375" bestFit="1" customWidth="1"/>
    <col min="8" max="8" width="10.5703125" bestFit="1" customWidth="1"/>
  </cols>
  <sheetData>
    <row r="1" spans="2:17" x14ac:dyDescent="0.25">
      <c r="B1" s="41"/>
      <c r="C1" s="41"/>
      <c r="D1" s="42" t="s">
        <v>168</v>
      </c>
      <c r="E1" s="42" t="s">
        <v>169</v>
      </c>
      <c r="F1" s="42" t="s">
        <v>168</v>
      </c>
      <c r="G1" s="42" t="s">
        <v>168</v>
      </c>
      <c r="H1" s="42" t="s">
        <v>168</v>
      </c>
      <c r="I1" s="41"/>
      <c r="J1" s="41"/>
      <c r="K1" s="41"/>
      <c r="L1" s="41"/>
      <c r="M1" s="41"/>
      <c r="N1" s="41"/>
      <c r="O1" s="41"/>
      <c r="P1" s="41"/>
    </row>
    <row r="2" spans="2:17" x14ac:dyDescent="0.25">
      <c r="B2" s="42" t="s">
        <v>170</v>
      </c>
      <c r="C2" s="42" t="s">
        <v>171</v>
      </c>
      <c r="D2" s="42" t="s">
        <v>172</v>
      </c>
      <c r="E2" s="42" t="s">
        <v>173</v>
      </c>
      <c r="F2" s="42" t="s">
        <v>174</v>
      </c>
      <c r="G2" s="42" t="s">
        <v>175</v>
      </c>
      <c r="H2" s="42" t="s">
        <v>62</v>
      </c>
      <c r="I2" s="42" t="s">
        <v>176</v>
      </c>
      <c r="J2" s="42" t="s">
        <v>177</v>
      </c>
      <c r="K2" s="42" t="s">
        <v>178</v>
      </c>
      <c r="L2" s="42" t="s">
        <v>179</v>
      </c>
      <c r="M2" s="42" t="s">
        <v>180</v>
      </c>
      <c r="N2" s="42" t="s">
        <v>181</v>
      </c>
      <c r="O2" s="42" t="s">
        <v>166</v>
      </c>
      <c r="P2" s="42" t="s">
        <v>182</v>
      </c>
      <c r="Q2" s="42" t="s">
        <v>183</v>
      </c>
    </row>
    <row r="3" spans="2:17" x14ac:dyDescent="0.25">
      <c r="B3" s="40">
        <v>1</v>
      </c>
      <c r="C3" s="40" t="s">
        <v>184</v>
      </c>
      <c r="D3" s="43">
        <v>45</v>
      </c>
      <c r="E3" s="43">
        <v>57</v>
      </c>
      <c r="F3" s="43">
        <v>54</v>
      </c>
      <c r="G3" s="43">
        <v>34</v>
      </c>
      <c r="H3" s="43">
        <v>89</v>
      </c>
      <c r="I3" s="44">
        <f>SUM(D3:H3)</f>
        <v>279</v>
      </c>
      <c r="J3" s="44">
        <f>MAX(D3:H3)</f>
        <v>89</v>
      </c>
      <c r="K3" s="44">
        <f>MIN(D3:H3)</f>
        <v>34</v>
      </c>
      <c r="L3" s="44">
        <f>COUNT(D3:H3)</f>
        <v>5</v>
      </c>
      <c r="M3" s="44">
        <f>AVERAGE(D3:H3)</f>
        <v>55.8</v>
      </c>
      <c r="N3" s="45">
        <f>(I3/550)*100</f>
        <v>50.727272727272734</v>
      </c>
      <c r="O3" s="44" t="str">
        <f>IF(AND(D3&gt;=35,E3&gt;=50,F3&gt;=35,G3&gt;=35,H3&gt;=35),"Pass","Fail")</f>
        <v>Fail</v>
      </c>
      <c r="P3" s="44" t="str">
        <f>IF(OR(D3&lt;35,E3&lt;50,F3&lt;35,G3&lt;35,H3&lt;35),"Fail","Pass")</f>
        <v>Fail</v>
      </c>
      <c r="Q3" s="44" t="str">
        <f>IF(O3="Fail","F",IF(N3&gt;=90,"A+",IF(N3&gt;=85,"A",IF(N3&gt;=80,"B+",IF(N3&gt;=75,"B",IF(N3&gt;=70,"C+",IF(N3&gt;=65,"C",IF(N3&gt;=60,"D+",IF(N3&gt;=55,"D",IF(N3&gt;=50,"E+",IF(N3&gt;=45,"E",IF(N3&gt;=35,"F"))))))))))))</f>
        <v>F</v>
      </c>
    </row>
    <row r="4" spans="2:17" x14ac:dyDescent="0.25">
      <c r="B4" s="40">
        <v>2</v>
      </c>
      <c r="C4" s="40" t="s">
        <v>185</v>
      </c>
      <c r="D4" s="43">
        <v>90</v>
      </c>
      <c r="E4" s="43">
        <v>90</v>
      </c>
      <c r="F4" s="43">
        <v>90</v>
      </c>
      <c r="G4" s="43">
        <v>90</v>
      </c>
      <c r="H4" s="43">
        <v>90</v>
      </c>
      <c r="I4" s="44">
        <f t="shared" ref="I4:I12" si="0">SUM(D4:H4)</f>
        <v>450</v>
      </c>
      <c r="J4" s="44">
        <f t="shared" ref="J4:J12" si="1">MAX(D4:H4)</f>
        <v>90</v>
      </c>
      <c r="K4" s="44">
        <f t="shared" ref="K4:K12" si="2">MIN(D4:H4)</f>
        <v>90</v>
      </c>
      <c r="L4" s="44">
        <f t="shared" ref="L4:L12" si="3">COUNT(D4:H4)</f>
        <v>5</v>
      </c>
      <c r="M4" s="44">
        <f t="shared" ref="M4:M12" si="4">AVERAGE(D4:H4)</f>
        <v>90</v>
      </c>
      <c r="N4" s="45">
        <f t="shared" ref="N4:N12" si="5">(I4/550)*100</f>
        <v>81.818181818181827</v>
      </c>
      <c r="O4" s="44" t="str">
        <f t="shared" ref="O4:O12" si="6">IF(AND(D4&gt;=35,E4&gt;=50,F4&gt;=35,G4&gt;=35,H4&gt;=35),"Pass","Fail")</f>
        <v>Pass</v>
      </c>
      <c r="P4" s="44" t="str">
        <f t="shared" ref="P4:P12" si="7">IF(OR(D4&lt;35,E4&lt;50,F4&lt;35,G4&lt;35,H4&lt;35),"Fail","Pass")</f>
        <v>Pass</v>
      </c>
      <c r="Q4" s="44" t="str">
        <f t="shared" ref="Q4:Q12" si="8">IF(O4="Fail","F",IF(N4&gt;=90,"A+",IF(N4&gt;=85,"A",IF(N4&gt;=80,"B+",IF(N4&gt;=75,"B",IF(N4&gt;=70,"C+",IF(N4&gt;=65,"C",IF(N4&gt;=60,"D+",IF(N4&gt;=55,"D",IF(N4&gt;=50,"E+",IF(N4&gt;=45,"E",IF(N4&gt;=35,"F"))))))))))))</f>
        <v>B+</v>
      </c>
    </row>
    <row r="5" spans="2:17" x14ac:dyDescent="0.25">
      <c r="B5" s="40">
        <v>3</v>
      </c>
      <c r="C5" s="40" t="s">
        <v>186</v>
      </c>
      <c r="D5" s="43">
        <v>45</v>
      </c>
      <c r="E5" s="43">
        <v>76</v>
      </c>
      <c r="F5" s="43">
        <v>65</v>
      </c>
      <c r="G5" s="43">
        <v>76</v>
      </c>
      <c r="H5" s="43">
        <v>34</v>
      </c>
      <c r="I5" s="44">
        <f t="shared" si="0"/>
        <v>296</v>
      </c>
      <c r="J5" s="44">
        <f t="shared" si="1"/>
        <v>76</v>
      </c>
      <c r="K5" s="44">
        <f t="shared" si="2"/>
        <v>34</v>
      </c>
      <c r="L5" s="44">
        <f t="shared" si="3"/>
        <v>5</v>
      </c>
      <c r="M5" s="44">
        <f t="shared" si="4"/>
        <v>59.2</v>
      </c>
      <c r="N5" s="45">
        <f t="shared" si="5"/>
        <v>53.81818181818182</v>
      </c>
      <c r="O5" s="44" t="str">
        <f t="shared" si="6"/>
        <v>Fail</v>
      </c>
      <c r="P5" s="44" t="str">
        <f t="shared" si="7"/>
        <v>Fail</v>
      </c>
      <c r="Q5" s="44" t="str">
        <f t="shared" si="8"/>
        <v>F</v>
      </c>
    </row>
    <row r="6" spans="2:17" x14ac:dyDescent="0.25">
      <c r="B6" s="40">
        <v>4</v>
      </c>
      <c r="C6" s="40" t="s">
        <v>187</v>
      </c>
      <c r="D6" s="43">
        <v>45</v>
      </c>
      <c r="E6" s="43">
        <v>87</v>
      </c>
      <c r="F6" s="43">
        <v>87</v>
      </c>
      <c r="G6" s="43">
        <v>25</v>
      </c>
      <c r="H6" s="43">
        <v>23</v>
      </c>
      <c r="I6" s="44">
        <f t="shared" si="0"/>
        <v>267</v>
      </c>
      <c r="J6" s="44">
        <f t="shared" si="1"/>
        <v>87</v>
      </c>
      <c r="K6" s="44">
        <f t="shared" si="2"/>
        <v>23</v>
      </c>
      <c r="L6" s="44">
        <f t="shared" si="3"/>
        <v>5</v>
      </c>
      <c r="M6" s="44">
        <f t="shared" si="4"/>
        <v>53.4</v>
      </c>
      <c r="N6" s="45">
        <f t="shared" si="5"/>
        <v>48.545454545454547</v>
      </c>
      <c r="O6" s="44" t="str">
        <f t="shared" si="6"/>
        <v>Fail</v>
      </c>
      <c r="P6" s="44" t="str">
        <f t="shared" si="7"/>
        <v>Fail</v>
      </c>
      <c r="Q6" s="44" t="str">
        <f t="shared" si="8"/>
        <v>F</v>
      </c>
    </row>
    <row r="7" spans="2:17" x14ac:dyDescent="0.25">
      <c r="B7" s="40">
        <v>5</v>
      </c>
      <c r="C7" s="40" t="s">
        <v>188</v>
      </c>
      <c r="D7" s="43">
        <v>90</v>
      </c>
      <c r="E7" s="43">
        <v>140</v>
      </c>
      <c r="F7" s="43">
        <v>36</v>
      </c>
      <c r="G7" s="43">
        <v>76</v>
      </c>
      <c r="H7" s="43">
        <v>65</v>
      </c>
      <c r="I7" s="44">
        <f t="shared" si="0"/>
        <v>407</v>
      </c>
      <c r="J7" s="44">
        <f t="shared" si="1"/>
        <v>140</v>
      </c>
      <c r="K7" s="44">
        <f t="shared" si="2"/>
        <v>36</v>
      </c>
      <c r="L7" s="44">
        <f t="shared" si="3"/>
        <v>5</v>
      </c>
      <c r="M7" s="44">
        <f t="shared" si="4"/>
        <v>81.400000000000006</v>
      </c>
      <c r="N7" s="45">
        <f t="shared" si="5"/>
        <v>74</v>
      </c>
      <c r="O7" s="44" t="str">
        <f t="shared" si="6"/>
        <v>Pass</v>
      </c>
      <c r="P7" s="44" t="str">
        <f t="shared" si="7"/>
        <v>Pass</v>
      </c>
      <c r="Q7" s="44" t="str">
        <f t="shared" si="8"/>
        <v>C+</v>
      </c>
    </row>
    <row r="8" spans="2:17" x14ac:dyDescent="0.25">
      <c r="B8" s="40">
        <v>6</v>
      </c>
      <c r="C8" s="40" t="s">
        <v>189</v>
      </c>
      <c r="D8" s="43">
        <v>58</v>
      </c>
      <c r="E8" s="43">
        <v>67</v>
      </c>
      <c r="F8" s="43">
        <v>56</v>
      </c>
      <c r="G8" s="43">
        <v>67</v>
      </c>
      <c r="H8" s="43">
        <v>29</v>
      </c>
      <c r="I8" s="44">
        <f t="shared" si="0"/>
        <v>277</v>
      </c>
      <c r="J8" s="44">
        <f t="shared" si="1"/>
        <v>67</v>
      </c>
      <c r="K8" s="44">
        <f t="shared" si="2"/>
        <v>29</v>
      </c>
      <c r="L8" s="44">
        <f t="shared" si="3"/>
        <v>5</v>
      </c>
      <c r="M8" s="44">
        <f t="shared" si="4"/>
        <v>55.4</v>
      </c>
      <c r="N8" s="45">
        <f t="shared" si="5"/>
        <v>50.363636363636367</v>
      </c>
      <c r="O8" s="44" t="str">
        <f t="shared" si="6"/>
        <v>Fail</v>
      </c>
      <c r="P8" s="44" t="str">
        <f t="shared" si="7"/>
        <v>Fail</v>
      </c>
      <c r="Q8" s="44" t="str">
        <f t="shared" si="8"/>
        <v>F</v>
      </c>
    </row>
    <row r="9" spans="2:17" x14ac:dyDescent="0.25">
      <c r="B9" s="40">
        <v>7</v>
      </c>
      <c r="C9" s="40" t="s">
        <v>190</v>
      </c>
      <c r="D9" s="43">
        <v>60</v>
      </c>
      <c r="E9" s="43">
        <v>98</v>
      </c>
      <c r="F9" s="43">
        <v>78</v>
      </c>
      <c r="G9" s="43">
        <v>53</v>
      </c>
      <c r="H9" s="43">
        <v>67</v>
      </c>
      <c r="I9" s="44">
        <f t="shared" si="0"/>
        <v>356</v>
      </c>
      <c r="J9" s="44">
        <f t="shared" si="1"/>
        <v>98</v>
      </c>
      <c r="K9" s="44">
        <f t="shared" si="2"/>
        <v>53</v>
      </c>
      <c r="L9" s="44">
        <f t="shared" si="3"/>
        <v>5</v>
      </c>
      <c r="M9" s="44">
        <f t="shared" si="4"/>
        <v>71.2</v>
      </c>
      <c r="N9" s="45">
        <f t="shared" si="5"/>
        <v>64.72727272727272</v>
      </c>
      <c r="O9" s="44" t="str">
        <f t="shared" si="6"/>
        <v>Pass</v>
      </c>
      <c r="P9" s="44" t="str">
        <f t="shared" si="7"/>
        <v>Pass</v>
      </c>
      <c r="Q9" s="44" t="str">
        <f t="shared" si="8"/>
        <v>D+</v>
      </c>
    </row>
    <row r="10" spans="2:17" x14ac:dyDescent="0.25">
      <c r="B10" s="40">
        <v>8</v>
      </c>
      <c r="C10" s="40" t="s">
        <v>191</v>
      </c>
      <c r="D10" s="43">
        <v>27</v>
      </c>
      <c r="E10" s="43">
        <v>57</v>
      </c>
      <c r="F10" s="43">
        <v>45</v>
      </c>
      <c r="G10" s="43">
        <v>29</v>
      </c>
      <c r="H10" s="43">
        <v>62</v>
      </c>
      <c r="I10" s="44">
        <f t="shared" si="0"/>
        <v>220</v>
      </c>
      <c r="J10" s="44">
        <f t="shared" si="1"/>
        <v>62</v>
      </c>
      <c r="K10" s="44">
        <f t="shared" si="2"/>
        <v>27</v>
      </c>
      <c r="L10" s="44">
        <f t="shared" si="3"/>
        <v>5</v>
      </c>
      <c r="M10" s="44">
        <f t="shared" si="4"/>
        <v>44</v>
      </c>
      <c r="N10" s="45">
        <f t="shared" si="5"/>
        <v>40</v>
      </c>
      <c r="O10" s="44" t="str">
        <f t="shared" si="6"/>
        <v>Fail</v>
      </c>
      <c r="P10" s="44" t="str">
        <f t="shared" si="7"/>
        <v>Fail</v>
      </c>
      <c r="Q10" s="44" t="str">
        <f t="shared" si="8"/>
        <v>F</v>
      </c>
    </row>
    <row r="11" spans="2:17" x14ac:dyDescent="0.25">
      <c r="B11" s="40">
        <v>9</v>
      </c>
      <c r="C11" s="40" t="s">
        <v>192</v>
      </c>
      <c r="D11" s="43">
        <v>32</v>
      </c>
      <c r="E11" s="43">
        <v>67</v>
      </c>
      <c r="F11" s="43">
        <v>23</v>
      </c>
      <c r="G11" s="43">
        <v>56</v>
      </c>
      <c r="H11" s="43">
        <v>45</v>
      </c>
      <c r="I11" s="44">
        <f t="shared" si="0"/>
        <v>223</v>
      </c>
      <c r="J11" s="44">
        <f t="shared" si="1"/>
        <v>67</v>
      </c>
      <c r="K11" s="44">
        <f t="shared" si="2"/>
        <v>23</v>
      </c>
      <c r="L11" s="44">
        <f t="shared" si="3"/>
        <v>5</v>
      </c>
      <c r="M11" s="44">
        <f t="shared" si="4"/>
        <v>44.6</v>
      </c>
      <c r="N11" s="45">
        <f t="shared" si="5"/>
        <v>40.545454545454547</v>
      </c>
      <c r="O11" s="44" t="str">
        <f t="shared" si="6"/>
        <v>Fail</v>
      </c>
      <c r="P11" s="44" t="str">
        <f t="shared" si="7"/>
        <v>Fail</v>
      </c>
      <c r="Q11" s="44" t="str">
        <f t="shared" si="8"/>
        <v>F</v>
      </c>
    </row>
    <row r="12" spans="2:17" x14ac:dyDescent="0.25">
      <c r="B12" s="40">
        <v>10</v>
      </c>
      <c r="C12" s="40" t="s">
        <v>193</v>
      </c>
      <c r="D12" s="43">
        <v>29</v>
      </c>
      <c r="E12" s="43">
        <v>74</v>
      </c>
      <c r="F12" s="43">
        <v>54</v>
      </c>
      <c r="G12" s="43">
        <v>34</v>
      </c>
      <c r="H12" s="43">
        <v>43</v>
      </c>
      <c r="I12" s="44">
        <f t="shared" si="0"/>
        <v>234</v>
      </c>
      <c r="J12" s="44">
        <f t="shared" si="1"/>
        <v>74</v>
      </c>
      <c r="K12" s="44">
        <f t="shared" si="2"/>
        <v>29</v>
      </c>
      <c r="L12" s="44">
        <f t="shared" si="3"/>
        <v>5</v>
      </c>
      <c r="M12" s="44">
        <f t="shared" si="4"/>
        <v>46.8</v>
      </c>
      <c r="N12" s="45">
        <f t="shared" si="5"/>
        <v>42.545454545454547</v>
      </c>
      <c r="O12" s="44" t="str">
        <f t="shared" si="6"/>
        <v>Fail</v>
      </c>
      <c r="P12" s="44" t="str">
        <f t="shared" si="7"/>
        <v>Fail</v>
      </c>
      <c r="Q12" s="44" t="str">
        <f t="shared" si="8"/>
        <v>F</v>
      </c>
    </row>
    <row r="13" spans="2:17" ht="15.75" thickBot="1" x14ac:dyDescent="0.3"/>
    <row r="14" spans="2:17" ht="15.75" thickBot="1" x14ac:dyDescent="0.3">
      <c r="D14" s="39"/>
    </row>
    <row r="18" spans="4:12" x14ac:dyDescent="0.25">
      <c r="D18" s="13"/>
      <c r="E18" s="13"/>
      <c r="F18" s="13"/>
      <c r="G18" s="13"/>
      <c r="H18" s="13"/>
      <c r="I18" s="13"/>
      <c r="J18" s="13"/>
      <c r="K18" s="13"/>
      <c r="L18" s="13"/>
    </row>
    <row r="19" spans="4:12" x14ac:dyDescent="0.25">
      <c r="D19" s="13"/>
      <c r="E19" s="13"/>
      <c r="F19" s="13"/>
      <c r="G19" s="13"/>
      <c r="H19" s="13"/>
      <c r="I19" s="13"/>
      <c r="J19" s="13"/>
      <c r="K19" s="13"/>
      <c r="L19" s="13"/>
    </row>
    <row r="20" spans="4:12" x14ac:dyDescent="0.25">
      <c r="D20" s="13"/>
      <c r="E20" s="13"/>
      <c r="F20" s="13"/>
      <c r="G20" s="13"/>
      <c r="H20" s="13"/>
      <c r="I20" s="13"/>
      <c r="J20" s="13"/>
      <c r="K20" s="13"/>
      <c r="L20" s="13"/>
    </row>
    <row r="21" spans="4:12" x14ac:dyDescent="0.25">
      <c r="D21" s="13"/>
      <c r="E21" s="13"/>
      <c r="F21" s="13"/>
      <c r="G21" s="13"/>
      <c r="H21" s="13"/>
      <c r="I21" s="13"/>
      <c r="J21" s="13"/>
      <c r="K21" s="13"/>
      <c r="L21" s="13"/>
    </row>
    <row r="22" spans="4:12" x14ac:dyDescent="0.25">
      <c r="D22" s="13"/>
      <c r="E22" s="13"/>
      <c r="F22" s="13"/>
      <c r="G22" s="13"/>
      <c r="H22" s="13"/>
      <c r="I22" s="13"/>
      <c r="J22" s="13"/>
      <c r="K22" s="13"/>
      <c r="L22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O23"/>
  <sheetViews>
    <sheetView topLeftCell="B1" workbookViewId="0">
      <selection activeCell="L8" sqref="L8"/>
    </sheetView>
  </sheetViews>
  <sheetFormatPr defaultRowHeight="15" x14ac:dyDescent="0.25"/>
  <cols>
    <col min="1" max="1" width="19.28515625" bestFit="1" customWidth="1"/>
    <col min="5" max="5" width="14" bestFit="1" customWidth="1"/>
    <col min="6" max="6" width="10.28515625" bestFit="1" customWidth="1"/>
    <col min="11" max="11" width="14" bestFit="1" customWidth="1"/>
  </cols>
  <sheetData>
    <row r="1" spans="1:15" x14ac:dyDescent="0.25">
      <c r="A1" t="s">
        <v>105</v>
      </c>
      <c r="B1" t="s">
        <v>194</v>
      </c>
      <c r="E1" s="42" t="s">
        <v>195</v>
      </c>
      <c r="F1" s="42" t="s">
        <v>196</v>
      </c>
      <c r="H1" s="42" t="s">
        <v>195</v>
      </c>
      <c r="I1" s="42" t="s">
        <v>196</v>
      </c>
      <c r="K1" s="42" t="s">
        <v>195</v>
      </c>
      <c r="L1" s="42" t="s">
        <v>196</v>
      </c>
      <c r="N1" s="42" t="s">
        <v>195</v>
      </c>
      <c r="O1" s="42" t="s">
        <v>196</v>
      </c>
    </row>
    <row r="2" spans="1:15" x14ac:dyDescent="0.25">
      <c r="A2" t="s">
        <v>66</v>
      </c>
      <c r="B2">
        <v>23</v>
      </c>
      <c r="E2">
        <v>23</v>
      </c>
      <c r="F2">
        <f>FREQUENCY(B2:B23,E2:E11)</f>
        <v>6</v>
      </c>
      <c r="H2">
        <v>23</v>
      </c>
      <c r="I2">
        <f t="array" ref="I2">FREQUENCY(B2:B23,H2:H11)</f>
        <v>6</v>
      </c>
      <c r="K2">
        <v>23</v>
      </c>
      <c r="L2" cm="1">
        <f t="array" ref="L2:L12">FREQUENCY($B$2:$B$23,$K$2:$K$11)</f>
        <v>6</v>
      </c>
      <c r="N2" cm="1">
        <f t="array" ref="N2:N11">_xlfn.UNIQUE(B2:B23)</f>
        <v>23</v>
      </c>
      <c r="O2" cm="1">
        <f t="array" ref="O2:O12">FREQUENCY(B2:B23,_xlfn.ANCHORARRAY(N2))</f>
        <v>6</v>
      </c>
    </row>
    <row r="3" spans="1:15" x14ac:dyDescent="0.25">
      <c r="A3" t="s">
        <v>197</v>
      </c>
      <c r="B3">
        <v>23</v>
      </c>
      <c r="E3">
        <v>24</v>
      </c>
      <c r="F3">
        <f t="shared" ref="F3:F11" si="0">FREQUENCY(B3:B24,E3:E12)</f>
        <v>7</v>
      </c>
      <c r="H3">
        <v>24</v>
      </c>
      <c r="I3">
        <f t="array" ref="I3">FREQUENCY(B3:B24,H3:H12)</f>
        <v>7</v>
      </c>
      <c r="K3">
        <v>24</v>
      </c>
      <c r="L3">
        <v>2</v>
      </c>
      <c r="N3">
        <v>24</v>
      </c>
      <c r="O3">
        <v>2</v>
      </c>
    </row>
    <row r="4" spans="1:15" x14ac:dyDescent="0.25">
      <c r="A4" t="s">
        <v>198</v>
      </c>
      <c r="B4">
        <v>24</v>
      </c>
      <c r="E4">
        <v>34</v>
      </c>
      <c r="F4">
        <f t="shared" si="0"/>
        <v>5</v>
      </c>
      <c r="H4">
        <v>34</v>
      </c>
      <c r="I4">
        <f t="array" ref="I4">FREQUENCY(B4:B25,H4:H13)</f>
        <v>5</v>
      </c>
      <c r="K4">
        <v>34</v>
      </c>
      <c r="L4">
        <v>5</v>
      </c>
      <c r="N4">
        <v>34</v>
      </c>
      <c r="O4">
        <v>5</v>
      </c>
    </row>
    <row r="5" spans="1:15" x14ac:dyDescent="0.25">
      <c r="A5" t="s">
        <v>199</v>
      </c>
      <c r="B5">
        <v>24</v>
      </c>
      <c r="E5">
        <v>45</v>
      </c>
      <c r="F5">
        <f t="shared" si="0"/>
        <v>3</v>
      </c>
      <c r="H5">
        <v>45</v>
      </c>
      <c r="I5">
        <f t="array" ref="I5">FREQUENCY(B5:B26,H5:H14)</f>
        <v>3</v>
      </c>
      <c r="K5">
        <v>45</v>
      </c>
      <c r="L5">
        <v>3</v>
      </c>
      <c r="N5">
        <v>45</v>
      </c>
      <c r="O5">
        <v>3</v>
      </c>
    </row>
    <row r="6" spans="1:15" x14ac:dyDescent="0.25">
      <c r="A6" t="s">
        <v>200</v>
      </c>
      <c r="B6">
        <v>34</v>
      </c>
      <c r="E6">
        <v>12</v>
      </c>
      <c r="F6">
        <f t="shared" si="0"/>
        <v>1</v>
      </c>
      <c r="H6">
        <v>12</v>
      </c>
      <c r="I6">
        <f t="array" ref="I6">FREQUENCY(B6:B27,H6:H15)</f>
        <v>1</v>
      </c>
      <c r="K6">
        <v>12</v>
      </c>
      <c r="L6">
        <v>1</v>
      </c>
      <c r="N6">
        <v>12</v>
      </c>
      <c r="O6">
        <v>1</v>
      </c>
    </row>
    <row r="7" spans="1:15" x14ac:dyDescent="0.25">
      <c r="A7" t="s">
        <v>201</v>
      </c>
      <c r="B7">
        <v>45</v>
      </c>
      <c r="E7">
        <v>32</v>
      </c>
      <c r="F7">
        <f t="shared" si="0"/>
        <v>1</v>
      </c>
      <c r="H7">
        <v>32</v>
      </c>
      <c r="I7">
        <f t="array" ref="I7">FREQUENCY(B7:B28,H7:H16)</f>
        <v>1</v>
      </c>
      <c r="K7">
        <v>32</v>
      </c>
      <c r="L7">
        <v>1</v>
      </c>
      <c r="N7">
        <v>32</v>
      </c>
      <c r="O7">
        <v>1</v>
      </c>
    </row>
    <row r="8" spans="1:15" x14ac:dyDescent="0.25">
      <c r="A8" t="s">
        <v>202</v>
      </c>
      <c r="B8">
        <v>34</v>
      </c>
      <c r="E8">
        <v>43</v>
      </c>
      <c r="F8">
        <f t="shared" si="0"/>
        <v>6</v>
      </c>
      <c r="H8">
        <v>43</v>
      </c>
      <c r="I8">
        <f t="array" ref="I8">FREQUENCY(B8:B29,H8:H17)</f>
        <v>6</v>
      </c>
      <c r="K8">
        <v>43</v>
      </c>
      <c r="L8">
        <v>1</v>
      </c>
      <c r="N8">
        <v>43</v>
      </c>
      <c r="O8">
        <v>1</v>
      </c>
    </row>
    <row r="9" spans="1:15" x14ac:dyDescent="0.25">
      <c r="A9" t="s">
        <v>203</v>
      </c>
      <c r="B9">
        <v>23</v>
      </c>
      <c r="E9">
        <v>21</v>
      </c>
      <c r="F9">
        <f t="shared" si="0"/>
        <v>2</v>
      </c>
      <c r="H9">
        <v>21</v>
      </c>
      <c r="I9">
        <f t="array" ref="I9">FREQUENCY(B9:B30,H9:H18)</f>
        <v>2</v>
      </c>
      <c r="K9">
        <v>21</v>
      </c>
      <c r="L9">
        <v>1</v>
      </c>
      <c r="N9">
        <v>21</v>
      </c>
      <c r="O9">
        <v>1</v>
      </c>
    </row>
    <row r="10" spans="1:15" x14ac:dyDescent="0.25">
      <c r="A10" t="s">
        <v>84</v>
      </c>
      <c r="B10">
        <v>12</v>
      </c>
      <c r="E10">
        <v>27</v>
      </c>
      <c r="F10">
        <f t="shared" si="0"/>
        <v>6</v>
      </c>
      <c r="H10">
        <v>27</v>
      </c>
      <c r="I10">
        <f t="array" ref="I10">FREQUENCY(B10:B31,H10:H19)</f>
        <v>6</v>
      </c>
      <c r="K10">
        <v>27</v>
      </c>
      <c r="L10">
        <v>1</v>
      </c>
      <c r="N10">
        <v>27</v>
      </c>
      <c r="O10">
        <v>1</v>
      </c>
    </row>
    <row r="11" spans="1:15" x14ac:dyDescent="0.25">
      <c r="A11" t="s">
        <v>204</v>
      </c>
      <c r="B11">
        <v>45</v>
      </c>
      <c r="E11">
        <v>29</v>
      </c>
      <c r="F11">
        <f t="shared" si="0"/>
        <v>6</v>
      </c>
      <c r="H11">
        <v>29</v>
      </c>
      <c r="I11">
        <f t="array" ref="I11">FREQUENCY(B11:B32,H11:H20)</f>
        <v>6</v>
      </c>
      <c r="K11">
        <v>29</v>
      </c>
      <c r="L11">
        <v>1</v>
      </c>
      <c r="N11">
        <v>29</v>
      </c>
      <c r="O11">
        <v>1</v>
      </c>
    </row>
    <row r="12" spans="1:15" x14ac:dyDescent="0.25">
      <c r="A12" t="s">
        <v>205</v>
      </c>
      <c r="B12">
        <v>34</v>
      </c>
      <c r="L12">
        <v>0</v>
      </c>
      <c r="O12">
        <v>0</v>
      </c>
    </row>
    <row r="13" spans="1:15" x14ac:dyDescent="0.25">
      <c r="A13" t="s">
        <v>206</v>
      </c>
      <c r="B13">
        <v>32</v>
      </c>
    </row>
    <row r="14" spans="1:15" x14ac:dyDescent="0.25">
      <c r="A14" t="s">
        <v>207</v>
      </c>
      <c r="B14">
        <v>43</v>
      </c>
    </row>
    <row r="15" spans="1:15" x14ac:dyDescent="0.25">
      <c r="A15" t="s">
        <v>208</v>
      </c>
      <c r="B15">
        <v>23</v>
      </c>
    </row>
    <row r="16" spans="1:15" x14ac:dyDescent="0.25">
      <c r="A16" t="s">
        <v>209</v>
      </c>
      <c r="B16">
        <v>34</v>
      </c>
    </row>
    <row r="17" spans="1:2" x14ac:dyDescent="0.25">
      <c r="A17" t="s">
        <v>88</v>
      </c>
      <c r="B17">
        <v>23</v>
      </c>
    </row>
    <row r="18" spans="1:2" x14ac:dyDescent="0.25">
      <c r="A18" t="s">
        <v>77</v>
      </c>
      <c r="B18">
        <v>21</v>
      </c>
    </row>
    <row r="19" spans="1:2" x14ac:dyDescent="0.25">
      <c r="A19" t="s">
        <v>86</v>
      </c>
      <c r="B19">
        <v>34</v>
      </c>
    </row>
    <row r="20" spans="1:2" x14ac:dyDescent="0.25">
      <c r="A20" t="s">
        <v>74</v>
      </c>
      <c r="B20">
        <v>23</v>
      </c>
    </row>
    <row r="21" spans="1:2" x14ac:dyDescent="0.25">
      <c r="A21" t="s">
        <v>87</v>
      </c>
      <c r="B21">
        <v>45</v>
      </c>
    </row>
    <row r="22" spans="1:2" x14ac:dyDescent="0.25">
      <c r="A22" t="s">
        <v>72</v>
      </c>
      <c r="B22">
        <v>27</v>
      </c>
    </row>
    <row r="23" spans="1:2" x14ac:dyDescent="0.25">
      <c r="A23" t="s">
        <v>69</v>
      </c>
      <c r="B23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M19"/>
  <sheetViews>
    <sheetView workbookViewId="0">
      <selection activeCell="J6" sqref="J6"/>
    </sheetView>
  </sheetViews>
  <sheetFormatPr defaultRowHeight="15" x14ac:dyDescent="0.25"/>
  <sheetData>
    <row r="1" spans="1:13" x14ac:dyDescent="0.25">
      <c r="A1" s="46" t="s">
        <v>210</v>
      </c>
      <c r="B1" s="78" t="s">
        <v>211</v>
      </c>
      <c r="C1" s="78"/>
      <c r="D1" s="78"/>
      <c r="E1" s="78"/>
      <c r="F1" s="78"/>
    </row>
    <row r="2" spans="1:13" x14ac:dyDescent="0.25">
      <c r="B2" s="47" t="s">
        <v>212</v>
      </c>
      <c r="C2" s="47" t="s">
        <v>213</v>
      </c>
      <c r="D2" s="47" t="s">
        <v>214</v>
      </c>
      <c r="E2" s="47" t="s">
        <v>215</v>
      </c>
      <c r="F2" s="47" t="s">
        <v>216</v>
      </c>
    </row>
    <row r="3" spans="1:13" x14ac:dyDescent="0.25">
      <c r="B3" s="41" t="s">
        <v>217</v>
      </c>
      <c r="C3" s="41" t="s">
        <v>218</v>
      </c>
      <c r="D3" s="41" t="s">
        <v>219</v>
      </c>
      <c r="E3" s="41" t="s">
        <v>220</v>
      </c>
      <c r="F3" s="41" t="s">
        <v>221</v>
      </c>
    </row>
    <row r="4" spans="1:13" x14ac:dyDescent="0.25">
      <c r="B4" s="41" t="s">
        <v>222</v>
      </c>
      <c r="C4" s="41" t="s">
        <v>219</v>
      </c>
      <c r="D4" s="41" t="s">
        <v>221</v>
      </c>
      <c r="E4" s="41" t="s">
        <v>223</v>
      </c>
      <c r="F4" s="41" t="s">
        <v>220</v>
      </c>
      <c r="I4" s="79" t="s">
        <v>224</v>
      </c>
      <c r="J4" s="79"/>
      <c r="L4" s="80" t="s">
        <v>225</v>
      </c>
      <c r="M4" s="80"/>
    </row>
    <row r="5" spans="1:13" x14ac:dyDescent="0.25">
      <c r="B5" s="41" t="s">
        <v>226</v>
      </c>
      <c r="C5" s="41" t="s">
        <v>227</v>
      </c>
      <c r="D5" s="41" t="s">
        <v>220</v>
      </c>
      <c r="E5" s="41" t="s">
        <v>220</v>
      </c>
      <c r="F5" s="41" t="s">
        <v>219</v>
      </c>
      <c r="I5" t="s">
        <v>228</v>
      </c>
      <c r="J5" t="s">
        <v>215</v>
      </c>
      <c r="L5" t="s">
        <v>228</v>
      </c>
      <c r="M5" t="s">
        <v>216</v>
      </c>
    </row>
    <row r="6" spans="1:13" x14ac:dyDescent="0.25">
      <c r="B6" s="41" t="s">
        <v>229</v>
      </c>
      <c r="C6" s="41" t="s">
        <v>220</v>
      </c>
      <c r="D6" s="41" t="s">
        <v>218</v>
      </c>
      <c r="E6" s="41" t="s">
        <v>221</v>
      </c>
      <c r="F6" s="41" t="s">
        <v>218</v>
      </c>
      <c r="I6" t="s">
        <v>230</v>
      </c>
      <c r="J6" t="str">
        <f>INDEX(B2:F9,MATCH(I6,B2:B9,0),MATCH(J5,B2:F2,0))</f>
        <v xml:space="preserve">Excel </v>
      </c>
      <c r="L6" t="s">
        <v>217</v>
      </c>
      <c r="M6" t="str">
        <f>INDEX(B2:F9,L10,L9)</f>
        <v>Ms-office</v>
      </c>
    </row>
    <row r="7" spans="1:13" x14ac:dyDescent="0.25">
      <c r="B7" s="41" t="s">
        <v>231</v>
      </c>
      <c r="C7" s="41" t="s">
        <v>218</v>
      </c>
      <c r="D7" s="41" t="s">
        <v>219</v>
      </c>
      <c r="E7" s="41" t="s">
        <v>218</v>
      </c>
      <c r="F7" s="41" t="s">
        <v>219</v>
      </c>
      <c r="J7" t="str">
        <f>INDEX(B2:F9,MATCH(I6,B2:B9,0),MATCH(J5,B2:F2,0))</f>
        <v xml:space="preserve">Excel </v>
      </c>
      <c r="M7" t="str">
        <f>INDEX(B2:F9,MATCH(L6,B2:B9,0),MATCH(M5,B2:F2,0))</f>
        <v>Ms-office</v>
      </c>
    </row>
    <row r="8" spans="1:13" x14ac:dyDescent="0.25">
      <c r="B8" s="41" t="s">
        <v>230</v>
      </c>
      <c r="C8" s="41" t="s">
        <v>219</v>
      </c>
      <c r="D8" s="41" t="s">
        <v>220</v>
      </c>
      <c r="E8" s="41" t="s">
        <v>223</v>
      </c>
      <c r="F8" s="41" t="s">
        <v>218</v>
      </c>
    </row>
    <row r="9" spans="1:13" x14ac:dyDescent="0.25">
      <c r="B9" s="41" t="s">
        <v>232</v>
      </c>
      <c r="C9" s="41" t="s">
        <v>221</v>
      </c>
      <c r="D9" s="41" t="s">
        <v>221</v>
      </c>
      <c r="E9" s="41" t="s">
        <v>220</v>
      </c>
      <c r="F9" s="41" t="s">
        <v>219</v>
      </c>
      <c r="L9">
        <f>MATCH(M5,B2:F2,0)</f>
        <v>5</v>
      </c>
    </row>
    <row r="10" spans="1:13" x14ac:dyDescent="0.25">
      <c r="L10">
        <f>MATCH(L6,B2:B9,)</f>
        <v>2</v>
      </c>
    </row>
    <row r="14" spans="1:13" x14ac:dyDescent="0.25">
      <c r="E14" s="46" t="s">
        <v>210</v>
      </c>
    </row>
    <row r="15" spans="1:13" x14ac:dyDescent="0.25">
      <c r="E15" s="78" t="s">
        <v>211</v>
      </c>
      <c r="F15" s="47" t="s">
        <v>212</v>
      </c>
      <c r="G15" s="41" t="s">
        <v>217</v>
      </c>
      <c r="H15" s="41" t="s">
        <v>222</v>
      </c>
      <c r="I15" s="41" t="s">
        <v>226</v>
      </c>
      <c r="J15" s="41" t="s">
        <v>229</v>
      </c>
      <c r="K15" s="41" t="s">
        <v>231</v>
      </c>
      <c r="L15" s="41" t="s">
        <v>230</v>
      </c>
      <c r="M15" s="41" t="s">
        <v>232</v>
      </c>
    </row>
    <row r="16" spans="1:13" x14ac:dyDescent="0.25">
      <c r="E16" s="78"/>
      <c r="F16" s="47" t="s">
        <v>213</v>
      </c>
      <c r="G16" s="41" t="s">
        <v>218</v>
      </c>
      <c r="H16" s="41" t="s">
        <v>219</v>
      </c>
      <c r="I16" s="41" t="s">
        <v>227</v>
      </c>
      <c r="J16" s="41" t="s">
        <v>220</v>
      </c>
      <c r="K16" s="41" t="s">
        <v>218</v>
      </c>
      <c r="L16" s="41" t="s">
        <v>219</v>
      </c>
      <c r="M16" s="41" t="s">
        <v>221</v>
      </c>
    </row>
    <row r="17" spans="5:13" x14ac:dyDescent="0.25">
      <c r="E17" s="78"/>
      <c r="F17" s="47" t="s">
        <v>214</v>
      </c>
      <c r="G17" s="41" t="s">
        <v>219</v>
      </c>
      <c r="H17" s="41" t="s">
        <v>221</v>
      </c>
      <c r="I17" s="41" t="s">
        <v>220</v>
      </c>
      <c r="J17" s="41" t="s">
        <v>218</v>
      </c>
      <c r="K17" s="41" t="s">
        <v>219</v>
      </c>
      <c r="L17" s="41" t="s">
        <v>220</v>
      </c>
      <c r="M17" s="41" t="s">
        <v>221</v>
      </c>
    </row>
    <row r="18" spans="5:13" x14ac:dyDescent="0.25">
      <c r="E18" s="78"/>
      <c r="F18" s="47" t="s">
        <v>215</v>
      </c>
      <c r="G18" s="41" t="s">
        <v>220</v>
      </c>
      <c r="H18" s="41" t="s">
        <v>223</v>
      </c>
      <c r="I18" s="41" t="s">
        <v>220</v>
      </c>
      <c r="J18" s="41" t="s">
        <v>221</v>
      </c>
      <c r="K18" s="41" t="s">
        <v>218</v>
      </c>
      <c r="L18" s="41" t="s">
        <v>223</v>
      </c>
      <c r="M18" s="41" t="s">
        <v>220</v>
      </c>
    </row>
    <row r="19" spans="5:13" x14ac:dyDescent="0.25">
      <c r="E19" s="78"/>
      <c r="F19" s="47" t="s">
        <v>216</v>
      </c>
      <c r="G19" s="41" t="s">
        <v>221</v>
      </c>
      <c r="H19" s="41" t="s">
        <v>220</v>
      </c>
      <c r="I19" s="41" t="s">
        <v>219</v>
      </c>
      <c r="J19" s="41" t="s">
        <v>218</v>
      </c>
      <c r="K19" s="41" t="s">
        <v>219</v>
      </c>
      <c r="L19" s="41" t="s">
        <v>218</v>
      </c>
      <c r="M19" s="41" t="s">
        <v>219</v>
      </c>
    </row>
  </sheetData>
  <mergeCells count="4">
    <mergeCell ref="B1:F1"/>
    <mergeCell ref="I4:J4"/>
    <mergeCell ref="L4:M4"/>
    <mergeCell ref="E15:E19"/>
  </mergeCells>
  <dataValidations count="3">
    <dataValidation type="list" allowBlank="1" showInputMessage="1" showErrorMessage="1" sqref="B3:B9 G15:M15">
      <formula1>#REF!</formula1>
    </dataValidation>
    <dataValidation type="list" allowBlank="1" showInputMessage="1" showErrorMessage="1" sqref="J5 M5">
      <formula1>$C$2:$F$2</formula1>
    </dataValidation>
    <dataValidation type="list" allowBlank="1" showInputMessage="1" showErrorMessage="1" sqref="I6 L6">
      <formula1>$B$3:$B$9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18"/>
  <sheetViews>
    <sheetView workbookViewId="0">
      <selection activeCell="F12" sqref="F12"/>
    </sheetView>
  </sheetViews>
  <sheetFormatPr defaultRowHeight="15" x14ac:dyDescent="0.25"/>
  <cols>
    <col min="2" max="2" width="15" bestFit="1" customWidth="1"/>
    <col min="5" max="5" width="11.5703125" bestFit="1" customWidth="1"/>
    <col min="6" max="6" width="11.140625" bestFit="1" customWidth="1"/>
    <col min="9" max="9" width="11.5703125" bestFit="1" customWidth="1"/>
    <col min="10" max="10" width="11.140625" bestFit="1" customWidth="1"/>
  </cols>
  <sheetData>
    <row r="1" spans="1:13" ht="16.5" thickTop="1" thickBot="1" x14ac:dyDescent="0.3">
      <c r="A1" s="48" t="s">
        <v>233</v>
      </c>
      <c r="B1" s="48" t="s">
        <v>234</v>
      </c>
    </row>
    <row r="2" spans="1:13" ht="15.75" thickTop="1" x14ac:dyDescent="0.25">
      <c r="A2" s="49" t="s">
        <v>235</v>
      </c>
      <c r="B2" s="50">
        <v>123448</v>
      </c>
      <c r="E2" s="40" t="s">
        <v>236</v>
      </c>
      <c r="F2" s="52" t="s">
        <v>237</v>
      </c>
      <c r="I2" s="1" t="s">
        <v>236</v>
      </c>
      <c r="J2" s="1" t="s">
        <v>237</v>
      </c>
      <c r="L2" s="40" t="s">
        <v>236</v>
      </c>
      <c r="M2" s="52" t="s">
        <v>237</v>
      </c>
    </row>
    <row r="3" spans="1:13" x14ac:dyDescent="0.25">
      <c r="A3" s="49" t="s">
        <v>238</v>
      </c>
      <c r="B3" s="50">
        <v>1200000</v>
      </c>
      <c r="E3" s="51" t="s">
        <v>235</v>
      </c>
      <c r="F3" s="52">
        <f>SUMIF(A2:A18,E3,B2:B18)</f>
        <v>13398127</v>
      </c>
      <c r="I3" s="49" t="s">
        <v>235</v>
      </c>
      <c r="J3">
        <f>SUMIF($A$2:$A$18,$I3,$B$2:$B$18)</f>
        <v>13398127</v>
      </c>
      <c r="L3" s="49" t="s">
        <v>239</v>
      </c>
      <c r="M3">
        <f>SUMIF($A$2:$A$18,$L3,$B$2:$B$18)</f>
        <v>2454800</v>
      </c>
    </row>
    <row r="4" spans="1:13" x14ac:dyDescent="0.25">
      <c r="A4" s="49" t="s">
        <v>239</v>
      </c>
      <c r="B4" s="50">
        <v>100000</v>
      </c>
      <c r="E4" s="51" t="s">
        <v>238</v>
      </c>
      <c r="F4" s="52">
        <f>SUMIF(A3:A19,E4,B3:B19)</f>
        <v>9901034</v>
      </c>
      <c r="I4" s="49" t="s">
        <v>238</v>
      </c>
      <c r="J4">
        <f>SUMIF($A$2:$A$18,$I4,$B$2:$B$18)</f>
        <v>9901034</v>
      </c>
      <c r="L4" s="49" t="s">
        <v>238</v>
      </c>
      <c r="M4">
        <f t="shared" ref="M4:M5" si="0">SUMIF($A$2:$A$18,$L4,$B$2:$B$18)</f>
        <v>9901034</v>
      </c>
    </row>
    <row r="5" spans="1:13" x14ac:dyDescent="0.25">
      <c r="A5" s="49" t="s">
        <v>235</v>
      </c>
      <c r="B5" s="50">
        <v>120000</v>
      </c>
      <c r="E5" s="51" t="s">
        <v>239</v>
      </c>
      <c r="F5" s="52">
        <f>SUMIF(A4:A20,E5,B4:B20)</f>
        <v>2454800</v>
      </c>
      <c r="I5" s="49" t="s">
        <v>239</v>
      </c>
      <c r="J5">
        <f>SUMIF($A$2:$A$18,$I5,$B$2:$B$18)</f>
        <v>2454800</v>
      </c>
      <c r="L5" s="49" t="s">
        <v>235</v>
      </c>
      <c r="M5">
        <f t="shared" si="0"/>
        <v>13398127</v>
      </c>
    </row>
    <row r="6" spans="1:13" x14ac:dyDescent="0.25">
      <c r="A6" s="49" t="s">
        <v>238</v>
      </c>
      <c r="B6" s="50">
        <v>23000</v>
      </c>
    </row>
    <row r="7" spans="1:13" x14ac:dyDescent="0.25">
      <c r="A7" s="49" t="s">
        <v>239</v>
      </c>
      <c r="B7" s="50">
        <v>23400</v>
      </c>
    </row>
    <row r="8" spans="1:13" x14ac:dyDescent="0.25">
      <c r="A8" s="49" t="s">
        <v>235</v>
      </c>
      <c r="B8" s="50">
        <v>450000</v>
      </c>
      <c r="E8" s="53" t="s">
        <v>236</v>
      </c>
      <c r="F8" t="s">
        <v>240</v>
      </c>
      <c r="I8" s="40" t="s">
        <v>236</v>
      </c>
      <c r="J8" s="52" t="s">
        <v>237</v>
      </c>
      <c r="L8" s="40" t="s">
        <v>236</v>
      </c>
      <c r="M8" s="52" t="s">
        <v>237</v>
      </c>
    </row>
    <row r="9" spans="1:13" x14ac:dyDescent="0.25">
      <c r="A9" s="49" t="s">
        <v>235</v>
      </c>
      <c r="B9" s="50">
        <v>39000</v>
      </c>
      <c r="E9" s="49" t="s">
        <v>235</v>
      </c>
      <c r="F9">
        <f>SUMIF($A$2:$A$18,$E9,$B$2:$B$18)</f>
        <v>13398127</v>
      </c>
      <c r="I9" s="49" t="s">
        <v>235</v>
      </c>
      <c r="J9">
        <f>SUMIF($A$2:$A$18,$I9,$B$2:$B$18)</f>
        <v>13398127</v>
      </c>
      <c r="L9" s="49" t="s">
        <v>235</v>
      </c>
      <c r="M9">
        <f>SUMIF($A$2:$A$18,$L9,$B$2:$B$18)</f>
        <v>13398127</v>
      </c>
    </row>
    <row r="10" spans="1:13" x14ac:dyDescent="0.25">
      <c r="A10" s="49" t="s">
        <v>235</v>
      </c>
      <c r="B10" s="50">
        <v>90000</v>
      </c>
      <c r="E10" s="49" t="s">
        <v>238</v>
      </c>
      <c r="F10">
        <f t="shared" ref="F10" si="1">SUMIF($A$2:$A$18,$E10,$B$2:$B$18)</f>
        <v>9901034</v>
      </c>
      <c r="I10" s="49" t="s">
        <v>238</v>
      </c>
      <c r="J10">
        <f t="shared" ref="J10:J11" si="2">SUMIF($A$2:$A$18,$I10,$B$2:$B$18)</f>
        <v>9901034</v>
      </c>
      <c r="L10" s="49" t="s">
        <v>238</v>
      </c>
      <c r="M10">
        <f t="shared" ref="M10:M11" si="3">SUMIF($A$2:$A$18,$L10,$B$2:$B$18)</f>
        <v>9901034</v>
      </c>
    </row>
    <row r="11" spans="1:13" x14ac:dyDescent="0.25">
      <c r="A11" s="49" t="s">
        <v>238</v>
      </c>
      <c r="B11" s="50">
        <v>800000</v>
      </c>
      <c r="E11" s="49" t="s">
        <v>239</v>
      </c>
      <c r="F11">
        <f>SUMIF($A$2:$A$18,$E11,$B$2:$B$18)</f>
        <v>2454800</v>
      </c>
      <c r="I11" s="49" t="s">
        <v>239</v>
      </c>
      <c r="J11">
        <f t="shared" si="2"/>
        <v>2454800</v>
      </c>
      <c r="L11" s="49" t="s">
        <v>239</v>
      </c>
      <c r="M11">
        <f t="shared" si="3"/>
        <v>2454800</v>
      </c>
    </row>
    <row r="12" spans="1:13" x14ac:dyDescent="0.25">
      <c r="A12" s="49" t="s">
        <v>239</v>
      </c>
      <c r="B12" s="50">
        <v>872200</v>
      </c>
    </row>
    <row r="13" spans="1:13" x14ac:dyDescent="0.25">
      <c r="A13" s="49" t="s">
        <v>238</v>
      </c>
      <c r="B13" s="50">
        <v>78000</v>
      </c>
    </row>
    <row r="14" spans="1:13" x14ac:dyDescent="0.25">
      <c r="A14" s="49" t="s">
        <v>239</v>
      </c>
      <c r="B14" s="50">
        <v>787200</v>
      </c>
    </row>
    <row r="15" spans="1:13" x14ac:dyDescent="0.25">
      <c r="A15" s="49" t="s">
        <v>239</v>
      </c>
      <c r="B15" s="50">
        <v>672000</v>
      </c>
    </row>
    <row r="16" spans="1:13" x14ac:dyDescent="0.25">
      <c r="A16" s="49" t="s">
        <v>238</v>
      </c>
      <c r="B16" s="50">
        <v>7800034</v>
      </c>
    </row>
    <row r="17" spans="1:2" x14ac:dyDescent="0.25">
      <c r="A17" s="49" t="s">
        <v>235</v>
      </c>
      <c r="B17" s="50">
        <v>230001</v>
      </c>
    </row>
    <row r="18" spans="1:2" x14ac:dyDescent="0.25">
      <c r="A18" s="49" t="s">
        <v>241</v>
      </c>
      <c r="B18" s="50">
        <v>12345678</v>
      </c>
    </row>
  </sheetData>
  <sortState ref="L9:L11">
    <sortCondition descending="1" ref="L9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3:H15"/>
  <sheetViews>
    <sheetView workbookViewId="0">
      <selection activeCell="I9" sqref="I9"/>
    </sheetView>
  </sheetViews>
  <sheetFormatPr defaultRowHeight="15" x14ac:dyDescent="0.25"/>
  <cols>
    <col min="6" max="6" width="11.140625" bestFit="1" customWidth="1"/>
  </cols>
  <sheetData>
    <row r="3" spans="1:8" x14ac:dyDescent="0.25">
      <c r="A3" s="54" t="s">
        <v>242</v>
      </c>
      <c r="B3" s="54" t="s">
        <v>243</v>
      </c>
      <c r="C3" s="54" t="s">
        <v>64</v>
      </c>
      <c r="F3" s="60" t="s">
        <v>244</v>
      </c>
      <c r="G3" s="60" t="s">
        <v>245</v>
      </c>
      <c r="H3" s="60" t="s">
        <v>246</v>
      </c>
    </row>
    <row r="4" spans="1:8" x14ac:dyDescent="0.25">
      <c r="A4" t="s">
        <v>247</v>
      </c>
      <c r="B4" t="s">
        <v>245</v>
      </c>
      <c r="C4">
        <v>5000</v>
      </c>
      <c r="F4" s="60" t="s">
        <v>247</v>
      </c>
      <c r="G4" s="41">
        <f>SUMIFS($C$4:$C$15,$A$4:$A$15,$F4,$B$4:$B$15,G$3)</f>
        <v>9500</v>
      </c>
      <c r="H4" s="41">
        <f>SUMIFS($C$4:$C$15,$A$4:$A$15,$F4,$B$4:$B$15,H$3)</f>
        <v>5150</v>
      </c>
    </row>
    <row r="5" spans="1:8" x14ac:dyDescent="0.25">
      <c r="A5" t="s">
        <v>248</v>
      </c>
      <c r="B5" t="s">
        <v>246</v>
      </c>
      <c r="C5">
        <v>6000</v>
      </c>
      <c r="F5" s="60" t="s">
        <v>248</v>
      </c>
      <c r="G5" s="41">
        <f t="shared" ref="G5:H6" si="0">SUMIFS($C$4:$C$15,$A$4:$A$15,$F5,$B$4:$B$15,G$3)</f>
        <v>6500</v>
      </c>
      <c r="H5" s="41">
        <f t="shared" si="0"/>
        <v>11100</v>
      </c>
    </row>
    <row r="6" spans="1:8" x14ac:dyDescent="0.25">
      <c r="A6" t="s">
        <v>247</v>
      </c>
      <c r="B6" t="s">
        <v>245</v>
      </c>
      <c r="C6">
        <v>4500</v>
      </c>
      <c r="F6" s="60" t="s">
        <v>249</v>
      </c>
      <c r="G6" s="41">
        <f t="shared" si="0"/>
        <v>11510</v>
      </c>
      <c r="H6" s="41">
        <f t="shared" si="0"/>
        <v>0</v>
      </c>
    </row>
    <row r="7" spans="1:8" x14ac:dyDescent="0.25">
      <c r="A7" t="s">
        <v>248</v>
      </c>
      <c r="B7" t="s">
        <v>245</v>
      </c>
      <c r="C7">
        <v>6500</v>
      </c>
      <c r="G7" s="41">
        <f t="shared" ref="G7" si="1">SUMIFS($C$4:$C$15,$A$4:$A$15,$F7,$B$4:$B$15,G$3)</f>
        <v>0</v>
      </c>
    </row>
    <row r="8" spans="1:8" x14ac:dyDescent="0.25">
      <c r="A8" t="s">
        <v>247</v>
      </c>
      <c r="B8" t="s">
        <v>246</v>
      </c>
      <c r="C8">
        <v>4500</v>
      </c>
    </row>
    <row r="9" spans="1:8" x14ac:dyDescent="0.25">
      <c r="A9" t="s">
        <v>249</v>
      </c>
      <c r="B9" t="s">
        <v>245</v>
      </c>
      <c r="C9">
        <v>6000</v>
      </c>
    </row>
    <row r="10" spans="1:8" x14ac:dyDescent="0.25">
      <c r="A10" t="s">
        <v>248</v>
      </c>
      <c r="B10" t="s">
        <v>246</v>
      </c>
      <c r="C10">
        <v>4500</v>
      </c>
    </row>
    <row r="11" spans="1:8" x14ac:dyDescent="0.25">
      <c r="A11" t="s">
        <v>248</v>
      </c>
      <c r="B11" t="s">
        <v>246</v>
      </c>
      <c r="C11">
        <v>600</v>
      </c>
    </row>
    <row r="12" spans="1:8" x14ac:dyDescent="0.25">
      <c r="A12" t="s">
        <v>249</v>
      </c>
      <c r="B12" t="s">
        <v>245</v>
      </c>
      <c r="C12">
        <v>1500</v>
      </c>
    </row>
    <row r="13" spans="1:8" x14ac:dyDescent="0.25">
      <c r="A13" t="s">
        <v>249</v>
      </c>
      <c r="B13" t="s">
        <v>245</v>
      </c>
      <c r="C13">
        <v>1450</v>
      </c>
    </row>
    <row r="14" spans="1:8" x14ac:dyDescent="0.25">
      <c r="A14" t="s">
        <v>247</v>
      </c>
      <c r="B14" t="s">
        <v>246</v>
      </c>
      <c r="C14">
        <v>650</v>
      </c>
    </row>
    <row r="15" spans="1:8" x14ac:dyDescent="0.25">
      <c r="A15" t="s">
        <v>249</v>
      </c>
      <c r="B15" t="s">
        <v>245</v>
      </c>
      <c r="C15">
        <v>2560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3:M15"/>
  <sheetViews>
    <sheetView workbookViewId="0">
      <selection activeCell="J11" sqref="J11"/>
    </sheetView>
  </sheetViews>
  <sheetFormatPr defaultRowHeight="15" x14ac:dyDescent="0.25"/>
  <cols>
    <col min="9" max="9" width="15.42578125" bestFit="1" customWidth="1"/>
    <col min="10" max="10" width="21.85546875" bestFit="1" customWidth="1"/>
    <col min="12" max="12" width="15.42578125" bestFit="1" customWidth="1"/>
    <col min="13" max="13" width="21.85546875" bestFit="1" customWidth="1"/>
  </cols>
  <sheetData>
    <row r="3" spans="1:13" x14ac:dyDescent="0.25">
      <c r="A3" s="54" t="s">
        <v>242</v>
      </c>
      <c r="B3" s="54" t="s">
        <v>243</v>
      </c>
      <c r="C3" s="54" t="s">
        <v>64</v>
      </c>
    </row>
    <row r="4" spans="1:13" x14ac:dyDescent="0.25">
      <c r="A4" t="s">
        <v>247</v>
      </c>
      <c r="B4" t="s">
        <v>245</v>
      </c>
      <c r="C4">
        <v>5000</v>
      </c>
    </row>
    <row r="5" spans="1:13" x14ac:dyDescent="0.25">
      <c r="A5" t="s">
        <v>248</v>
      </c>
      <c r="B5" t="s">
        <v>246</v>
      </c>
      <c r="C5">
        <v>6000</v>
      </c>
      <c r="I5" t="s">
        <v>250</v>
      </c>
      <c r="J5" t="s">
        <v>251</v>
      </c>
      <c r="L5" t="s">
        <v>250</v>
      </c>
      <c r="M5" t="s">
        <v>252</v>
      </c>
    </row>
    <row r="6" spans="1:13" x14ac:dyDescent="0.25">
      <c r="A6" t="s">
        <v>247</v>
      </c>
      <c r="B6" t="s">
        <v>245</v>
      </c>
      <c r="C6">
        <v>4500</v>
      </c>
      <c r="I6" t="s">
        <v>247</v>
      </c>
      <c r="J6">
        <f>COUNTIF($A$4:$A$15,$I6)</f>
        <v>4</v>
      </c>
      <c r="L6" t="s">
        <v>245</v>
      </c>
      <c r="M6">
        <f>COUNTIF($B$4:$B$15,L6)</f>
        <v>7</v>
      </c>
    </row>
    <row r="7" spans="1:13" x14ac:dyDescent="0.25">
      <c r="A7" t="s">
        <v>248</v>
      </c>
      <c r="B7" t="s">
        <v>245</v>
      </c>
      <c r="C7">
        <v>6500</v>
      </c>
      <c r="I7" t="s">
        <v>248</v>
      </c>
      <c r="J7">
        <f t="shared" ref="J7:J8" si="0">COUNTIF($A$4:$A$15,$I7)</f>
        <v>4</v>
      </c>
      <c r="L7" t="s">
        <v>246</v>
      </c>
      <c r="M7">
        <f>COUNTIF($B$4:$B$15,L7)</f>
        <v>5</v>
      </c>
    </row>
    <row r="8" spans="1:13" x14ac:dyDescent="0.25">
      <c r="A8" t="s">
        <v>247</v>
      </c>
      <c r="B8" t="s">
        <v>246</v>
      </c>
      <c r="C8">
        <v>4500</v>
      </c>
      <c r="I8" t="s">
        <v>249</v>
      </c>
      <c r="J8">
        <f t="shared" si="0"/>
        <v>4</v>
      </c>
    </row>
    <row r="9" spans="1:13" x14ac:dyDescent="0.25">
      <c r="A9" t="s">
        <v>249</v>
      </c>
      <c r="B9" t="s">
        <v>245</v>
      </c>
      <c r="C9">
        <v>6000</v>
      </c>
    </row>
    <row r="10" spans="1:13" x14ac:dyDescent="0.25">
      <c r="A10" t="s">
        <v>248</v>
      </c>
      <c r="B10" t="s">
        <v>246</v>
      </c>
      <c r="C10">
        <v>4500</v>
      </c>
      <c r="J10">
        <f>COUNTIF($A$4:$A$15,$I$6)</f>
        <v>4</v>
      </c>
    </row>
    <row r="11" spans="1:13" x14ac:dyDescent="0.25">
      <c r="A11" t="s">
        <v>248</v>
      </c>
      <c r="B11" t="s">
        <v>246</v>
      </c>
      <c r="C11">
        <v>600</v>
      </c>
    </row>
    <row r="12" spans="1:13" x14ac:dyDescent="0.25">
      <c r="A12" t="s">
        <v>249</v>
      </c>
      <c r="B12" t="s">
        <v>245</v>
      </c>
      <c r="C12">
        <v>1500</v>
      </c>
    </row>
    <row r="13" spans="1:13" x14ac:dyDescent="0.25">
      <c r="A13" t="s">
        <v>249</v>
      </c>
      <c r="B13" t="s">
        <v>245</v>
      </c>
      <c r="C13">
        <v>1450</v>
      </c>
    </row>
    <row r="14" spans="1:13" x14ac:dyDescent="0.25">
      <c r="A14" t="s">
        <v>247</v>
      </c>
      <c r="B14" t="s">
        <v>246</v>
      </c>
      <c r="C14">
        <v>650</v>
      </c>
    </row>
    <row r="15" spans="1:13" x14ac:dyDescent="0.25">
      <c r="A15" t="s">
        <v>249</v>
      </c>
      <c r="B15" t="s">
        <v>245</v>
      </c>
      <c r="C15">
        <v>2560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3:N15"/>
  <sheetViews>
    <sheetView workbookViewId="0">
      <selection activeCell="P7" sqref="P7"/>
    </sheetView>
  </sheetViews>
  <sheetFormatPr defaultRowHeight="15" x14ac:dyDescent="0.25"/>
  <cols>
    <col min="7" max="7" width="15.42578125" bestFit="1" customWidth="1"/>
    <col min="8" max="8" width="7.28515625" customWidth="1"/>
    <col min="12" max="12" width="15.42578125" bestFit="1" customWidth="1"/>
  </cols>
  <sheetData>
    <row r="3" spans="1:14" x14ac:dyDescent="0.25">
      <c r="A3" s="54" t="s">
        <v>242</v>
      </c>
      <c r="B3" s="54" t="s">
        <v>243</v>
      </c>
      <c r="C3" s="54" t="s">
        <v>64</v>
      </c>
      <c r="G3" t="s">
        <v>250</v>
      </c>
      <c r="H3" t="s">
        <v>245</v>
      </c>
      <c r="I3" t="s">
        <v>246</v>
      </c>
      <c r="L3" t="s">
        <v>250</v>
      </c>
      <c r="M3" t="s">
        <v>245</v>
      </c>
      <c r="N3" t="s">
        <v>246</v>
      </c>
    </row>
    <row r="4" spans="1:14" x14ac:dyDescent="0.25">
      <c r="A4" t="s">
        <v>247</v>
      </c>
      <c r="B4" t="s">
        <v>245</v>
      </c>
      <c r="C4">
        <v>5000</v>
      </c>
      <c r="G4" t="s">
        <v>247</v>
      </c>
      <c r="H4">
        <f>COUNTIFS($A$4:$A$15,$G4,$B$4:$B$15,H$3)</f>
        <v>2</v>
      </c>
      <c r="I4">
        <f>COUNTIFS($A$4:$A$15,$G4,$B$4:$B$15,I$3)</f>
        <v>2</v>
      </c>
      <c r="L4" t="s">
        <v>247</v>
      </c>
      <c r="M4">
        <f>COUNTIFS($A$4:$A$15,$L4,$B$4:$B$15,M$3)</f>
        <v>2</v>
      </c>
      <c r="N4">
        <f>COUNTIFS($A$4:$A$15,$L4,$B$4:$B$15,N$3)</f>
        <v>2</v>
      </c>
    </row>
    <row r="5" spans="1:14" x14ac:dyDescent="0.25">
      <c r="A5" t="s">
        <v>248</v>
      </c>
      <c r="B5" t="s">
        <v>246</v>
      </c>
      <c r="C5">
        <v>6000</v>
      </c>
      <c r="G5" t="s">
        <v>248</v>
      </c>
      <c r="H5">
        <f t="shared" ref="H5:I5" si="0">COUNTIFS($A$4:$A$15,$G5,$B$4:$B$15,H$3)</f>
        <v>1</v>
      </c>
      <c r="I5">
        <f t="shared" si="0"/>
        <v>3</v>
      </c>
      <c r="L5" t="s">
        <v>248</v>
      </c>
      <c r="M5">
        <f t="shared" ref="M5:N6" si="1">COUNTIFS($A$4:$A$15,$L5,$B$4:$B$15,M$3)</f>
        <v>1</v>
      </c>
      <c r="N5">
        <f t="shared" si="1"/>
        <v>3</v>
      </c>
    </row>
    <row r="6" spans="1:14" x14ac:dyDescent="0.25">
      <c r="A6" t="s">
        <v>247</v>
      </c>
      <c r="B6" t="s">
        <v>245</v>
      </c>
      <c r="C6">
        <v>4500</v>
      </c>
      <c r="G6" t="s">
        <v>249</v>
      </c>
      <c r="H6">
        <f>COUNTIFS($A$4:$A$15,$G6,$B$4:$B$15,H$3)</f>
        <v>4</v>
      </c>
      <c r="I6">
        <f>COUNTIFS($A$4:$A$15,$G6,$B$4:$B$15,I$3)</f>
        <v>0</v>
      </c>
      <c r="L6" t="s">
        <v>249</v>
      </c>
      <c r="M6">
        <f t="shared" si="1"/>
        <v>4</v>
      </c>
      <c r="N6">
        <f t="shared" si="1"/>
        <v>0</v>
      </c>
    </row>
    <row r="7" spans="1:14" x14ac:dyDescent="0.25">
      <c r="A7" t="s">
        <v>248</v>
      </c>
      <c r="B7" t="s">
        <v>245</v>
      </c>
      <c r="C7">
        <v>6500</v>
      </c>
    </row>
    <row r="8" spans="1:14" x14ac:dyDescent="0.25">
      <c r="A8" t="s">
        <v>247</v>
      </c>
      <c r="B8" t="s">
        <v>246</v>
      </c>
      <c r="C8">
        <v>4500</v>
      </c>
    </row>
    <row r="9" spans="1:14" x14ac:dyDescent="0.25">
      <c r="A9" t="s">
        <v>249</v>
      </c>
      <c r="B9" t="s">
        <v>245</v>
      </c>
      <c r="C9">
        <v>6000</v>
      </c>
    </row>
    <row r="10" spans="1:14" x14ac:dyDescent="0.25">
      <c r="A10" t="s">
        <v>248</v>
      </c>
      <c r="B10" t="s">
        <v>246</v>
      </c>
      <c r="C10">
        <v>4500</v>
      </c>
    </row>
    <row r="11" spans="1:14" x14ac:dyDescent="0.25">
      <c r="A11" t="s">
        <v>248</v>
      </c>
      <c r="B11" t="s">
        <v>246</v>
      </c>
      <c r="C11">
        <v>600</v>
      </c>
    </row>
    <row r="12" spans="1:14" x14ac:dyDescent="0.25">
      <c r="A12" t="s">
        <v>249</v>
      </c>
      <c r="B12" t="s">
        <v>245</v>
      </c>
      <c r="C12">
        <v>1500</v>
      </c>
    </row>
    <row r="13" spans="1:14" x14ac:dyDescent="0.25">
      <c r="A13" t="s">
        <v>249</v>
      </c>
      <c r="B13" t="s">
        <v>245</v>
      </c>
      <c r="C13">
        <v>1450</v>
      </c>
    </row>
    <row r="14" spans="1:14" x14ac:dyDescent="0.25">
      <c r="A14" t="s">
        <v>247</v>
      </c>
      <c r="B14" t="s">
        <v>246</v>
      </c>
      <c r="C14">
        <v>650</v>
      </c>
    </row>
    <row r="15" spans="1:14" x14ac:dyDescent="0.25">
      <c r="A15" t="s">
        <v>249</v>
      </c>
      <c r="B15" t="s">
        <v>245</v>
      </c>
      <c r="C15">
        <v>2560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S19"/>
  <sheetViews>
    <sheetView workbookViewId="0">
      <selection activeCell="H18" sqref="H18"/>
    </sheetView>
  </sheetViews>
  <sheetFormatPr defaultRowHeight="15" x14ac:dyDescent="0.25"/>
  <sheetData>
    <row r="1" spans="1:19" x14ac:dyDescent="0.25">
      <c r="A1" s="81" t="s">
        <v>253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</row>
    <row r="2" spans="1:19" x14ac:dyDescent="0.25">
      <c r="A2" s="41" t="s">
        <v>254</v>
      </c>
      <c r="B2" s="41" t="s">
        <v>254</v>
      </c>
      <c r="C2" s="41" t="s">
        <v>254</v>
      </c>
      <c r="D2" s="41" t="s">
        <v>254</v>
      </c>
      <c r="E2" s="41" t="s">
        <v>254</v>
      </c>
      <c r="F2" s="41" t="s">
        <v>254</v>
      </c>
      <c r="G2" s="41" t="s">
        <v>254</v>
      </c>
      <c r="H2" s="41" t="s">
        <v>254</v>
      </c>
      <c r="I2" s="41" t="s">
        <v>254</v>
      </c>
      <c r="J2" s="41" t="s">
        <v>254</v>
      </c>
      <c r="K2" s="41" t="s">
        <v>254</v>
      </c>
      <c r="L2" s="41" t="s">
        <v>254</v>
      </c>
      <c r="M2" s="41" t="s">
        <v>254</v>
      </c>
      <c r="N2" s="41" t="s">
        <v>254</v>
      </c>
      <c r="O2" s="41" t="s">
        <v>254</v>
      </c>
      <c r="P2" s="41" t="s">
        <v>254</v>
      </c>
      <c r="Q2" s="41" t="s">
        <v>254</v>
      </c>
      <c r="R2" s="41" t="s">
        <v>254</v>
      </c>
      <c r="S2" s="41" t="s">
        <v>254</v>
      </c>
    </row>
    <row r="3" spans="1:19" x14ac:dyDescent="0.25">
      <c r="A3" s="41" t="s">
        <v>255</v>
      </c>
      <c r="B3" s="41" t="s">
        <v>255</v>
      </c>
      <c r="C3" s="41" t="s">
        <v>255</v>
      </c>
      <c r="D3" s="41" t="s">
        <v>255</v>
      </c>
      <c r="E3" s="41"/>
      <c r="F3" s="41"/>
      <c r="G3" s="41"/>
      <c r="H3" s="41"/>
      <c r="I3" s="41" t="s">
        <v>255</v>
      </c>
      <c r="J3" s="41" t="s">
        <v>255</v>
      </c>
      <c r="K3" s="41" t="s">
        <v>255</v>
      </c>
      <c r="L3" s="41"/>
      <c r="M3" s="41"/>
      <c r="N3" s="41" t="s">
        <v>254</v>
      </c>
      <c r="O3" s="41"/>
      <c r="P3" s="41"/>
      <c r="Q3" s="41" t="s">
        <v>255</v>
      </c>
      <c r="R3" s="55" t="s">
        <v>255</v>
      </c>
      <c r="S3" s="56" t="s">
        <v>255</v>
      </c>
    </row>
    <row r="4" spans="1:19" x14ac:dyDescent="0.25">
      <c r="A4" s="41" t="s">
        <v>254</v>
      </c>
      <c r="B4" s="41" t="s">
        <v>254</v>
      </c>
      <c r="C4" s="41" t="s">
        <v>254</v>
      </c>
      <c r="D4" s="41" t="s">
        <v>254</v>
      </c>
      <c r="E4" s="41"/>
      <c r="F4" s="41" t="s">
        <v>255</v>
      </c>
      <c r="G4" s="41" t="s">
        <v>254</v>
      </c>
      <c r="H4" s="41" t="s">
        <v>254</v>
      </c>
      <c r="I4" s="41" t="s">
        <v>254</v>
      </c>
      <c r="J4" s="41" t="s">
        <v>254</v>
      </c>
      <c r="K4" s="41" t="s">
        <v>254</v>
      </c>
      <c r="L4" s="41"/>
      <c r="M4" s="41" t="s">
        <v>255</v>
      </c>
      <c r="N4" s="41" t="s">
        <v>255</v>
      </c>
      <c r="O4" s="41"/>
      <c r="P4" s="41" t="s">
        <v>255</v>
      </c>
      <c r="Q4" s="41"/>
      <c r="R4" s="41" t="s">
        <v>254</v>
      </c>
      <c r="S4" s="41" t="s">
        <v>254</v>
      </c>
    </row>
    <row r="5" spans="1:19" x14ac:dyDescent="0.25">
      <c r="A5" s="41" t="s">
        <v>255</v>
      </c>
      <c r="B5" s="41" t="s">
        <v>255</v>
      </c>
      <c r="C5" s="41" t="s">
        <v>255</v>
      </c>
      <c r="D5" s="41" t="s">
        <v>255</v>
      </c>
      <c r="E5" s="41"/>
      <c r="F5" s="41"/>
      <c r="G5" s="41"/>
      <c r="H5" s="41" t="s">
        <v>254</v>
      </c>
      <c r="I5" s="41" t="s">
        <v>255</v>
      </c>
      <c r="J5" s="41" t="s">
        <v>255</v>
      </c>
      <c r="K5" s="41" t="s">
        <v>255</v>
      </c>
      <c r="L5" s="41"/>
      <c r="M5" s="41" t="s">
        <v>255</v>
      </c>
      <c r="N5" s="41"/>
      <c r="O5" s="41"/>
      <c r="P5" s="41" t="s">
        <v>254</v>
      </c>
      <c r="Q5" s="41"/>
      <c r="R5" s="55" t="s">
        <v>255</v>
      </c>
      <c r="S5" s="56" t="s">
        <v>255</v>
      </c>
    </row>
    <row r="6" spans="1:19" x14ac:dyDescent="0.25">
      <c r="A6" s="41"/>
      <c r="B6" s="41" t="s">
        <v>254</v>
      </c>
      <c r="C6" s="41"/>
      <c r="D6" s="41"/>
      <c r="E6" s="41" t="s">
        <v>255</v>
      </c>
      <c r="F6" s="41"/>
      <c r="G6" s="41"/>
      <c r="H6" s="41"/>
      <c r="I6" s="41"/>
      <c r="J6" s="41" t="s">
        <v>255</v>
      </c>
      <c r="K6" s="41"/>
      <c r="L6" s="41"/>
      <c r="M6" s="41"/>
      <c r="N6" s="41" t="s">
        <v>254</v>
      </c>
      <c r="O6" s="41"/>
      <c r="P6" s="41"/>
      <c r="Q6" s="41" t="s">
        <v>255</v>
      </c>
      <c r="R6" s="55"/>
      <c r="S6" s="56"/>
    </row>
    <row r="7" spans="1:19" x14ac:dyDescent="0.25">
      <c r="A7" s="41" t="s">
        <v>254</v>
      </c>
      <c r="B7" s="41" t="s">
        <v>254</v>
      </c>
      <c r="C7" s="41" t="s">
        <v>254</v>
      </c>
      <c r="D7" s="41" t="s">
        <v>254</v>
      </c>
      <c r="E7" s="41" t="s">
        <v>254</v>
      </c>
      <c r="F7" s="41" t="s">
        <v>254</v>
      </c>
      <c r="G7" s="41" t="s">
        <v>254</v>
      </c>
      <c r="H7" s="41"/>
      <c r="I7" s="41" t="s">
        <v>255</v>
      </c>
      <c r="J7" s="41"/>
      <c r="K7" s="41" t="s">
        <v>254</v>
      </c>
      <c r="L7" s="41" t="s">
        <v>254</v>
      </c>
      <c r="M7" s="41" t="s">
        <v>254</v>
      </c>
      <c r="N7" s="41" t="s">
        <v>254</v>
      </c>
      <c r="O7" s="41" t="s">
        <v>254</v>
      </c>
      <c r="P7" s="41" t="s">
        <v>254</v>
      </c>
      <c r="Q7" s="41" t="s">
        <v>254</v>
      </c>
      <c r="R7" s="55" t="s">
        <v>255</v>
      </c>
      <c r="S7" s="56"/>
    </row>
    <row r="8" spans="1:19" x14ac:dyDescent="0.25">
      <c r="A8" s="41" t="s">
        <v>254</v>
      </c>
      <c r="B8" s="41" t="s">
        <v>254</v>
      </c>
      <c r="C8" s="41" t="s">
        <v>254</v>
      </c>
      <c r="D8" s="41" t="s">
        <v>254</v>
      </c>
      <c r="E8" s="41" t="s">
        <v>254</v>
      </c>
      <c r="F8" s="41" t="s">
        <v>254</v>
      </c>
      <c r="G8" s="41" t="s">
        <v>254</v>
      </c>
      <c r="H8" s="41"/>
      <c r="I8" s="41"/>
      <c r="J8" s="41"/>
      <c r="K8" s="41" t="s">
        <v>254</v>
      </c>
      <c r="L8" s="41" t="s">
        <v>254</v>
      </c>
      <c r="M8" s="41" t="s">
        <v>254</v>
      </c>
      <c r="N8" s="41" t="s">
        <v>254</v>
      </c>
      <c r="O8" s="41" t="s">
        <v>254</v>
      </c>
      <c r="P8" s="41" t="s">
        <v>254</v>
      </c>
      <c r="Q8" s="41" t="s">
        <v>254</v>
      </c>
      <c r="R8" s="55"/>
      <c r="S8" s="56" t="s">
        <v>254</v>
      </c>
    </row>
    <row r="9" spans="1:19" x14ac:dyDescent="0.25">
      <c r="A9" s="41"/>
      <c r="B9" s="41"/>
      <c r="C9" s="41"/>
      <c r="D9" s="41"/>
      <c r="E9" s="41" t="s">
        <v>254</v>
      </c>
      <c r="F9" s="41"/>
      <c r="G9" s="41"/>
      <c r="H9" s="41" t="s">
        <v>255</v>
      </c>
      <c r="I9" s="41" t="s">
        <v>254</v>
      </c>
      <c r="J9" s="41" t="s">
        <v>255</v>
      </c>
      <c r="K9" s="41" t="s">
        <v>254</v>
      </c>
      <c r="L9" s="41" t="s">
        <v>254</v>
      </c>
      <c r="M9" s="41"/>
      <c r="N9" s="41"/>
      <c r="O9" s="41"/>
      <c r="P9" s="41" t="s">
        <v>254</v>
      </c>
      <c r="Q9" s="41"/>
      <c r="R9" s="55"/>
      <c r="S9" s="56"/>
    </row>
    <row r="10" spans="1:19" x14ac:dyDescent="0.25">
      <c r="A10" s="41" t="s">
        <v>255</v>
      </c>
      <c r="B10" s="41" t="s">
        <v>255</v>
      </c>
      <c r="C10" s="41"/>
      <c r="D10" s="41"/>
      <c r="E10" s="41" t="s">
        <v>254</v>
      </c>
      <c r="F10" s="41"/>
      <c r="G10" s="41"/>
      <c r="H10" s="41"/>
      <c r="I10" s="41"/>
      <c r="J10" s="41" t="s">
        <v>255</v>
      </c>
      <c r="K10" s="41" t="s">
        <v>255</v>
      </c>
      <c r="L10" s="41" t="s">
        <v>255</v>
      </c>
      <c r="M10" s="41"/>
      <c r="N10" s="41" t="s">
        <v>255</v>
      </c>
      <c r="O10" s="41"/>
      <c r="P10" s="41"/>
      <c r="Q10" s="41"/>
      <c r="R10" s="55" t="s">
        <v>255</v>
      </c>
      <c r="S10" s="56" t="s">
        <v>255</v>
      </c>
    </row>
    <row r="11" spans="1:19" x14ac:dyDescent="0.25">
      <c r="A11" s="41" t="s">
        <v>255</v>
      </c>
      <c r="B11" s="41" t="s">
        <v>255</v>
      </c>
      <c r="C11" s="41"/>
      <c r="D11" s="41"/>
      <c r="E11" s="41"/>
      <c r="F11" s="41" t="s">
        <v>255</v>
      </c>
      <c r="G11" s="41"/>
      <c r="H11" s="41"/>
      <c r="I11" s="41"/>
      <c r="J11" s="41" t="s">
        <v>255</v>
      </c>
      <c r="K11" s="41" t="s">
        <v>255</v>
      </c>
      <c r="L11" s="41"/>
      <c r="M11" s="41"/>
      <c r="N11" s="41" t="s">
        <v>254</v>
      </c>
      <c r="O11" s="41"/>
      <c r="P11" s="41"/>
      <c r="Q11" s="41"/>
      <c r="R11" s="55" t="s">
        <v>255</v>
      </c>
      <c r="S11" s="56" t="s">
        <v>255</v>
      </c>
    </row>
    <row r="12" spans="1:19" x14ac:dyDescent="0.25">
      <c r="A12" s="41" t="s">
        <v>255</v>
      </c>
      <c r="B12" s="41" t="s">
        <v>255</v>
      </c>
      <c r="C12" s="41"/>
      <c r="D12" s="41"/>
      <c r="E12" s="41"/>
      <c r="F12" s="41"/>
      <c r="G12" s="41"/>
      <c r="H12" s="41" t="s">
        <v>255</v>
      </c>
      <c r="I12" s="41"/>
      <c r="J12" s="41" t="s">
        <v>255</v>
      </c>
      <c r="K12" s="41" t="s">
        <v>255</v>
      </c>
      <c r="L12" s="41"/>
      <c r="M12" s="41"/>
      <c r="N12" s="41"/>
      <c r="O12" s="41"/>
      <c r="P12" s="41" t="s">
        <v>255</v>
      </c>
      <c r="Q12" s="41"/>
      <c r="R12" s="55" t="s">
        <v>255</v>
      </c>
      <c r="S12" s="56" t="s">
        <v>255</v>
      </c>
    </row>
    <row r="13" spans="1:19" x14ac:dyDescent="0.25">
      <c r="A13" s="41" t="s">
        <v>255</v>
      </c>
      <c r="B13" s="41" t="s">
        <v>255</v>
      </c>
      <c r="C13" s="41"/>
      <c r="D13" s="41"/>
      <c r="E13" s="41"/>
      <c r="F13" s="41"/>
      <c r="G13" s="41"/>
      <c r="H13" s="41"/>
      <c r="I13" s="41"/>
      <c r="J13" s="41" t="s">
        <v>255</v>
      </c>
      <c r="K13" s="41" t="s">
        <v>255</v>
      </c>
      <c r="L13" s="41"/>
      <c r="M13" s="41"/>
      <c r="N13" s="41"/>
      <c r="O13" s="41"/>
      <c r="P13" s="41" t="s">
        <v>255</v>
      </c>
      <c r="Q13" s="41"/>
      <c r="R13" s="55" t="s">
        <v>255</v>
      </c>
      <c r="S13" s="56" t="s">
        <v>255</v>
      </c>
    </row>
    <row r="14" spans="1:19" x14ac:dyDescent="0.25">
      <c r="A14" s="41" t="s">
        <v>255</v>
      </c>
      <c r="B14" s="41" t="s">
        <v>255</v>
      </c>
      <c r="C14" s="41"/>
      <c r="D14" s="41"/>
      <c r="E14" s="41"/>
      <c r="F14" s="41"/>
      <c r="G14" s="41"/>
      <c r="H14" s="41"/>
      <c r="I14" s="41"/>
      <c r="J14" s="41" t="s">
        <v>255</v>
      </c>
      <c r="K14" s="41" t="s">
        <v>255</v>
      </c>
      <c r="L14" s="41"/>
      <c r="M14" s="41"/>
      <c r="N14" s="41"/>
      <c r="O14" s="41"/>
      <c r="P14" s="41"/>
      <c r="Q14" s="41"/>
      <c r="R14" s="55" t="s">
        <v>255</v>
      </c>
      <c r="S14" s="56" t="s">
        <v>255</v>
      </c>
    </row>
    <row r="18" spans="7:11" x14ac:dyDescent="0.25">
      <c r="G18" t="s">
        <v>256</v>
      </c>
      <c r="H18">
        <f>COUNTA(A2:S14)</f>
        <v>138</v>
      </c>
      <c r="J18" t="s">
        <v>257</v>
      </c>
      <c r="K18">
        <f>COUNTIF(A2:S14,"M")</f>
        <v>67</v>
      </c>
    </row>
    <row r="19" spans="7:11" x14ac:dyDescent="0.25">
      <c r="G19" t="s">
        <v>258</v>
      </c>
      <c r="H19">
        <f>COUNTBLANK(A2:S14)</f>
        <v>109</v>
      </c>
      <c r="J19" t="s">
        <v>259</v>
      </c>
      <c r="K19">
        <f>COUNTIF(A2:S14,"F")</f>
        <v>71</v>
      </c>
    </row>
  </sheetData>
  <mergeCells count="1">
    <mergeCell ref="A1:S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I13"/>
  <sheetViews>
    <sheetView workbookViewId="0">
      <selection activeCell="I18" sqref="I18"/>
    </sheetView>
  </sheetViews>
  <sheetFormatPr defaultRowHeight="15" x14ac:dyDescent="0.25"/>
  <cols>
    <col min="8" max="8" width="12.140625" bestFit="1" customWidth="1"/>
    <col min="9" max="9" width="20.85546875" bestFit="1" customWidth="1"/>
  </cols>
  <sheetData>
    <row r="1" spans="1:9" x14ac:dyDescent="0.25">
      <c r="A1" s="54" t="s">
        <v>242</v>
      </c>
      <c r="B1" s="54" t="s">
        <v>243</v>
      </c>
      <c r="C1" s="54" t="s">
        <v>64</v>
      </c>
    </row>
    <row r="2" spans="1:9" x14ac:dyDescent="0.25">
      <c r="A2" t="s">
        <v>247</v>
      </c>
      <c r="B2" t="s">
        <v>245</v>
      </c>
      <c r="C2">
        <v>5000</v>
      </c>
    </row>
    <row r="3" spans="1:9" x14ac:dyDescent="0.25">
      <c r="A3" t="s">
        <v>248</v>
      </c>
      <c r="B3" t="s">
        <v>246</v>
      </c>
      <c r="C3">
        <v>6000</v>
      </c>
      <c r="H3" t="s">
        <v>260</v>
      </c>
      <c r="I3" t="s">
        <v>261</v>
      </c>
    </row>
    <row r="4" spans="1:9" x14ac:dyDescent="0.25">
      <c r="A4" t="s">
        <v>247</v>
      </c>
      <c r="B4" t="s">
        <v>245</v>
      </c>
      <c r="C4">
        <v>4500</v>
      </c>
      <c r="H4" t="s">
        <v>247</v>
      </c>
      <c r="I4">
        <f>AVERAGEIF($A$2:$A$13,$H4,$C$2:$C$13)</f>
        <v>3662.5</v>
      </c>
    </row>
    <row r="5" spans="1:9" x14ac:dyDescent="0.25">
      <c r="A5" t="s">
        <v>248</v>
      </c>
      <c r="B5" t="s">
        <v>245</v>
      </c>
      <c r="C5">
        <v>6500</v>
      </c>
      <c r="H5" t="s">
        <v>248</v>
      </c>
      <c r="I5">
        <f t="shared" ref="I5:I6" si="0">AVERAGEIF($A$2:$A$13,$H5,$C$2:$C$13)</f>
        <v>4400</v>
      </c>
    </row>
    <row r="6" spans="1:9" x14ac:dyDescent="0.25">
      <c r="A6" t="s">
        <v>247</v>
      </c>
      <c r="B6" t="s">
        <v>246</v>
      </c>
      <c r="C6">
        <v>4500</v>
      </c>
      <c r="H6" t="s">
        <v>249</v>
      </c>
      <c r="I6">
        <f t="shared" si="0"/>
        <v>2877.5</v>
      </c>
    </row>
    <row r="7" spans="1:9" x14ac:dyDescent="0.25">
      <c r="A7" t="s">
        <v>249</v>
      </c>
      <c r="B7" t="s">
        <v>245</v>
      </c>
      <c r="C7">
        <v>6000</v>
      </c>
    </row>
    <row r="8" spans="1:9" x14ac:dyDescent="0.25">
      <c r="A8" t="s">
        <v>248</v>
      </c>
      <c r="B8" t="s">
        <v>246</v>
      </c>
      <c r="C8">
        <v>4500</v>
      </c>
    </row>
    <row r="9" spans="1:9" x14ac:dyDescent="0.25">
      <c r="A9" t="s">
        <v>248</v>
      </c>
      <c r="B9" t="s">
        <v>246</v>
      </c>
      <c r="C9">
        <v>600</v>
      </c>
      <c r="H9" t="s">
        <v>243</v>
      </c>
      <c r="I9" t="s">
        <v>262</v>
      </c>
    </row>
    <row r="10" spans="1:9" x14ac:dyDescent="0.25">
      <c r="A10" t="s">
        <v>249</v>
      </c>
      <c r="B10" t="s">
        <v>245</v>
      </c>
      <c r="C10">
        <v>1500</v>
      </c>
      <c r="H10" t="s">
        <v>245</v>
      </c>
      <c r="I10">
        <f>AVERAGEIF($B$2:$B$13,$H10,$C$2:$C$13)</f>
        <v>3930</v>
      </c>
    </row>
    <row r="11" spans="1:9" x14ac:dyDescent="0.25">
      <c r="A11" t="s">
        <v>249</v>
      </c>
      <c r="B11" t="s">
        <v>245</v>
      </c>
      <c r="C11">
        <v>1450</v>
      </c>
      <c r="H11" t="s">
        <v>246</v>
      </c>
      <c r="I11">
        <f>AVERAGEIF($B$2:$B$13,$H11,$C$2:$C$13)</f>
        <v>3250</v>
      </c>
    </row>
    <row r="12" spans="1:9" x14ac:dyDescent="0.25">
      <c r="A12" t="s">
        <v>247</v>
      </c>
      <c r="B12" t="s">
        <v>246</v>
      </c>
      <c r="C12">
        <v>650</v>
      </c>
    </row>
    <row r="13" spans="1:9" x14ac:dyDescent="0.25">
      <c r="A13" t="s">
        <v>249</v>
      </c>
      <c r="B13" t="s">
        <v>245</v>
      </c>
      <c r="C13">
        <v>2560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B4:I16"/>
  <sheetViews>
    <sheetView workbookViewId="0">
      <selection activeCell="O11" sqref="O11"/>
    </sheetView>
  </sheetViews>
  <sheetFormatPr defaultRowHeight="15" x14ac:dyDescent="0.25"/>
  <sheetData>
    <row r="4" spans="2:9" x14ac:dyDescent="0.25">
      <c r="B4" s="54" t="s">
        <v>242</v>
      </c>
      <c r="C4" s="54" t="s">
        <v>243</v>
      </c>
      <c r="D4" s="54" t="s">
        <v>64</v>
      </c>
    </row>
    <row r="5" spans="2:9" x14ac:dyDescent="0.25">
      <c r="B5" t="s">
        <v>247</v>
      </c>
      <c r="C5" t="s">
        <v>245</v>
      </c>
      <c r="D5">
        <v>5000</v>
      </c>
      <c r="G5" t="s">
        <v>250</v>
      </c>
      <c r="H5" t="s">
        <v>245</v>
      </c>
      <c r="I5" t="s">
        <v>246</v>
      </c>
    </row>
    <row r="6" spans="2:9" x14ac:dyDescent="0.25">
      <c r="B6" t="s">
        <v>248</v>
      </c>
      <c r="C6" t="s">
        <v>246</v>
      </c>
      <c r="D6">
        <v>6000</v>
      </c>
      <c r="G6" t="s">
        <v>247</v>
      </c>
      <c r="H6">
        <f>IFERROR(AVERAGEIFS($D$5:$D$16,$B$5:$B$16,$G6,$C$5:$C$16,H$5),0)</f>
        <v>4750</v>
      </c>
      <c r="I6">
        <f>IFERROR(AVERAGEIFS($D$5:$D$16,$B$5:$B$16,$G6,$C$5:$C$16,I$5),0)</f>
        <v>2575</v>
      </c>
    </row>
    <row r="7" spans="2:9" x14ac:dyDescent="0.25">
      <c r="B7" t="s">
        <v>247</v>
      </c>
      <c r="C7" t="s">
        <v>245</v>
      </c>
      <c r="D7">
        <v>4500</v>
      </c>
      <c r="G7" t="s">
        <v>248</v>
      </c>
      <c r="H7">
        <f t="shared" ref="H7:I8" si="0">IFERROR(AVERAGEIFS($D$5:$D$16,$B$5:$B$16,$G7,$C$5:$C$16,H$5),0)</f>
        <v>6500</v>
      </c>
      <c r="I7">
        <f t="shared" si="0"/>
        <v>3700</v>
      </c>
    </row>
    <row r="8" spans="2:9" x14ac:dyDescent="0.25">
      <c r="B8" t="s">
        <v>248</v>
      </c>
      <c r="C8" t="s">
        <v>245</v>
      </c>
      <c r="D8">
        <v>6500</v>
      </c>
      <c r="G8" t="s">
        <v>249</v>
      </c>
      <c r="H8">
        <f t="shared" si="0"/>
        <v>2877.5</v>
      </c>
      <c r="I8">
        <f t="shared" si="0"/>
        <v>0</v>
      </c>
    </row>
    <row r="9" spans="2:9" x14ac:dyDescent="0.25">
      <c r="B9" t="s">
        <v>247</v>
      </c>
      <c r="C9" t="s">
        <v>246</v>
      </c>
      <c r="D9">
        <v>4500</v>
      </c>
    </row>
    <row r="10" spans="2:9" x14ac:dyDescent="0.25">
      <c r="B10" t="s">
        <v>249</v>
      </c>
      <c r="C10" t="s">
        <v>245</v>
      </c>
      <c r="D10">
        <v>6000</v>
      </c>
    </row>
    <row r="11" spans="2:9" x14ac:dyDescent="0.25">
      <c r="B11" t="s">
        <v>248</v>
      </c>
      <c r="C11" t="s">
        <v>246</v>
      </c>
      <c r="D11">
        <v>4500</v>
      </c>
    </row>
    <row r="12" spans="2:9" x14ac:dyDescent="0.25">
      <c r="B12" t="s">
        <v>248</v>
      </c>
      <c r="C12" t="s">
        <v>246</v>
      </c>
      <c r="D12">
        <v>600</v>
      </c>
    </row>
    <row r="13" spans="2:9" x14ac:dyDescent="0.25">
      <c r="B13" t="s">
        <v>249</v>
      </c>
      <c r="C13" t="s">
        <v>245</v>
      </c>
      <c r="D13">
        <v>1500</v>
      </c>
    </row>
    <row r="14" spans="2:9" x14ac:dyDescent="0.25">
      <c r="B14" t="s">
        <v>249</v>
      </c>
      <c r="C14" t="s">
        <v>245</v>
      </c>
      <c r="D14">
        <v>1450</v>
      </c>
    </row>
    <row r="15" spans="2:9" x14ac:dyDescent="0.25">
      <c r="B15" t="s">
        <v>247</v>
      </c>
      <c r="C15" t="s">
        <v>246</v>
      </c>
      <c r="D15">
        <v>650</v>
      </c>
    </row>
    <row r="16" spans="2:9" x14ac:dyDescent="0.25">
      <c r="B16" t="s">
        <v>249</v>
      </c>
      <c r="C16" t="s">
        <v>245</v>
      </c>
      <c r="D16">
        <v>2560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L17"/>
  <sheetViews>
    <sheetView zoomScale="90" workbookViewId="0">
      <selection activeCell="G19" sqref="G19"/>
    </sheetView>
  </sheetViews>
  <sheetFormatPr defaultRowHeight="15" x14ac:dyDescent="0.25"/>
  <cols>
    <col min="2" max="2" width="16.140625" bestFit="1" customWidth="1"/>
    <col min="7" max="7" width="12.7109375" bestFit="1" customWidth="1"/>
    <col min="11" max="11" width="26" bestFit="1" customWidth="1"/>
  </cols>
  <sheetData>
    <row r="1" spans="1:12" x14ac:dyDescent="0.25">
      <c r="A1" t="s">
        <v>263</v>
      </c>
      <c r="B1" t="s">
        <v>264</v>
      </c>
      <c r="C1" t="s">
        <v>265</v>
      </c>
    </row>
    <row r="2" spans="1:12" x14ac:dyDescent="0.25">
      <c r="A2">
        <v>1</v>
      </c>
      <c r="B2" t="s">
        <v>266</v>
      </c>
      <c r="C2">
        <v>26</v>
      </c>
    </row>
    <row r="3" spans="1:12" x14ac:dyDescent="0.25">
      <c r="A3">
        <v>2</v>
      </c>
      <c r="B3" t="s">
        <v>267</v>
      </c>
      <c r="C3">
        <v>22</v>
      </c>
    </row>
    <row r="4" spans="1:12" x14ac:dyDescent="0.25">
      <c r="A4">
        <v>3</v>
      </c>
      <c r="B4" t="s">
        <v>87</v>
      </c>
      <c r="C4">
        <v>21</v>
      </c>
      <c r="G4" s="1" t="s">
        <v>264</v>
      </c>
      <c r="H4" s="1" t="s">
        <v>265</v>
      </c>
      <c r="K4" s="1" t="s">
        <v>268</v>
      </c>
    </row>
    <row r="5" spans="1:12" x14ac:dyDescent="0.25">
      <c r="A5">
        <v>4</v>
      </c>
      <c r="B5" t="s">
        <v>69</v>
      </c>
      <c r="C5">
        <v>24</v>
      </c>
      <c r="G5" t="s">
        <v>88</v>
      </c>
      <c r="H5">
        <f>LOOKUP(G5,B2:B17,C2:C17)</f>
        <v>13</v>
      </c>
    </row>
    <row r="6" spans="1:12" x14ac:dyDescent="0.25">
      <c r="A6">
        <v>5</v>
      </c>
      <c r="B6" s="13" t="s">
        <v>74</v>
      </c>
      <c r="C6" s="13">
        <v>23</v>
      </c>
    </row>
    <row r="7" spans="1:12" x14ac:dyDescent="0.25">
      <c r="A7">
        <v>6</v>
      </c>
      <c r="B7" t="s">
        <v>84</v>
      </c>
      <c r="C7">
        <v>26</v>
      </c>
    </row>
    <row r="8" spans="1:12" x14ac:dyDescent="0.25">
      <c r="A8">
        <v>7</v>
      </c>
      <c r="B8" t="s">
        <v>77</v>
      </c>
      <c r="C8">
        <v>5</v>
      </c>
    </row>
    <row r="9" spans="1:12" x14ac:dyDescent="0.25">
      <c r="A9">
        <v>8</v>
      </c>
      <c r="B9" t="s">
        <v>86</v>
      </c>
      <c r="C9">
        <v>23</v>
      </c>
      <c r="G9" s="1" t="s">
        <v>264</v>
      </c>
      <c r="H9" s="1" t="s">
        <v>265</v>
      </c>
      <c r="K9" s="1" t="s">
        <v>264</v>
      </c>
      <c r="L9" s="1" t="s">
        <v>265</v>
      </c>
    </row>
    <row r="10" spans="1:12" x14ac:dyDescent="0.25">
      <c r="A10">
        <v>9</v>
      </c>
      <c r="B10" t="s">
        <v>88</v>
      </c>
      <c r="C10">
        <v>13</v>
      </c>
      <c r="G10" s="13" t="s">
        <v>74</v>
      </c>
      <c r="H10" s="13">
        <f>LOOKUP(G10,B2:B17,C2:C17)</f>
        <v>23</v>
      </c>
      <c r="K10" t="s">
        <v>88</v>
      </c>
      <c r="L10">
        <f>LOOKUP(K10,B2:B17,C2:C17)</f>
        <v>13</v>
      </c>
    </row>
    <row r="11" spans="1:12" x14ac:dyDescent="0.25">
      <c r="A11">
        <v>10</v>
      </c>
      <c r="B11" t="s">
        <v>72</v>
      </c>
      <c r="C11">
        <v>21</v>
      </c>
    </row>
    <row r="12" spans="1:12" x14ac:dyDescent="0.25">
      <c r="A12">
        <v>11</v>
      </c>
      <c r="B12" t="s">
        <v>269</v>
      </c>
      <c r="C12">
        <v>20</v>
      </c>
    </row>
    <row r="13" spans="1:12" x14ac:dyDescent="0.25">
      <c r="A13">
        <v>12</v>
      </c>
      <c r="B13" t="s">
        <v>270</v>
      </c>
      <c r="C13">
        <v>19</v>
      </c>
    </row>
    <row r="14" spans="1:12" x14ac:dyDescent="0.25">
      <c r="A14">
        <v>13</v>
      </c>
      <c r="B14" t="s">
        <v>271</v>
      </c>
      <c r="C14">
        <v>15</v>
      </c>
    </row>
    <row r="15" spans="1:12" x14ac:dyDescent="0.25">
      <c r="A15">
        <v>14</v>
      </c>
      <c r="B15" t="s">
        <v>272</v>
      </c>
      <c r="C15">
        <v>13</v>
      </c>
    </row>
    <row r="16" spans="1:12" x14ac:dyDescent="0.25">
      <c r="A16">
        <v>15</v>
      </c>
      <c r="B16" t="s">
        <v>66</v>
      </c>
      <c r="C16">
        <v>29</v>
      </c>
    </row>
    <row r="17" spans="1:3" x14ac:dyDescent="0.25">
      <c r="A17">
        <v>16</v>
      </c>
      <c r="B17" t="s">
        <v>273</v>
      </c>
      <c r="C17">
        <v>28</v>
      </c>
    </row>
  </sheetData>
  <sortState ref="B2:B17">
    <sortCondition ref="B2"/>
  </sortState>
  <dataValidations count="1">
    <dataValidation type="list" allowBlank="1" showInputMessage="1" showErrorMessage="1" sqref="G5 G10 K10">
      <formula1>$B$2:$B$17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P19"/>
  <sheetViews>
    <sheetView zoomScale="86" zoomScaleNormal="86" workbookViewId="0">
      <selection activeCell="O20" sqref="O20"/>
    </sheetView>
  </sheetViews>
  <sheetFormatPr defaultRowHeight="15" x14ac:dyDescent="0.25"/>
  <cols>
    <col min="1" max="1" width="11.5703125" bestFit="1" customWidth="1"/>
    <col min="7" max="7" width="11.5703125" bestFit="1" customWidth="1"/>
    <col min="10" max="10" width="11.5703125" bestFit="1" customWidth="1"/>
    <col min="14" max="14" width="10.140625" bestFit="1" customWidth="1"/>
  </cols>
  <sheetData>
    <row r="1" spans="1:16" x14ac:dyDescent="0.25">
      <c r="A1" s="57" t="s">
        <v>274</v>
      </c>
      <c r="B1">
        <v>560001</v>
      </c>
      <c r="C1">
        <v>560002</v>
      </c>
      <c r="D1">
        <v>560003</v>
      </c>
      <c r="E1">
        <v>560004</v>
      </c>
      <c r="F1">
        <v>560005</v>
      </c>
      <c r="G1">
        <v>560006</v>
      </c>
      <c r="H1">
        <v>560007</v>
      </c>
      <c r="I1">
        <v>560008</v>
      </c>
      <c r="J1">
        <v>560009</v>
      </c>
      <c r="K1">
        <v>560010</v>
      </c>
      <c r="L1">
        <v>560011</v>
      </c>
      <c r="M1">
        <v>560012</v>
      </c>
      <c r="N1">
        <v>560013</v>
      </c>
      <c r="O1">
        <v>560014</v>
      </c>
      <c r="P1">
        <v>560015</v>
      </c>
    </row>
    <row r="2" spans="1:16" x14ac:dyDescent="0.25">
      <c r="A2" s="57" t="s">
        <v>64</v>
      </c>
      <c r="B2" s="58">
        <v>5000</v>
      </c>
      <c r="C2" s="58">
        <v>14571</v>
      </c>
      <c r="D2" s="58">
        <v>500</v>
      </c>
      <c r="E2" s="58">
        <v>1500</v>
      </c>
      <c r="F2" s="58">
        <v>750</v>
      </c>
      <c r="G2" s="58">
        <v>3207.1</v>
      </c>
      <c r="H2" s="58">
        <v>5664.2</v>
      </c>
      <c r="I2" s="58">
        <v>8121.3</v>
      </c>
      <c r="J2" s="58">
        <v>10578.4</v>
      </c>
      <c r="K2" s="58">
        <v>13035.5</v>
      </c>
      <c r="L2" s="58">
        <v>15492.6</v>
      </c>
      <c r="M2" s="58">
        <v>17949.7</v>
      </c>
      <c r="N2" s="58">
        <v>20406.8</v>
      </c>
      <c r="O2" s="58">
        <v>22863.9</v>
      </c>
      <c r="P2" s="58">
        <v>25321</v>
      </c>
    </row>
    <row r="3" spans="1:16" x14ac:dyDescent="0.25">
      <c r="A3" s="57" t="s">
        <v>275</v>
      </c>
      <c r="B3" t="s">
        <v>276</v>
      </c>
      <c r="C3" t="s">
        <v>277</v>
      </c>
      <c r="D3" t="s">
        <v>278</v>
      </c>
      <c r="E3" t="s">
        <v>276</v>
      </c>
      <c r="F3" t="s">
        <v>277</v>
      </c>
      <c r="G3" t="s">
        <v>278</v>
      </c>
      <c r="H3" t="s">
        <v>276</v>
      </c>
      <c r="I3" t="s">
        <v>276</v>
      </c>
      <c r="J3" t="s">
        <v>276</v>
      </c>
      <c r="K3" t="s">
        <v>276</v>
      </c>
      <c r="L3" t="s">
        <v>276</v>
      </c>
      <c r="M3" t="s">
        <v>278</v>
      </c>
      <c r="N3" t="s">
        <v>277</v>
      </c>
      <c r="O3" t="s">
        <v>277</v>
      </c>
      <c r="P3" t="s">
        <v>279</v>
      </c>
    </row>
    <row r="4" spans="1:16" x14ac:dyDescent="0.25">
      <c r="A4" s="57" t="s">
        <v>280</v>
      </c>
      <c r="B4" t="s">
        <v>281</v>
      </c>
      <c r="C4" t="s">
        <v>281</v>
      </c>
      <c r="D4" t="s">
        <v>281</v>
      </c>
      <c r="E4" t="s">
        <v>281</v>
      </c>
      <c r="F4" t="s">
        <v>282</v>
      </c>
      <c r="G4" t="s">
        <v>283</v>
      </c>
      <c r="H4" t="s">
        <v>283</v>
      </c>
      <c r="I4" t="s">
        <v>283</v>
      </c>
      <c r="J4" t="s">
        <v>283</v>
      </c>
      <c r="K4" t="s">
        <v>282</v>
      </c>
      <c r="L4" t="s">
        <v>282</v>
      </c>
      <c r="M4" t="s">
        <v>281</v>
      </c>
      <c r="N4" t="s">
        <v>281</v>
      </c>
      <c r="O4" t="s">
        <v>282</v>
      </c>
      <c r="P4" t="s">
        <v>281</v>
      </c>
    </row>
    <row r="5" spans="1:16" x14ac:dyDescent="0.25">
      <c r="A5" s="57" t="s">
        <v>284</v>
      </c>
      <c r="B5" t="s">
        <v>285</v>
      </c>
      <c r="C5" t="s">
        <v>286</v>
      </c>
      <c r="D5" t="s">
        <v>285</v>
      </c>
      <c r="E5" t="s">
        <v>285</v>
      </c>
      <c r="F5" t="s">
        <v>285</v>
      </c>
      <c r="G5" t="s">
        <v>286</v>
      </c>
      <c r="H5" t="s">
        <v>286</v>
      </c>
      <c r="I5" t="s">
        <v>286</v>
      </c>
      <c r="J5" t="s">
        <v>285</v>
      </c>
      <c r="K5" t="s">
        <v>286</v>
      </c>
      <c r="L5" t="s">
        <v>286</v>
      </c>
      <c r="M5" t="s">
        <v>285</v>
      </c>
      <c r="N5" t="s">
        <v>286</v>
      </c>
      <c r="O5" t="s">
        <v>285</v>
      </c>
      <c r="P5" t="s">
        <v>286</v>
      </c>
    </row>
    <row r="10" spans="1:16" x14ac:dyDescent="0.25">
      <c r="A10" s="57" t="s">
        <v>274</v>
      </c>
      <c r="B10" s="57" t="s">
        <v>64</v>
      </c>
      <c r="C10" s="57" t="s">
        <v>275</v>
      </c>
      <c r="D10" s="57" t="s">
        <v>280</v>
      </c>
      <c r="E10" s="57" t="s">
        <v>284</v>
      </c>
      <c r="J10" s="57" t="s">
        <v>274</v>
      </c>
      <c r="K10" s="57" t="s">
        <v>64</v>
      </c>
      <c r="L10" s="57" t="s">
        <v>275</v>
      </c>
      <c r="M10" s="57" t="s">
        <v>280</v>
      </c>
      <c r="N10" s="57" t="s">
        <v>284</v>
      </c>
    </row>
    <row r="11" spans="1:16" x14ac:dyDescent="0.25">
      <c r="A11">
        <v>560010</v>
      </c>
      <c r="B11">
        <f>HLOOKUP($A$11,xyz,COLUMN(),FALSE)</f>
        <v>13035.5</v>
      </c>
      <c r="C11" t="str">
        <f>HLOOKUP($A$11,xyz,COLUMN(),FALSE)</f>
        <v>Saving</v>
      </c>
      <c r="D11" t="str">
        <f>HLOOKUP($A$11,xyz,COLUMN(),FALSE)</f>
        <v>North County</v>
      </c>
      <c r="E11" t="str">
        <f>HLOOKUP($A$11,xyz,COLUMN(),FALSE)</f>
        <v>New</v>
      </c>
      <c r="J11">
        <v>560010</v>
      </c>
      <c r="K11">
        <f>HLOOKUP($J$11,xyz,COLUMN()-9,FALSE)</f>
        <v>13035.5</v>
      </c>
      <c r="L11" t="str">
        <f>HLOOKUP($J$11,xyz,COLUMN()-9,FALSE)</f>
        <v>Saving</v>
      </c>
      <c r="M11" t="str">
        <f>HLOOKUP($J$11,xyz,COLUMN()-9,FALSE)</f>
        <v>North County</v>
      </c>
      <c r="N11" t="str">
        <f>HLOOKUP($J$11,xyz,COLUMN()-9,FALSE)</f>
        <v>New</v>
      </c>
    </row>
    <row r="13" spans="1:16" x14ac:dyDescent="0.25">
      <c r="J13">
        <f>COLUMN()</f>
        <v>10</v>
      </c>
      <c r="K13">
        <f>COLUMN()</f>
        <v>11</v>
      </c>
    </row>
    <row r="15" spans="1:16" x14ac:dyDescent="0.25">
      <c r="J15" s="57" t="s">
        <v>274</v>
      </c>
      <c r="K15" s="57" t="s">
        <v>64</v>
      </c>
      <c r="L15" s="57" t="s">
        <v>275</v>
      </c>
      <c r="M15" s="57" t="s">
        <v>280</v>
      </c>
      <c r="N15" s="57" t="s">
        <v>284</v>
      </c>
    </row>
    <row r="16" spans="1:16" x14ac:dyDescent="0.25">
      <c r="H16">
        <f>COLUMN()</f>
        <v>8</v>
      </c>
      <c r="J16">
        <v>560012</v>
      </c>
      <c r="K16">
        <f>HLOOKUP($J$16,xyz,COLUMN()-9,FALSE)</f>
        <v>17949.7</v>
      </c>
      <c r="L16" t="str">
        <f>HLOOKUP($J$16,xyz,COLUMN()-9,FALSE)</f>
        <v>Checking</v>
      </c>
      <c r="M16" t="str">
        <f>HLOOKUP($J$16,xyz,COLUMN()-9,FALSE)</f>
        <v>Central</v>
      </c>
      <c r="N16" t="str">
        <f>HLOOKUP($J$16,xyz,COLUMN()-9,FALSE)</f>
        <v>Existing</v>
      </c>
    </row>
    <row r="17" spans="1:11" x14ac:dyDescent="0.25">
      <c r="A17" s="57" t="s">
        <v>274</v>
      </c>
      <c r="B17" s="57" t="s">
        <v>64</v>
      </c>
      <c r="C17" s="57" t="s">
        <v>275</v>
      </c>
      <c r="D17" s="57" t="s">
        <v>280</v>
      </c>
      <c r="E17" s="57" t="s">
        <v>284</v>
      </c>
    </row>
    <row r="18" spans="1:11" x14ac:dyDescent="0.25">
      <c r="A18">
        <v>560007</v>
      </c>
      <c r="B18">
        <f>HLOOKUP($A$18,xyz,COLUMN(),FALSE)</f>
        <v>5664.2</v>
      </c>
      <c r="C18" t="str">
        <f>HLOOKUP($A$18,xyz,COLUMN(),FALSE)</f>
        <v>Saving</v>
      </c>
      <c r="D18" t="str">
        <f>HLOOKUP($A$18,xyz,COLUMN(),FALSE)</f>
        <v>Westside</v>
      </c>
      <c r="E18" t="str">
        <f>HLOOKUP($A$18,xyz,COLUMN(),FALSE)</f>
        <v>New</v>
      </c>
      <c r="G18" s="57" t="s">
        <v>274</v>
      </c>
      <c r="H18" s="57" t="s">
        <v>64</v>
      </c>
      <c r="I18" s="57" t="s">
        <v>275</v>
      </c>
      <c r="J18" s="57" t="s">
        <v>280</v>
      </c>
      <c r="K18" s="57" t="s">
        <v>284</v>
      </c>
    </row>
    <row r="19" spans="1:11" x14ac:dyDescent="0.25">
      <c r="G19">
        <v>560007</v>
      </c>
      <c r="H19">
        <f>HLOOKUP($G$19,xyz,COLUMN()-6,FALSE)</f>
        <v>5664.2</v>
      </c>
      <c r="I19" t="str">
        <f>HLOOKUP($G$19,xyz,COLUMN()-6,FALSE)</f>
        <v>Saving</v>
      </c>
      <c r="J19" t="str">
        <f>HLOOKUP($G$19,xyz,COLUMN()-6,FALSE)</f>
        <v>Westside</v>
      </c>
      <c r="K19" t="str">
        <f>HLOOKUP($G$19,xyz,COLUMN()-6,FALSE)</f>
        <v>New</v>
      </c>
    </row>
  </sheetData>
  <dataValidations count="1">
    <dataValidation type="list" allowBlank="1" showInputMessage="1" showErrorMessage="1" sqref="A11 J11 A18 J16 G19">
      <formula1>$B$1:$P$1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O22"/>
  <sheetViews>
    <sheetView topLeftCell="A4" workbookViewId="0">
      <selection activeCell="K20" sqref="K20"/>
    </sheetView>
  </sheetViews>
  <sheetFormatPr defaultRowHeight="15" x14ac:dyDescent="0.25"/>
  <cols>
    <col min="1" max="1" width="11.140625" bestFit="1" customWidth="1"/>
    <col min="2" max="2" width="8.140625" bestFit="1" customWidth="1"/>
    <col min="7" max="7" width="11.140625" bestFit="1" customWidth="1"/>
    <col min="11" max="11" width="11.140625" bestFit="1" customWidth="1"/>
    <col min="14" max="14" width="11.140625" bestFit="1" customWidth="1"/>
  </cols>
  <sheetData>
    <row r="1" spans="1:15" x14ac:dyDescent="0.25">
      <c r="A1" s="57" t="s">
        <v>274</v>
      </c>
      <c r="B1" s="57" t="s">
        <v>64</v>
      </c>
      <c r="C1" s="57" t="s">
        <v>275</v>
      </c>
      <c r="D1" s="57" t="s">
        <v>280</v>
      </c>
      <c r="E1" s="57" t="s">
        <v>284</v>
      </c>
      <c r="G1" s="57" t="s">
        <v>274</v>
      </c>
      <c r="H1">
        <v>560005</v>
      </c>
      <c r="K1" s="57" t="s">
        <v>274</v>
      </c>
      <c r="L1">
        <v>560013</v>
      </c>
      <c r="N1" s="57" t="s">
        <v>274</v>
      </c>
      <c r="O1">
        <v>560002</v>
      </c>
    </row>
    <row r="2" spans="1:15" x14ac:dyDescent="0.25">
      <c r="A2">
        <v>560001</v>
      </c>
      <c r="B2" s="58">
        <v>5000</v>
      </c>
      <c r="C2" t="s">
        <v>276</v>
      </c>
      <c r="D2" t="s">
        <v>281</v>
      </c>
      <c r="E2" t="s">
        <v>285</v>
      </c>
      <c r="G2" s="57" t="s">
        <v>64</v>
      </c>
      <c r="H2">
        <f>VLOOKUP($H$1,List1,ROW(),FALSE)</f>
        <v>750</v>
      </c>
      <c r="K2" s="57" t="s">
        <v>64</v>
      </c>
      <c r="L2">
        <f>VLOOKUP($L$1,List1,ROW(),FALSE)</f>
        <v>20406.8</v>
      </c>
      <c r="N2" s="57" t="s">
        <v>64</v>
      </c>
      <c r="O2">
        <f>VLOOKUP($O$1,List1,ROW(),FALSE)</f>
        <v>14571</v>
      </c>
    </row>
    <row r="3" spans="1:15" x14ac:dyDescent="0.25">
      <c r="A3">
        <v>560002</v>
      </c>
      <c r="B3" s="58">
        <v>14571</v>
      </c>
      <c r="C3" t="s">
        <v>277</v>
      </c>
      <c r="D3" t="s">
        <v>281</v>
      </c>
      <c r="E3" t="s">
        <v>286</v>
      </c>
      <c r="G3" s="57" t="s">
        <v>275</v>
      </c>
      <c r="H3" t="str">
        <f>VLOOKUP($H$1,List1,ROW(),FALSE)</f>
        <v>CD</v>
      </c>
      <c r="K3" s="57" t="s">
        <v>275</v>
      </c>
      <c r="L3" t="str">
        <f>VLOOKUP($L$1,List1,ROW(),FALSE)</f>
        <v>CD</v>
      </c>
      <c r="N3" s="57" t="s">
        <v>275</v>
      </c>
      <c r="O3" t="str">
        <f>VLOOKUP($O$1,List1,ROW(),FALSE)</f>
        <v>CD</v>
      </c>
    </row>
    <row r="4" spans="1:15" x14ac:dyDescent="0.25">
      <c r="A4">
        <v>560003</v>
      </c>
      <c r="B4" s="58">
        <v>500</v>
      </c>
      <c r="C4" t="s">
        <v>278</v>
      </c>
      <c r="D4" t="s">
        <v>281</v>
      </c>
      <c r="E4" t="s">
        <v>285</v>
      </c>
      <c r="G4" s="57" t="s">
        <v>280</v>
      </c>
      <c r="H4" t="str">
        <f>VLOOKUP($H$1,List1,ROW(),FALSE)</f>
        <v>North County</v>
      </c>
      <c r="K4" s="57" t="s">
        <v>280</v>
      </c>
      <c r="L4" t="str">
        <f>VLOOKUP($L$1,List1,ROW(),FALSE)</f>
        <v>Central</v>
      </c>
      <c r="N4" s="57" t="s">
        <v>280</v>
      </c>
      <c r="O4" t="str">
        <f>VLOOKUP($O$1,List1,ROW(),FALSE)</f>
        <v>Central</v>
      </c>
    </row>
    <row r="5" spans="1:15" x14ac:dyDescent="0.25">
      <c r="A5">
        <v>560004</v>
      </c>
      <c r="B5" s="58">
        <v>1500</v>
      </c>
      <c r="C5" t="s">
        <v>276</v>
      </c>
      <c r="D5" t="s">
        <v>281</v>
      </c>
      <c r="E5" t="s">
        <v>285</v>
      </c>
      <c r="G5" s="57" t="s">
        <v>284</v>
      </c>
      <c r="H5" t="str">
        <f>VLOOKUP($H$1,List1,ROW(),FALSE)</f>
        <v>Existing</v>
      </c>
      <c r="K5" s="57" t="s">
        <v>284</v>
      </c>
      <c r="L5" t="str">
        <f>VLOOKUP($L$1,List1,ROW(),FALSE)</f>
        <v>New</v>
      </c>
      <c r="N5" s="57" t="s">
        <v>284</v>
      </c>
      <c r="O5" t="str">
        <f>VLOOKUP($O$1,List1,ROW(),FALSE)</f>
        <v>New</v>
      </c>
    </row>
    <row r="6" spans="1:15" x14ac:dyDescent="0.25">
      <c r="A6">
        <v>560005</v>
      </c>
      <c r="B6" s="58">
        <v>750</v>
      </c>
      <c r="C6" t="s">
        <v>277</v>
      </c>
      <c r="D6" t="s">
        <v>282</v>
      </c>
      <c r="E6" t="s">
        <v>285</v>
      </c>
    </row>
    <row r="7" spans="1:15" x14ac:dyDescent="0.25">
      <c r="A7">
        <v>560006</v>
      </c>
      <c r="B7" s="58">
        <v>3207.1</v>
      </c>
      <c r="C7" t="s">
        <v>278</v>
      </c>
      <c r="D7" t="s">
        <v>283</v>
      </c>
      <c r="E7" t="s">
        <v>286</v>
      </c>
    </row>
    <row r="8" spans="1:15" x14ac:dyDescent="0.25">
      <c r="A8">
        <v>560007</v>
      </c>
      <c r="B8" s="58">
        <v>5664.2</v>
      </c>
      <c r="C8" t="s">
        <v>276</v>
      </c>
      <c r="D8" t="s">
        <v>283</v>
      </c>
      <c r="E8" t="s">
        <v>286</v>
      </c>
    </row>
    <row r="9" spans="1:15" x14ac:dyDescent="0.25">
      <c r="A9">
        <v>560008</v>
      </c>
      <c r="B9" s="58">
        <v>8121.3</v>
      </c>
      <c r="C9" t="s">
        <v>276</v>
      </c>
      <c r="D9" t="s">
        <v>283</v>
      </c>
      <c r="E9" t="s">
        <v>286</v>
      </c>
    </row>
    <row r="10" spans="1:15" x14ac:dyDescent="0.25">
      <c r="A10">
        <v>560009</v>
      </c>
      <c r="B10" s="58">
        <v>10578.4</v>
      </c>
      <c r="C10" t="s">
        <v>276</v>
      </c>
      <c r="D10" t="s">
        <v>283</v>
      </c>
      <c r="E10" t="s">
        <v>285</v>
      </c>
    </row>
    <row r="11" spans="1:15" x14ac:dyDescent="0.25">
      <c r="A11">
        <v>560010</v>
      </c>
      <c r="B11" s="58">
        <v>13035.5</v>
      </c>
      <c r="C11" t="s">
        <v>276</v>
      </c>
      <c r="D11" t="s">
        <v>282</v>
      </c>
      <c r="E11" t="s">
        <v>286</v>
      </c>
      <c r="G11" s="57" t="s">
        <v>274</v>
      </c>
      <c r="H11">
        <v>560007</v>
      </c>
      <c r="K11" s="57" t="s">
        <v>274</v>
      </c>
      <c r="L11">
        <v>560007</v>
      </c>
      <c r="N11" s="57" t="s">
        <v>274</v>
      </c>
      <c r="O11">
        <v>560014</v>
      </c>
    </row>
    <row r="12" spans="1:15" x14ac:dyDescent="0.25">
      <c r="A12">
        <v>560011</v>
      </c>
      <c r="B12" s="58">
        <v>15492.6</v>
      </c>
      <c r="C12" t="s">
        <v>276</v>
      </c>
      <c r="D12" t="s">
        <v>282</v>
      </c>
      <c r="E12" t="s">
        <v>286</v>
      </c>
      <c r="G12" s="57" t="s">
        <v>64</v>
      </c>
      <c r="H12">
        <f>VLOOKUP($H$11,List1,ROW()-10,FALSE)</f>
        <v>5664.2</v>
      </c>
      <c r="K12" s="57" t="s">
        <v>64</v>
      </c>
      <c r="L12">
        <f>VLOOKUP($L$11,List1,ROW()-10,FALSE)</f>
        <v>5664.2</v>
      </c>
      <c r="N12" s="57" t="s">
        <v>64</v>
      </c>
      <c r="O12">
        <f>VLOOKUP($O$11,List1,ROW()-10,FALSE)</f>
        <v>22863.9</v>
      </c>
    </row>
    <row r="13" spans="1:15" x14ac:dyDescent="0.25">
      <c r="A13">
        <v>560012</v>
      </c>
      <c r="B13" s="58">
        <v>17949.7</v>
      </c>
      <c r="C13" t="s">
        <v>278</v>
      </c>
      <c r="D13" t="s">
        <v>281</v>
      </c>
      <c r="E13" t="s">
        <v>285</v>
      </c>
      <c r="G13" s="57" t="s">
        <v>275</v>
      </c>
      <c r="H13" t="str">
        <f>VLOOKUP($H$11,List1,ROW()-10,FALSE)</f>
        <v>Saving</v>
      </c>
      <c r="K13" s="57" t="s">
        <v>275</v>
      </c>
      <c r="L13" t="str">
        <f>VLOOKUP($L$11,List1,ROW()-10,FALSE)</f>
        <v>Saving</v>
      </c>
      <c r="N13" s="57" t="s">
        <v>275</v>
      </c>
      <c r="O13" t="str">
        <f>VLOOKUP($O$11,List1,ROW()-10,FALSE)</f>
        <v>CD</v>
      </c>
    </row>
    <row r="14" spans="1:15" x14ac:dyDescent="0.25">
      <c r="A14">
        <v>560013</v>
      </c>
      <c r="B14" s="58">
        <v>20406.8</v>
      </c>
      <c r="C14" t="s">
        <v>277</v>
      </c>
      <c r="D14" t="s">
        <v>281</v>
      </c>
      <c r="E14" t="s">
        <v>286</v>
      </c>
      <c r="G14" s="57" t="s">
        <v>280</v>
      </c>
      <c r="H14" t="str">
        <f>VLOOKUP($H$11,List1,ROW()-10,FALSE)</f>
        <v>Westside</v>
      </c>
      <c r="K14" s="57" t="s">
        <v>280</v>
      </c>
      <c r="L14" t="str">
        <f>VLOOKUP($L$11,List1,ROW()-10,FALSE)</f>
        <v>Westside</v>
      </c>
      <c r="N14" s="57" t="s">
        <v>280</v>
      </c>
      <c r="O14" t="str">
        <f>VLOOKUP($O$11,List1,ROW()-10,FALSE)</f>
        <v>North County</v>
      </c>
    </row>
    <row r="15" spans="1:15" x14ac:dyDescent="0.25">
      <c r="A15">
        <v>560014</v>
      </c>
      <c r="B15" s="58">
        <v>22863.9</v>
      </c>
      <c r="C15" t="s">
        <v>277</v>
      </c>
      <c r="D15" t="s">
        <v>282</v>
      </c>
      <c r="E15" t="s">
        <v>285</v>
      </c>
      <c r="G15" s="57" t="s">
        <v>284</v>
      </c>
      <c r="H15" t="str">
        <f>VLOOKUP($H$11,List1,ROW()-10,FALSE)</f>
        <v>New</v>
      </c>
      <c r="K15" s="57" t="s">
        <v>284</v>
      </c>
      <c r="L15" t="str">
        <f>VLOOKUP($L$11,List1,ROW()-10,FALSE)</f>
        <v>New</v>
      </c>
      <c r="N15" s="57" t="s">
        <v>284</v>
      </c>
      <c r="O15" t="str">
        <f>VLOOKUP($O$11,List1,ROW()-10,FALSE)</f>
        <v>Existing</v>
      </c>
    </row>
    <row r="16" spans="1:15" x14ac:dyDescent="0.25">
      <c r="A16">
        <v>560015</v>
      </c>
      <c r="B16" s="58">
        <v>25321</v>
      </c>
      <c r="C16" t="s">
        <v>279</v>
      </c>
      <c r="D16" t="s">
        <v>281</v>
      </c>
      <c r="E16" t="s">
        <v>286</v>
      </c>
    </row>
    <row r="18" spans="9:10" x14ac:dyDescent="0.25">
      <c r="I18" s="57" t="s">
        <v>274</v>
      </c>
      <c r="J18">
        <v>560007</v>
      </c>
    </row>
    <row r="19" spans="9:10" x14ac:dyDescent="0.25">
      <c r="I19" s="57" t="s">
        <v>64</v>
      </c>
      <c r="J19">
        <f>VLOOKUP($J$18,List1,ROW()-17,FALSE)</f>
        <v>5664.2</v>
      </c>
    </row>
    <row r="20" spans="9:10" x14ac:dyDescent="0.25">
      <c r="I20" s="57" t="s">
        <v>275</v>
      </c>
      <c r="J20" t="str">
        <f>VLOOKUP($J$18,List1,ROW()-17,FALSE)</f>
        <v>Saving</v>
      </c>
    </row>
    <row r="21" spans="9:10" x14ac:dyDescent="0.25">
      <c r="I21" s="57" t="s">
        <v>280</v>
      </c>
      <c r="J21" t="str">
        <f>VLOOKUP($J$18,List1,ROW()-17,FALSE)</f>
        <v>Westside</v>
      </c>
    </row>
    <row r="22" spans="9:10" x14ac:dyDescent="0.25">
      <c r="I22" s="57" t="s">
        <v>284</v>
      </c>
      <c r="J22" t="str">
        <f>VLOOKUP($J$18,List1,ROW()-17,FALSE)</f>
        <v>New</v>
      </c>
    </row>
  </sheetData>
  <dataValidations count="1">
    <dataValidation type="list" allowBlank="1" showInputMessage="1" showErrorMessage="1" sqref="H1 H11 L1 L11 O1 O11 J18">
      <formula1>$A$2:$A$16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K13"/>
  <sheetViews>
    <sheetView workbookViewId="0">
      <selection activeCell="L15" sqref="L15"/>
    </sheetView>
  </sheetViews>
  <sheetFormatPr defaultRowHeight="15" x14ac:dyDescent="0.25"/>
  <cols>
    <col min="1" max="1" width="15.85546875" bestFit="1" customWidth="1"/>
    <col min="2" max="2" width="12" bestFit="1" customWidth="1"/>
    <col min="3" max="3" width="13.28515625" bestFit="1" customWidth="1"/>
    <col min="10" max="10" width="12" bestFit="1" customWidth="1"/>
  </cols>
  <sheetData>
    <row r="1" spans="1:11" x14ac:dyDescent="0.25">
      <c r="A1" s="59" t="s">
        <v>287</v>
      </c>
      <c r="B1" s="59" t="s">
        <v>288</v>
      </c>
      <c r="C1" s="59" t="s">
        <v>289</v>
      </c>
      <c r="D1" s="59" t="s">
        <v>290</v>
      </c>
      <c r="E1" s="59" t="s">
        <v>290</v>
      </c>
      <c r="F1" s="59" t="s">
        <v>290</v>
      </c>
    </row>
    <row r="2" spans="1:11" x14ac:dyDescent="0.25">
      <c r="A2" t="s">
        <v>291</v>
      </c>
      <c r="B2" t="s">
        <v>292</v>
      </c>
      <c r="C2">
        <v>15000</v>
      </c>
      <c r="D2">
        <f>IF(B2="manager",5000,IF(B2="supervisor",3000,IF(B2="peon",2500,2000)))</f>
        <v>5000</v>
      </c>
      <c r="E2">
        <f>IF(B2=$J$6,5000,IF(B2=$J$8,3000,IF(B2=$J$10,2500,2000)))</f>
        <v>5000</v>
      </c>
      <c r="F2">
        <f>IF(B2=$J$6,5000,IF(B2=$J$8,3000,IF(B2=$J$10,2500,2000)))</f>
        <v>5000</v>
      </c>
    </row>
    <row r="3" spans="1:11" x14ac:dyDescent="0.25">
      <c r="A3" t="s">
        <v>293</v>
      </c>
      <c r="B3" t="s">
        <v>294</v>
      </c>
      <c r="C3">
        <v>16000</v>
      </c>
      <c r="D3">
        <f t="shared" ref="D3:D13" si="0">IF(B3="MANAGER",5000,IF(B3="SUPERVISOR",3000,IF(B3="CLERK",2500,2000)))</f>
        <v>3000</v>
      </c>
      <c r="E3">
        <f t="shared" ref="E3:E13" si="1">IF(B3=$J$6,5000,IF(B3=$J$8,3000,IF(B3=$J$10,2500,2000)))</f>
        <v>3000</v>
      </c>
      <c r="F3">
        <f t="shared" ref="F3:F13" si="2">IF(B3=$J$6,5000,IF(B3=$J$8,3000,IF(B3=$J$10,2500,2000)))</f>
        <v>3000</v>
      </c>
    </row>
    <row r="4" spans="1:11" x14ac:dyDescent="0.25">
      <c r="A4" t="s">
        <v>295</v>
      </c>
      <c r="B4" t="s">
        <v>292</v>
      </c>
      <c r="C4">
        <v>18000</v>
      </c>
      <c r="D4">
        <f t="shared" si="0"/>
        <v>5000</v>
      </c>
      <c r="E4">
        <f t="shared" si="1"/>
        <v>5000</v>
      </c>
      <c r="F4">
        <f t="shared" si="2"/>
        <v>5000</v>
      </c>
    </row>
    <row r="5" spans="1:11" x14ac:dyDescent="0.25">
      <c r="A5" t="s">
        <v>296</v>
      </c>
      <c r="B5" t="s">
        <v>241</v>
      </c>
      <c r="C5">
        <v>19000</v>
      </c>
      <c r="D5">
        <f t="shared" si="0"/>
        <v>2000</v>
      </c>
      <c r="E5">
        <f t="shared" si="1"/>
        <v>2000</v>
      </c>
      <c r="F5">
        <f t="shared" si="2"/>
        <v>2000</v>
      </c>
    </row>
    <row r="6" spans="1:11" x14ac:dyDescent="0.25">
      <c r="A6" t="s">
        <v>297</v>
      </c>
      <c r="B6" t="s">
        <v>298</v>
      </c>
      <c r="C6">
        <v>25000</v>
      </c>
      <c r="D6">
        <f t="shared" si="0"/>
        <v>2500</v>
      </c>
      <c r="E6">
        <f t="shared" si="1"/>
        <v>2500</v>
      </c>
      <c r="F6">
        <f t="shared" si="2"/>
        <v>2500</v>
      </c>
      <c r="J6" s="61" t="s">
        <v>292</v>
      </c>
      <c r="K6">
        <v>5000</v>
      </c>
    </row>
    <row r="7" spans="1:11" x14ac:dyDescent="0.25">
      <c r="A7" t="s">
        <v>299</v>
      </c>
      <c r="B7" t="s">
        <v>292</v>
      </c>
      <c r="C7">
        <v>22000</v>
      </c>
      <c r="D7">
        <f t="shared" si="0"/>
        <v>5000</v>
      </c>
      <c r="E7">
        <f t="shared" si="1"/>
        <v>5000</v>
      </c>
      <c r="F7">
        <f t="shared" si="2"/>
        <v>5000</v>
      </c>
      <c r="J7" s="61"/>
    </row>
    <row r="8" spans="1:11" x14ac:dyDescent="0.25">
      <c r="A8" t="s">
        <v>300</v>
      </c>
      <c r="B8" t="s">
        <v>294</v>
      </c>
      <c r="C8">
        <v>15000</v>
      </c>
      <c r="D8">
        <f t="shared" si="0"/>
        <v>3000</v>
      </c>
      <c r="E8">
        <f t="shared" si="1"/>
        <v>3000</v>
      </c>
      <c r="F8">
        <f t="shared" si="2"/>
        <v>3000</v>
      </c>
      <c r="J8" s="61" t="s">
        <v>294</v>
      </c>
      <c r="K8">
        <v>3000</v>
      </c>
    </row>
    <row r="9" spans="1:11" x14ac:dyDescent="0.25">
      <c r="A9" t="s">
        <v>301</v>
      </c>
      <c r="B9" t="s">
        <v>292</v>
      </c>
      <c r="C9">
        <v>35000</v>
      </c>
      <c r="D9">
        <f t="shared" si="0"/>
        <v>5000</v>
      </c>
      <c r="E9">
        <f t="shared" si="1"/>
        <v>5000</v>
      </c>
      <c r="F9">
        <f t="shared" si="2"/>
        <v>5000</v>
      </c>
      <c r="J9" s="61"/>
    </row>
    <row r="10" spans="1:11" x14ac:dyDescent="0.25">
      <c r="A10" t="s">
        <v>302</v>
      </c>
      <c r="B10" t="s">
        <v>298</v>
      </c>
      <c r="C10">
        <v>15000</v>
      </c>
      <c r="D10">
        <f t="shared" si="0"/>
        <v>2500</v>
      </c>
      <c r="E10">
        <f t="shared" si="1"/>
        <v>2500</v>
      </c>
      <c r="F10">
        <f t="shared" si="2"/>
        <v>2500</v>
      </c>
      <c r="J10" s="61" t="s">
        <v>298</v>
      </c>
      <c r="K10">
        <v>2500</v>
      </c>
    </row>
    <row r="11" spans="1:11" x14ac:dyDescent="0.25">
      <c r="A11" t="s">
        <v>303</v>
      </c>
      <c r="B11" t="s">
        <v>292</v>
      </c>
      <c r="C11">
        <v>12000</v>
      </c>
      <c r="D11">
        <f t="shared" si="0"/>
        <v>5000</v>
      </c>
      <c r="E11">
        <f t="shared" si="1"/>
        <v>5000</v>
      </c>
      <c r="F11">
        <f t="shared" si="2"/>
        <v>5000</v>
      </c>
      <c r="J11" s="61"/>
    </row>
    <row r="12" spans="1:11" x14ac:dyDescent="0.25">
      <c r="A12" t="s">
        <v>304</v>
      </c>
      <c r="B12" t="s">
        <v>241</v>
      </c>
      <c r="C12">
        <v>23000</v>
      </c>
      <c r="D12">
        <f t="shared" si="0"/>
        <v>2000</v>
      </c>
      <c r="E12">
        <f t="shared" si="1"/>
        <v>2000</v>
      </c>
      <c r="F12">
        <f t="shared" si="2"/>
        <v>2000</v>
      </c>
      <c r="J12" s="61" t="s">
        <v>241</v>
      </c>
      <c r="K12">
        <v>2000</v>
      </c>
    </row>
    <row r="13" spans="1:11" x14ac:dyDescent="0.25">
      <c r="A13" t="s">
        <v>305</v>
      </c>
      <c r="B13" t="s">
        <v>298</v>
      </c>
      <c r="C13">
        <v>10000</v>
      </c>
      <c r="D13">
        <f t="shared" si="0"/>
        <v>2500</v>
      </c>
      <c r="E13">
        <f t="shared" si="1"/>
        <v>2500</v>
      </c>
      <c r="F13">
        <f t="shared" si="2"/>
        <v>2500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C1:E28"/>
  <sheetViews>
    <sheetView workbookViewId="0">
      <selection activeCell="J7" sqref="J7"/>
    </sheetView>
  </sheetViews>
  <sheetFormatPr defaultRowHeight="15" outlineLevelRow="2" x14ac:dyDescent="0.25"/>
  <cols>
    <col min="1" max="1" width="10.5703125" bestFit="1" customWidth="1"/>
    <col min="3" max="3" width="14.5703125" bestFit="1" customWidth="1"/>
    <col min="4" max="4" width="10.5703125" bestFit="1" customWidth="1"/>
  </cols>
  <sheetData>
    <row r="1" spans="3:5" x14ac:dyDescent="0.25">
      <c r="C1" s="1" t="s">
        <v>108</v>
      </c>
      <c r="D1" s="1" t="s">
        <v>107</v>
      </c>
      <c r="E1" s="1" t="s">
        <v>64</v>
      </c>
    </row>
    <row r="2" spans="3:5" outlineLevel="2" x14ac:dyDescent="0.25">
      <c r="C2" t="s">
        <v>123</v>
      </c>
      <c r="D2">
        <v>45</v>
      </c>
      <c r="E2">
        <v>1755</v>
      </c>
    </row>
    <row r="3" spans="3:5" outlineLevel="2" x14ac:dyDescent="0.25">
      <c r="C3" t="s">
        <v>123</v>
      </c>
      <c r="D3">
        <v>37</v>
      </c>
      <c r="E3">
        <v>1591</v>
      </c>
    </row>
    <row r="4" spans="3:5" outlineLevel="2" x14ac:dyDescent="0.25">
      <c r="C4" t="s">
        <v>123</v>
      </c>
      <c r="D4">
        <v>35</v>
      </c>
      <c r="E4">
        <v>1505</v>
      </c>
    </row>
    <row r="5" spans="3:5" outlineLevel="2" x14ac:dyDescent="0.25">
      <c r="C5" t="s">
        <v>123</v>
      </c>
      <c r="D5">
        <v>37</v>
      </c>
      <c r="E5">
        <v>1369</v>
      </c>
    </row>
    <row r="6" spans="3:5" outlineLevel="2" x14ac:dyDescent="0.25">
      <c r="C6" t="s">
        <v>123</v>
      </c>
      <c r="D6">
        <v>24</v>
      </c>
      <c r="E6">
        <v>1056</v>
      </c>
    </row>
    <row r="7" spans="3:5" outlineLevel="2" x14ac:dyDescent="0.25">
      <c r="C7" t="s">
        <v>123</v>
      </c>
      <c r="D7">
        <v>30</v>
      </c>
      <c r="E7">
        <v>1500</v>
      </c>
    </row>
    <row r="8" spans="3:5" outlineLevel="2" x14ac:dyDescent="0.25">
      <c r="C8" t="s">
        <v>123</v>
      </c>
      <c r="D8">
        <v>22</v>
      </c>
      <c r="E8">
        <v>902</v>
      </c>
    </row>
    <row r="9" spans="3:5" outlineLevel="1" x14ac:dyDescent="0.25">
      <c r="C9" s="64" t="s">
        <v>306</v>
      </c>
      <c r="D9" s="65">
        <f>SUBTOTAL(9,D2:D8)</f>
        <v>230</v>
      </c>
      <c r="E9" s="65">
        <f>SUBTOTAL(9,E2:E8)</f>
        <v>9678</v>
      </c>
    </row>
    <row r="10" spans="3:5" outlineLevel="2" x14ac:dyDescent="0.25">
      <c r="C10" t="s">
        <v>111</v>
      </c>
      <c r="D10">
        <v>54</v>
      </c>
      <c r="E10">
        <v>2610</v>
      </c>
    </row>
    <row r="11" spans="3:5" outlineLevel="2" x14ac:dyDescent="0.25">
      <c r="C11" t="s">
        <v>111</v>
      </c>
      <c r="D11">
        <v>42</v>
      </c>
      <c r="E11">
        <v>1890</v>
      </c>
    </row>
    <row r="12" spans="3:5" outlineLevel="2" x14ac:dyDescent="0.25">
      <c r="C12" t="s">
        <v>111</v>
      </c>
      <c r="D12">
        <v>41</v>
      </c>
      <c r="E12">
        <v>1804</v>
      </c>
    </row>
    <row r="13" spans="3:5" outlineLevel="2" x14ac:dyDescent="0.25">
      <c r="C13" t="s">
        <v>111</v>
      </c>
      <c r="D13">
        <v>40</v>
      </c>
      <c r="E13">
        <v>1560</v>
      </c>
    </row>
    <row r="14" spans="3:5" outlineLevel="2" x14ac:dyDescent="0.25">
      <c r="C14" t="s">
        <v>111</v>
      </c>
      <c r="D14">
        <v>38</v>
      </c>
      <c r="E14">
        <v>1482</v>
      </c>
    </row>
    <row r="15" spans="3:5" outlineLevel="2" x14ac:dyDescent="0.25">
      <c r="C15" t="s">
        <v>111</v>
      </c>
      <c r="D15">
        <v>36</v>
      </c>
      <c r="E15">
        <v>1260</v>
      </c>
    </row>
    <row r="16" spans="3:5" outlineLevel="2" x14ac:dyDescent="0.25">
      <c r="C16" t="s">
        <v>111</v>
      </c>
      <c r="D16">
        <v>23</v>
      </c>
      <c r="E16">
        <v>1012</v>
      </c>
    </row>
    <row r="17" spans="3:5" outlineLevel="2" x14ac:dyDescent="0.25">
      <c r="C17" t="s">
        <v>111</v>
      </c>
      <c r="D17">
        <v>23</v>
      </c>
      <c r="E17">
        <v>900</v>
      </c>
    </row>
    <row r="18" spans="3:5" outlineLevel="2" x14ac:dyDescent="0.25">
      <c r="C18" t="s">
        <v>111</v>
      </c>
      <c r="D18">
        <v>25</v>
      </c>
      <c r="E18">
        <v>900</v>
      </c>
    </row>
    <row r="19" spans="3:5" outlineLevel="1" x14ac:dyDescent="0.25">
      <c r="C19" s="64" t="s">
        <v>307</v>
      </c>
      <c r="D19" s="65">
        <f>SUBTOTAL(9,D10:D18)</f>
        <v>322</v>
      </c>
      <c r="E19" s="65">
        <f>SUBTOTAL(9,E10:E18)</f>
        <v>13418</v>
      </c>
    </row>
    <row r="20" spans="3:5" outlineLevel="2" x14ac:dyDescent="0.25">
      <c r="C20" t="s">
        <v>114</v>
      </c>
      <c r="D20">
        <v>58</v>
      </c>
      <c r="E20">
        <v>2262</v>
      </c>
    </row>
    <row r="21" spans="3:5" outlineLevel="2" x14ac:dyDescent="0.25">
      <c r="C21" t="s">
        <v>114</v>
      </c>
      <c r="D21">
        <v>50</v>
      </c>
      <c r="E21">
        <v>2000</v>
      </c>
    </row>
    <row r="22" spans="3:5" outlineLevel="2" x14ac:dyDescent="0.25">
      <c r="C22" t="s">
        <v>114</v>
      </c>
      <c r="D22">
        <v>36</v>
      </c>
      <c r="E22">
        <v>1404</v>
      </c>
    </row>
    <row r="23" spans="3:5" outlineLevel="2" x14ac:dyDescent="0.25">
      <c r="C23" t="s">
        <v>114</v>
      </c>
      <c r="D23">
        <v>28</v>
      </c>
      <c r="E23">
        <v>1260</v>
      </c>
    </row>
    <row r="24" spans="3:5" outlineLevel="2" x14ac:dyDescent="0.25">
      <c r="C24" t="s">
        <v>114</v>
      </c>
      <c r="D24">
        <v>29</v>
      </c>
      <c r="E24">
        <v>1247</v>
      </c>
    </row>
    <row r="25" spans="3:5" outlineLevel="2" x14ac:dyDescent="0.25">
      <c r="C25" t="s">
        <v>114</v>
      </c>
      <c r="D25">
        <v>30</v>
      </c>
      <c r="E25">
        <v>1200</v>
      </c>
    </row>
    <row r="26" spans="3:5" outlineLevel="2" x14ac:dyDescent="0.25">
      <c r="C26" t="s">
        <v>114</v>
      </c>
      <c r="D26">
        <v>32</v>
      </c>
      <c r="E26">
        <v>1010</v>
      </c>
    </row>
    <row r="27" spans="3:5" outlineLevel="1" x14ac:dyDescent="0.25">
      <c r="C27" s="64" t="s">
        <v>308</v>
      </c>
      <c r="D27" s="65">
        <f>SUBTOTAL(9,D20:D26)</f>
        <v>263</v>
      </c>
      <c r="E27" s="65">
        <f>SUBTOTAL(9,E20:E26)</f>
        <v>10383</v>
      </c>
    </row>
    <row r="28" spans="3:5" x14ac:dyDescent="0.25">
      <c r="C28" s="62" t="s">
        <v>309</v>
      </c>
      <c r="D28" s="63">
        <f>SUBTOTAL(9,D2:D26)</f>
        <v>815</v>
      </c>
      <c r="E28" s="63">
        <f>SUBTOTAL(9,E2:E26)</f>
        <v>33479</v>
      </c>
    </row>
  </sheetData>
  <sortState ref="C2:E24">
    <sortCondition ref="C1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J13"/>
  <sheetViews>
    <sheetView workbookViewId="0">
      <selection activeCell="J2" sqref="J2"/>
    </sheetView>
  </sheetViews>
  <sheetFormatPr defaultRowHeight="15" x14ac:dyDescent="0.25"/>
  <cols>
    <col min="1" max="1" width="20" bestFit="1" customWidth="1"/>
    <col min="2" max="2" width="12.5703125" bestFit="1" customWidth="1"/>
    <col min="6" max="6" width="11.28515625" bestFit="1" customWidth="1"/>
  </cols>
  <sheetData>
    <row r="1" spans="1:10" x14ac:dyDescent="0.25">
      <c r="A1" s="66" t="s">
        <v>310</v>
      </c>
      <c r="B1" s="67" t="s">
        <v>311</v>
      </c>
      <c r="C1" s="42" t="s">
        <v>312</v>
      </c>
      <c r="F1" s="1" t="s">
        <v>311</v>
      </c>
      <c r="G1" s="1" t="s">
        <v>313</v>
      </c>
      <c r="H1" s="1" t="s">
        <v>314</v>
      </c>
      <c r="I1" s="1" t="s">
        <v>315</v>
      </c>
      <c r="J1" s="1" t="s">
        <v>316</v>
      </c>
    </row>
    <row r="2" spans="1:10" x14ac:dyDescent="0.25">
      <c r="A2" s="41" t="s">
        <v>317</v>
      </c>
      <c r="B2" s="41" t="str">
        <f>LEFT(A2,FIND(" ",A2)-1)</f>
        <v>MUMBAI</v>
      </c>
      <c r="C2" s="41">
        <f>FIND(" ",A2)-1</f>
        <v>6</v>
      </c>
      <c r="F2" t="str">
        <f>LEFT(A2,C2)</f>
        <v>MUMBAI</v>
      </c>
      <c r="G2" t="str">
        <f>RIGHT(A2,6)</f>
        <v>400086</v>
      </c>
      <c r="H2" t="str">
        <f>LEFT(A2,6)</f>
        <v>MUMBAI</v>
      </c>
      <c r="I2" t="str">
        <f>RIGHT(A2,2)</f>
        <v>86</v>
      </c>
      <c r="J2" t="str">
        <f>MID(A2,4,3)</f>
        <v>BAI</v>
      </c>
    </row>
    <row r="3" spans="1:10" x14ac:dyDescent="0.25">
      <c r="A3" s="41" t="s">
        <v>318</v>
      </c>
      <c r="B3" s="41" t="str">
        <f t="shared" ref="B3:B13" si="0">LEFT(A3,FIND(" ",A3)-1)</f>
        <v>DELHI</v>
      </c>
      <c r="C3" s="41">
        <f t="shared" ref="C3:C13" si="1">FIND(" ",A3)-1</f>
        <v>5</v>
      </c>
      <c r="F3" t="str">
        <f t="shared" ref="F3:F13" si="2">LEFT(A3,C3)</f>
        <v>DELHI</v>
      </c>
      <c r="G3" t="str">
        <f t="shared" ref="G3:G13" si="3">RIGHT(A3,6)</f>
        <v>400087</v>
      </c>
      <c r="H3" t="str">
        <f t="shared" ref="H3:H13" si="4">LEFT(A3,6)</f>
        <v xml:space="preserve">DELHI </v>
      </c>
      <c r="I3" t="str">
        <f t="shared" ref="I3:I13" si="5">RIGHT(A3,2)</f>
        <v>87</v>
      </c>
      <c r="J3" t="str">
        <f t="shared" ref="J3:J13" si="6">MID(A3,4,3)</f>
        <v xml:space="preserve">HI </v>
      </c>
    </row>
    <row r="4" spans="1:10" x14ac:dyDescent="0.25">
      <c r="A4" s="41" t="s">
        <v>319</v>
      </c>
      <c r="B4" s="41" t="str">
        <f t="shared" si="0"/>
        <v>PUNE</v>
      </c>
      <c r="C4" s="41">
        <f t="shared" si="1"/>
        <v>4</v>
      </c>
      <c r="F4" t="str">
        <f t="shared" si="2"/>
        <v>PUNE</v>
      </c>
      <c r="G4" t="str">
        <f t="shared" si="3"/>
        <v>400088</v>
      </c>
      <c r="H4" t="str">
        <f t="shared" si="4"/>
        <v>PUNE -</v>
      </c>
      <c r="I4" t="str">
        <f t="shared" si="5"/>
        <v>88</v>
      </c>
      <c r="J4" t="str">
        <f t="shared" si="6"/>
        <v>E -</v>
      </c>
    </row>
    <row r="5" spans="1:10" x14ac:dyDescent="0.25">
      <c r="A5" s="41" t="s">
        <v>320</v>
      </c>
      <c r="B5" s="41" t="str">
        <f t="shared" si="0"/>
        <v>CHENNAI</v>
      </c>
      <c r="C5" s="41">
        <f t="shared" si="1"/>
        <v>7</v>
      </c>
      <c r="F5" t="str">
        <f t="shared" si="2"/>
        <v>CHENNAI</v>
      </c>
      <c r="G5" t="str">
        <f t="shared" si="3"/>
        <v>400089</v>
      </c>
      <c r="H5" t="str">
        <f t="shared" si="4"/>
        <v>CHENNA</v>
      </c>
      <c r="I5" t="str">
        <f t="shared" si="5"/>
        <v>89</v>
      </c>
      <c r="J5" t="str">
        <f t="shared" si="6"/>
        <v>NNA</v>
      </c>
    </row>
    <row r="6" spans="1:10" x14ac:dyDescent="0.25">
      <c r="A6" s="41" t="s">
        <v>321</v>
      </c>
      <c r="B6" s="41" t="str">
        <f t="shared" si="0"/>
        <v>ALHABAD</v>
      </c>
      <c r="C6" s="41">
        <f t="shared" si="1"/>
        <v>7</v>
      </c>
      <c r="F6" t="str">
        <f t="shared" si="2"/>
        <v>ALHABAD</v>
      </c>
      <c r="G6" t="str">
        <f t="shared" si="3"/>
        <v>400090</v>
      </c>
      <c r="H6" t="str">
        <f t="shared" si="4"/>
        <v>ALHABA</v>
      </c>
      <c r="I6" t="str">
        <f t="shared" si="5"/>
        <v>90</v>
      </c>
      <c r="J6" t="str">
        <f t="shared" si="6"/>
        <v>ABA</v>
      </c>
    </row>
    <row r="7" spans="1:10" x14ac:dyDescent="0.25">
      <c r="A7" s="41" t="s">
        <v>322</v>
      </c>
      <c r="B7" s="41" t="str">
        <f t="shared" si="0"/>
        <v>SURAT</v>
      </c>
      <c r="C7" s="41">
        <f t="shared" si="1"/>
        <v>5</v>
      </c>
      <c r="F7" t="str">
        <f t="shared" si="2"/>
        <v>SURAT</v>
      </c>
      <c r="G7" t="str">
        <f t="shared" si="3"/>
        <v>400091</v>
      </c>
      <c r="H7" t="str">
        <f t="shared" si="4"/>
        <v xml:space="preserve">SURAT </v>
      </c>
      <c r="I7" t="str">
        <f t="shared" si="5"/>
        <v>91</v>
      </c>
      <c r="J7" t="str">
        <f t="shared" si="6"/>
        <v xml:space="preserve">AT </v>
      </c>
    </row>
    <row r="8" spans="1:10" x14ac:dyDescent="0.25">
      <c r="A8" s="41" t="s">
        <v>323</v>
      </c>
      <c r="B8" s="41" t="str">
        <f t="shared" si="0"/>
        <v>AHMEDABAD</v>
      </c>
      <c r="C8" s="41">
        <f t="shared" si="1"/>
        <v>9</v>
      </c>
      <c r="F8" t="str">
        <f t="shared" si="2"/>
        <v>AHMEDABAD</v>
      </c>
      <c r="G8" t="str">
        <f t="shared" si="3"/>
        <v>400092</v>
      </c>
      <c r="H8" t="str">
        <f t="shared" si="4"/>
        <v>AHMEDA</v>
      </c>
      <c r="I8" t="str">
        <f t="shared" si="5"/>
        <v>92</v>
      </c>
      <c r="J8" t="str">
        <f t="shared" si="6"/>
        <v>EDA</v>
      </c>
    </row>
    <row r="9" spans="1:10" x14ac:dyDescent="0.25">
      <c r="A9" s="41" t="s">
        <v>324</v>
      </c>
      <c r="B9" s="41" t="str">
        <f t="shared" si="0"/>
        <v>PUNJI</v>
      </c>
      <c r="C9" s="41">
        <f t="shared" si="1"/>
        <v>5</v>
      </c>
      <c r="F9" t="str">
        <f t="shared" si="2"/>
        <v>PUNJI</v>
      </c>
      <c r="G9" t="str">
        <f t="shared" si="3"/>
        <v>400093</v>
      </c>
      <c r="H9" t="str">
        <f t="shared" si="4"/>
        <v xml:space="preserve">PUNJI </v>
      </c>
      <c r="I9" t="str">
        <f t="shared" si="5"/>
        <v>93</v>
      </c>
      <c r="J9" t="str">
        <f t="shared" si="6"/>
        <v xml:space="preserve">JI </v>
      </c>
    </row>
    <row r="10" spans="1:10" x14ac:dyDescent="0.25">
      <c r="A10" s="41" t="s">
        <v>325</v>
      </c>
      <c r="B10" s="41" t="str">
        <f t="shared" si="0"/>
        <v>BHOPAL</v>
      </c>
      <c r="C10" s="41">
        <f t="shared" si="1"/>
        <v>6</v>
      </c>
      <c r="F10" t="str">
        <f t="shared" si="2"/>
        <v>BHOPAL</v>
      </c>
      <c r="G10" t="str">
        <f t="shared" si="3"/>
        <v>400094</v>
      </c>
      <c r="H10" t="str">
        <f t="shared" si="4"/>
        <v>BHOPAL</v>
      </c>
      <c r="I10" t="str">
        <f t="shared" si="5"/>
        <v>94</v>
      </c>
      <c r="J10" t="str">
        <f t="shared" si="6"/>
        <v>PAL</v>
      </c>
    </row>
    <row r="11" spans="1:10" x14ac:dyDescent="0.25">
      <c r="A11" s="41" t="s">
        <v>326</v>
      </c>
      <c r="B11" s="41" t="str">
        <f t="shared" si="0"/>
        <v>RANCHI</v>
      </c>
      <c r="C11" s="41">
        <f t="shared" si="1"/>
        <v>6</v>
      </c>
      <c r="F11" t="str">
        <f t="shared" si="2"/>
        <v>RANCHI</v>
      </c>
      <c r="G11" t="str">
        <f t="shared" si="3"/>
        <v>400095</v>
      </c>
      <c r="H11" t="str">
        <f t="shared" si="4"/>
        <v>RANCHI</v>
      </c>
      <c r="I11" t="str">
        <f t="shared" si="5"/>
        <v>95</v>
      </c>
      <c r="J11" t="str">
        <f t="shared" si="6"/>
        <v>CHI</v>
      </c>
    </row>
    <row r="12" spans="1:10" x14ac:dyDescent="0.25">
      <c r="A12" s="41" t="s">
        <v>327</v>
      </c>
      <c r="B12" s="41" t="str">
        <f t="shared" si="0"/>
        <v>AMRUTSAR</v>
      </c>
      <c r="C12" s="41">
        <f t="shared" si="1"/>
        <v>8</v>
      </c>
      <c r="F12" t="str">
        <f t="shared" si="2"/>
        <v>AMRUTSAR</v>
      </c>
      <c r="G12" t="str">
        <f t="shared" si="3"/>
        <v>400096</v>
      </c>
      <c r="H12" t="str">
        <f t="shared" si="4"/>
        <v>AMRUTS</v>
      </c>
      <c r="I12" t="str">
        <f t="shared" si="5"/>
        <v>96</v>
      </c>
      <c r="J12" t="str">
        <f t="shared" si="6"/>
        <v>UTS</v>
      </c>
    </row>
    <row r="13" spans="1:10" x14ac:dyDescent="0.25">
      <c r="A13" s="41" t="s">
        <v>328</v>
      </c>
      <c r="B13" s="41" t="str">
        <f t="shared" si="0"/>
        <v>KOLKATTA</v>
      </c>
      <c r="C13" s="41">
        <f t="shared" si="1"/>
        <v>8</v>
      </c>
      <c r="F13" t="str">
        <f t="shared" si="2"/>
        <v>KOLKATTA</v>
      </c>
      <c r="G13" t="str">
        <f t="shared" si="3"/>
        <v>400097</v>
      </c>
      <c r="H13" t="str">
        <f t="shared" si="4"/>
        <v>KOLKAT</v>
      </c>
      <c r="I13" t="str">
        <f t="shared" si="5"/>
        <v>97</v>
      </c>
      <c r="J13" t="str">
        <f t="shared" si="6"/>
        <v>KAT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C6"/>
  <sheetViews>
    <sheetView workbookViewId="0">
      <selection activeCell="C3" sqref="C3"/>
    </sheetView>
  </sheetViews>
  <sheetFormatPr defaultRowHeight="15" x14ac:dyDescent="0.25"/>
  <cols>
    <col min="1" max="1" width="13.28515625" bestFit="1" customWidth="1"/>
    <col min="2" max="2" width="8.7109375" bestFit="1" customWidth="1"/>
  </cols>
  <sheetData>
    <row r="1" spans="1:3" x14ac:dyDescent="0.25">
      <c r="A1" s="82" t="s">
        <v>329</v>
      </c>
      <c r="B1" s="82"/>
      <c r="C1" s="82"/>
    </row>
    <row r="2" spans="1:3" x14ac:dyDescent="0.25">
      <c r="A2" s="68" t="s">
        <v>330</v>
      </c>
      <c r="B2" s="69" t="s">
        <v>331</v>
      </c>
      <c r="C2" s="69" t="s">
        <v>332</v>
      </c>
    </row>
    <row r="3" spans="1:3" x14ac:dyDescent="0.25">
      <c r="A3" s="68" t="s">
        <v>333</v>
      </c>
      <c r="B3" s="70">
        <v>3</v>
      </c>
      <c r="C3" s="70" t="str">
        <f>REPT("*",B3)</f>
        <v>***</v>
      </c>
    </row>
    <row r="4" spans="1:3" x14ac:dyDescent="0.25">
      <c r="A4" s="68" t="s">
        <v>334</v>
      </c>
      <c r="B4" s="70">
        <v>4</v>
      </c>
      <c r="C4" s="70" t="str">
        <f t="shared" ref="C4:C6" si="0">REPT("*",B4)</f>
        <v>****</v>
      </c>
    </row>
    <row r="5" spans="1:3" x14ac:dyDescent="0.25">
      <c r="A5" s="68" t="s">
        <v>335</v>
      </c>
      <c r="B5" s="70">
        <v>5</v>
      </c>
      <c r="C5" s="70" t="str">
        <f t="shared" si="0"/>
        <v>*****</v>
      </c>
    </row>
    <row r="6" spans="1:3" x14ac:dyDescent="0.25">
      <c r="A6" s="68" t="s">
        <v>336</v>
      </c>
      <c r="B6" s="70">
        <v>2</v>
      </c>
      <c r="C6" s="70" t="str">
        <f t="shared" si="0"/>
        <v>**</v>
      </c>
    </row>
  </sheetData>
  <mergeCells count="1">
    <mergeCell ref="A1:C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B5"/>
  <sheetViews>
    <sheetView workbookViewId="0">
      <selection activeCell="B2" sqref="B2"/>
    </sheetView>
  </sheetViews>
  <sheetFormatPr defaultRowHeight="15" x14ac:dyDescent="0.25"/>
  <cols>
    <col min="1" max="1" width="15.42578125" bestFit="1" customWidth="1"/>
    <col min="2" max="2" width="17.42578125" bestFit="1" customWidth="1"/>
  </cols>
  <sheetData>
    <row r="1" spans="1:2" x14ac:dyDescent="0.25">
      <c r="A1" s="1" t="s">
        <v>337</v>
      </c>
      <c r="B1" s="1" t="s">
        <v>338</v>
      </c>
    </row>
    <row r="2" spans="1:2" x14ac:dyDescent="0.25">
      <c r="A2" t="s">
        <v>339</v>
      </c>
      <c r="B2" t="str">
        <f>SUBSTITUTE(A2,"-","")</f>
        <v>9812345678</v>
      </c>
    </row>
    <row r="3" spans="1:2" x14ac:dyDescent="0.25">
      <c r="A3" t="s">
        <v>340</v>
      </c>
      <c r="B3" t="str">
        <f>SUBSTITUTE(A3,",","")</f>
        <v>MUMBAI400086</v>
      </c>
    </row>
    <row r="4" spans="1:2" x14ac:dyDescent="0.25">
      <c r="A4" t="s">
        <v>341</v>
      </c>
      <c r="B4" t="str">
        <f>SUBSTITUTE(A4,"-","/")</f>
        <v>9812/12/12/12</v>
      </c>
    </row>
    <row r="5" spans="1:2" x14ac:dyDescent="0.25">
      <c r="A5" t="s">
        <v>342</v>
      </c>
      <c r="B5" t="str">
        <f>SUBSTITUTE(A5,","," ")</f>
        <v>DELHI 400001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J23"/>
  <sheetViews>
    <sheetView topLeftCell="D1" workbookViewId="0">
      <selection activeCell="I5" sqref="I5"/>
    </sheetView>
  </sheetViews>
  <sheetFormatPr defaultRowHeight="15" x14ac:dyDescent="0.25"/>
  <cols>
    <col min="1" max="1" width="23.28515625" bestFit="1" customWidth="1"/>
    <col min="3" max="4" width="19.28515625" bestFit="1" customWidth="1"/>
    <col min="5" max="5" width="23" bestFit="1" customWidth="1"/>
    <col min="6" max="6" width="18.7109375" bestFit="1" customWidth="1"/>
    <col min="7" max="7" width="19.28515625" bestFit="1" customWidth="1"/>
    <col min="9" max="9" width="9.7109375" bestFit="1" customWidth="1"/>
  </cols>
  <sheetData>
    <row r="1" spans="1:10" x14ac:dyDescent="0.25">
      <c r="A1" t="s">
        <v>105</v>
      </c>
      <c r="B1" t="s">
        <v>194</v>
      </c>
      <c r="C1" t="s">
        <v>264</v>
      </c>
      <c r="E1" t="s">
        <v>343</v>
      </c>
      <c r="F1" t="s">
        <v>344</v>
      </c>
      <c r="G1" t="s">
        <v>345</v>
      </c>
      <c r="H1" t="s">
        <v>346</v>
      </c>
      <c r="I1" t="s">
        <v>347</v>
      </c>
    </row>
    <row r="2" spans="1:10" x14ac:dyDescent="0.25">
      <c r="A2" t="s">
        <v>348</v>
      </c>
      <c r="B2">
        <v>23</v>
      </c>
      <c r="C2" t="str">
        <f>TRIM(A2)</f>
        <v>Ram Mahesh</v>
      </c>
      <c r="D2" t="str">
        <f>TRIM(A2)</f>
        <v>Ram Mahesh</v>
      </c>
      <c r="E2" t="str">
        <f>UPPER(D2)</f>
        <v>RAM MAHESH</v>
      </c>
      <c r="F2" t="str">
        <f>LOWER(E2)</f>
        <v>ram mahesh</v>
      </c>
      <c r="G2" t="str">
        <f>PROPER(F2)</f>
        <v>Ram Mahesh</v>
      </c>
      <c r="H2">
        <f>LEN(G2)</f>
        <v>10</v>
      </c>
      <c r="I2" t="str">
        <f>REPLACE(G2,5,6,"Mani")</f>
        <v>Ram Mani</v>
      </c>
    </row>
    <row r="3" spans="1:10" x14ac:dyDescent="0.25">
      <c r="A3" t="s">
        <v>349</v>
      </c>
      <c r="B3">
        <v>23</v>
      </c>
      <c r="C3" t="str">
        <f t="shared" ref="C3:C23" si="0">TRIM(A3)</f>
        <v>Bhima Shankar</v>
      </c>
      <c r="D3" t="str">
        <f t="shared" ref="D3:D23" si="1">TRIM(A3)</f>
        <v>Bhima Shankar</v>
      </c>
      <c r="E3" t="str">
        <f t="shared" ref="E3:E23" si="2">UPPER(D3)</f>
        <v>BHIMA SHANKAR</v>
      </c>
      <c r="F3" t="str">
        <f t="shared" ref="F3:F23" si="3">LOWER(E3)</f>
        <v>bhima shankar</v>
      </c>
      <c r="G3" t="str">
        <f t="shared" ref="G3:G23" si="4">PROPER(F3)</f>
        <v>Bhima Shankar</v>
      </c>
      <c r="H3">
        <f t="shared" ref="H3:H23" si="5">LEN(G3)</f>
        <v>13</v>
      </c>
      <c r="I3" t="str">
        <f>REPLACE(G3,7,7,"Reddy")</f>
        <v>Bhima Reddy</v>
      </c>
    </row>
    <row r="4" spans="1:10" x14ac:dyDescent="0.25">
      <c r="A4" t="s">
        <v>350</v>
      </c>
      <c r="B4">
        <v>24</v>
      </c>
      <c r="C4" t="str">
        <f t="shared" si="0"/>
        <v>Hardip kaur</v>
      </c>
      <c r="D4" t="str">
        <f t="shared" si="1"/>
        <v>Hardip kaur</v>
      </c>
      <c r="E4" t="str">
        <f t="shared" si="2"/>
        <v>HARDIP KAUR</v>
      </c>
      <c r="F4" t="str">
        <f t="shared" si="3"/>
        <v>hardip kaur</v>
      </c>
      <c r="G4" t="str">
        <f t="shared" si="4"/>
        <v>Hardip Kaur</v>
      </c>
      <c r="H4">
        <f t="shared" si="5"/>
        <v>11</v>
      </c>
      <c r="I4">
        <f>SEARCH("Kaur",G4)</f>
        <v>8</v>
      </c>
      <c r="J4" s="1" t="s">
        <v>351</v>
      </c>
    </row>
    <row r="5" spans="1:10" x14ac:dyDescent="0.25">
      <c r="A5" t="s">
        <v>352</v>
      </c>
      <c r="B5">
        <v>24</v>
      </c>
      <c r="C5" t="str">
        <f t="shared" si="0"/>
        <v>Chirag Paswan</v>
      </c>
      <c r="D5" t="str">
        <f t="shared" si="1"/>
        <v>Chirag Paswan</v>
      </c>
      <c r="E5" t="str">
        <f t="shared" si="2"/>
        <v>CHIRAG PASWAN</v>
      </c>
      <c r="F5" t="str">
        <f t="shared" si="3"/>
        <v>chirag paswan</v>
      </c>
      <c r="G5" t="str">
        <f t="shared" si="4"/>
        <v>Chirag Paswan</v>
      </c>
      <c r="H5">
        <f t="shared" si="5"/>
        <v>13</v>
      </c>
      <c r="I5">
        <f>SEARCH("Paswan",G5)</f>
        <v>8</v>
      </c>
    </row>
    <row r="6" spans="1:10" x14ac:dyDescent="0.25">
      <c r="A6" t="s">
        <v>353</v>
      </c>
      <c r="B6">
        <v>34</v>
      </c>
      <c r="C6" t="str">
        <f t="shared" si="0"/>
        <v>Chitrakut Chavrasiya</v>
      </c>
      <c r="D6" t="str">
        <f t="shared" si="1"/>
        <v>Chitrakut Chavrasiya</v>
      </c>
      <c r="E6" t="str">
        <f t="shared" si="2"/>
        <v>CHITRAKUT CHAVRASIYA</v>
      </c>
      <c r="F6" t="str">
        <f t="shared" si="3"/>
        <v>chitrakut chavrasiya</v>
      </c>
      <c r="G6" t="str">
        <f t="shared" si="4"/>
        <v>Chitrakut Chavrasiya</v>
      </c>
      <c r="H6">
        <f t="shared" si="5"/>
        <v>20</v>
      </c>
    </row>
    <row r="7" spans="1:10" x14ac:dyDescent="0.25">
      <c r="A7" t="s">
        <v>354</v>
      </c>
      <c r="B7">
        <v>45</v>
      </c>
      <c r="C7" t="str">
        <f t="shared" si="0"/>
        <v>Ram Ramesh</v>
      </c>
      <c r="D7" t="str">
        <f t="shared" si="1"/>
        <v>Ram Ramesh</v>
      </c>
      <c r="E7" t="str">
        <f t="shared" si="2"/>
        <v>RAM RAMESH</v>
      </c>
      <c r="F7" t="str">
        <f t="shared" si="3"/>
        <v>ram ramesh</v>
      </c>
      <c r="G7" t="str">
        <f t="shared" si="4"/>
        <v>Ram Ramesh</v>
      </c>
      <c r="H7">
        <f t="shared" si="5"/>
        <v>10</v>
      </c>
    </row>
    <row r="8" spans="1:10" x14ac:dyDescent="0.25">
      <c r="A8" t="s">
        <v>355</v>
      </c>
      <c r="B8">
        <v>34</v>
      </c>
      <c r="C8" t="str">
        <f t="shared" si="0"/>
        <v>Lalkrishna Advani</v>
      </c>
      <c r="D8" t="str">
        <f t="shared" si="1"/>
        <v>Lalkrishna Advani</v>
      </c>
      <c r="E8" t="str">
        <f t="shared" si="2"/>
        <v>LALKRISHNA ADVANI</v>
      </c>
      <c r="F8" t="str">
        <f t="shared" si="3"/>
        <v>lalkrishna advani</v>
      </c>
      <c r="G8" t="str">
        <f t="shared" si="4"/>
        <v>Lalkrishna Advani</v>
      </c>
      <c r="H8">
        <f t="shared" si="5"/>
        <v>17</v>
      </c>
    </row>
    <row r="9" spans="1:10" x14ac:dyDescent="0.25">
      <c r="A9" t="s">
        <v>356</v>
      </c>
      <c r="B9">
        <v>23</v>
      </c>
      <c r="C9" t="str">
        <f t="shared" si="0"/>
        <v>Bipin chandra</v>
      </c>
      <c r="D9" t="str">
        <f t="shared" si="1"/>
        <v>Bipin chandra</v>
      </c>
      <c r="E9" t="str">
        <f t="shared" si="2"/>
        <v>BIPIN CHANDRA</v>
      </c>
      <c r="F9" t="str">
        <f t="shared" si="3"/>
        <v>bipin chandra</v>
      </c>
      <c r="G9" t="str">
        <f t="shared" si="4"/>
        <v>Bipin Chandra</v>
      </c>
      <c r="H9">
        <f t="shared" si="5"/>
        <v>13</v>
      </c>
    </row>
    <row r="10" spans="1:10" x14ac:dyDescent="0.25">
      <c r="A10" t="s">
        <v>357</v>
      </c>
      <c r="B10">
        <v>12</v>
      </c>
      <c r="C10" t="str">
        <f t="shared" si="0"/>
        <v>Ches Bonnell</v>
      </c>
      <c r="D10" t="str">
        <f t="shared" si="1"/>
        <v>Ches Bonnell</v>
      </c>
      <c r="E10" t="str">
        <f t="shared" si="2"/>
        <v>CHES BONNELL</v>
      </c>
      <c r="F10" t="str">
        <f t="shared" si="3"/>
        <v>ches bonnell</v>
      </c>
      <c r="G10" t="str">
        <f t="shared" si="4"/>
        <v>Ches Bonnell</v>
      </c>
      <c r="H10">
        <f t="shared" si="5"/>
        <v>12</v>
      </c>
    </row>
    <row r="11" spans="1:10" x14ac:dyDescent="0.25">
      <c r="A11" t="s">
        <v>204</v>
      </c>
      <c r="B11">
        <v>45</v>
      </c>
      <c r="C11" t="str">
        <f t="shared" si="0"/>
        <v>Abhishek Pawar</v>
      </c>
      <c r="D11" t="str">
        <f t="shared" si="1"/>
        <v>Abhishek Pawar</v>
      </c>
      <c r="E11" t="str">
        <f t="shared" si="2"/>
        <v>ABHISHEK PAWAR</v>
      </c>
      <c r="F11" t="str">
        <f t="shared" si="3"/>
        <v>abhishek pawar</v>
      </c>
      <c r="G11" t="str">
        <f t="shared" si="4"/>
        <v>Abhishek Pawar</v>
      </c>
      <c r="H11">
        <f t="shared" si="5"/>
        <v>14</v>
      </c>
    </row>
    <row r="12" spans="1:10" x14ac:dyDescent="0.25">
      <c r="A12" t="s">
        <v>358</v>
      </c>
      <c r="B12">
        <v>34</v>
      </c>
      <c r="C12" t="str">
        <f t="shared" si="0"/>
        <v>Bhagat Singh</v>
      </c>
      <c r="D12" t="str">
        <f t="shared" si="1"/>
        <v>Bhagat Singh</v>
      </c>
      <c r="E12" t="str">
        <f t="shared" si="2"/>
        <v>BHAGAT SINGH</v>
      </c>
      <c r="F12" t="str">
        <f t="shared" si="3"/>
        <v>bhagat singh</v>
      </c>
      <c r="G12" t="str">
        <f t="shared" si="4"/>
        <v>Bhagat Singh</v>
      </c>
      <c r="H12">
        <f t="shared" si="5"/>
        <v>12</v>
      </c>
    </row>
    <row r="13" spans="1:10" x14ac:dyDescent="0.25">
      <c r="A13" t="s">
        <v>359</v>
      </c>
      <c r="B13">
        <v>32</v>
      </c>
      <c r="C13" t="str">
        <f t="shared" si="0"/>
        <v>Sukdev Rajguru</v>
      </c>
      <c r="D13" t="str">
        <f t="shared" si="1"/>
        <v>Sukdev Rajguru</v>
      </c>
      <c r="E13" t="str">
        <f t="shared" si="2"/>
        <v>SUKDEV RAJGURU</v>
      </c>
      <c r="F13" t="str">
        <f t="shared" si="3"/>
        <v>sukdev rajguru</v>
      </c>
      <c r="G13" t="str">
        <f t="shared" si="4"/>
        <v>Sukdev Rajguru</v>
      </c>
      <c r="H13">
        <f t="shared" si="5"/>
        <v>14</v>
      </c>
    </row>
    <row r="14" spans="1:10" x14ac:dyDescent="0.25">
      <c r="A14" t="s">
        <v>360</v>
      </c>
      <c r="B14">
        <v>43</v>
      </c>
      <c r="C14" t="str">
        <f t="shared" si="0"/>
        <v>Veer Savarkar</v>
      </c>
      <c r="D14" t="str">
        <f t="shared" si="1"/>
        <v>Veer Savarkar</v>
      </c>
      <c r="E14" t="str">
        <f t="shared" si="2"/>
        <v>VEER SAVARKAR</v>
      </c>
      <c r="F14" t="str">
        <f t="shared" si="3"/>
        <v>veer savarkar</v>
      </c>
      <c r="G14" t="str">
        <f t="shared" si="4"/>
        <v>Veer Savarkar</v>
      </c>
      <c r="H14">
        <f t="shared" si="5"/>
        <v>13</v>
      </c>
    </row>
    <row r="15" spans="1:10" x14ac:dyDescent="0.25">
      <c r="A15" t="s">
        <v>361</v>
      </c>
      <c r="B15">
        <v>23</v>
      </c>
      <c r="C15" t="str">
        <f t="shared" si="0"/>
        <v>Amit shah</v>
      </c>
      <c r="D15" t="str">
        <f t="shared" si="1"/>
        <v>Amit shah</v>
      </c>
      <c r="E15" t="str">
        <f t="shared" si="2"/>
        <v>AMIT SHAH</v>
      </c>
      <c r="F15" t="str">
        <f t="shared" si="3"/>
        <v>amit shah</v>
      </c>
      <c r="G15" t="str">
        <f t="shared" si="4"/>
        <v>Amit Shah</v>
      </c>
      <c r="H15">
        <f t="shared" si="5"/>
        <v>9</v>
      </c>
    </row>
    <row r="16" spans="1:10" x14ac:dyDescent="0.25">
      <c r="A16" t="s">
        <v>362</v>
      </c>
      <c r="B16">
        <v>34</v>
      </c>
      <c r="C16" t="str">
        <f t="shared" si="0"/>
        <v>Vijay Kumar</v>
      </c>
      <c r="D16" t="str">
        <f t="shared" si="1"/>
        <v>Vijay Kumar</v>
      </c>
      <c r="E16" t="str">
        <f t="shared" si="2"/>
        <v>VIJAY KUMAR</v>
      </c>
      <c r="F16" t="str">
        <f t="shared" si="3"/>
        <v>vijay kumar</v>
      </c>
      <c r="G16" t="str">
        <f t="shared" si="4"/>
        <v>Vijay Kumar</v>
      </c>
      <c r="H16">
        <f t="shared" si="5"/>
        <v>11</v>
      </c>
    </row>
    <row r="17" spans="1:8" x14ac:dyDescent="0.25">
      <c r="A17" t="s">
        <v>363</v>
      </c>
      <c r="B17">
        <v>23</v>
      </c>
      <c r="C17" t="str">
        <f t="shared" si="0"/>
        <v>Gunar Cockshoot</v>
      </c>
      <c r="D17" t="str">
        <f t="shared" si="1"/>
        <v>Gunar Cockshoot</v>
      </c>
      <c r="E17" t="str">
        <f t="shared" si="2"/>
        <v>GUNAR COCKSHOOT</v>
      </c>
      <c r="F17" t="str">
        <f t="shared" si="3"/>
        <v>gunar cockshoot</v>
      </c>
      <c r="G17" t="str">
        <f t="shared" si="4"/>
        <v>Gunar Cockshoot</v>
      </c>
      <c r="H17">
        <f t="shared" si="5"/>
        <v>15</v>
      </c>
    </row>
    <row r="18" spans="1:8" x14ac:dyDescent="0.25">
      <c r="A18" t="s">
        <v>364</v>
      </c>
      <c r="B18">
        <v>21</v>
      </c>
      <c r="C18" t="str">
        <f t="shared" si="0"/>
        <v>Curtice Advani</v>
      </c>
      <c r="D18" t="str">
        <f t="shared" si="1"/>
        <v>Curtice Advani</v>
      </c>
      <c r="E18" t="str">
        <f t="shared" si="2"/>
        <v>CURTICE ADVANI</v>
      </c>
      <c r="F18" t="str">
        <f t="shared" si="3"/>
        <v>curtice advani</v>
      </c>
      <c r="G18" t="str">
        <f t="shared" si="4"/>
        <v>Curtice Advani</v>
      </c>
      <c r="H18">
        <f t="shared" si="5"/>
        <v>14</v>
      </c>
    </row>
    <row r="19" spans="1:8" x14ac:dyDescent="0.25">
      <c r="A19" t="s">
        <v>365</v>
      </c>
      <c r="B19">
        <v>34</v>
      </c>
      <c r="C19" t="str">
        <f t="shared" si="0"/>
        <v>Gigi Bohling</v>
      </c>
      <c r="D19" t="str">
        <f t="shared" si="1"/>
        <v>Gigi Bohling</v>
      </c>
      <c r="E19" t="str">
        <f t="shared" si="2"/>
        <v>GIGI BOHLING</v>
      </c>
      <c r="F19" t="str">
        <f t="shared" si="3"/>
        <v>gigi bohling</v>
      </c>
      <c r="G19" t="str">
        <f t="shared" si="4"/>
        <v>Gigi Bohling</v>
      </c>
      <c r="H19">
        <f t="shared" si="5"/>
        <v>12</v>
      </c>
    </row>
    <row r="20" spans="1:8" x14ac:dyDescent="0.25">
      <c r="A20" t="s">
        <v>366</v>
      </c>
      <c r="B20">
        <v>23</v>
      </c>
      <c r="C20" t="str">
        <f t="shared" si="0"/>
        <v>Carla Molina</v>
      </c>
      <c r="D20" t="str">
        <f t="shared" si="1"/>
        <v>Carla Molina</v>
      </c>
      <c r="E20" t="str">
        <f t="shared" si="2"/>
        <v>CARLA MOLINA</v>
      </c>
      <c r="F20" t="str">
        <f t="shared" si="3"/>
        <v>carla molina</v>
      </c>
      <c r="G20" t="str">
        <f t="shared" si="4"/>
        <v>Carla Molina</v>
      </c>
      <c r="H20">
        <f t="shared" si="5"/>
        <v>12</v>
      </c>
    </row>
    <row r="21" spans="1:8" x14ac:dyDescent="0.25">
      <c r="A21" t="s">
        <v>367</v>
      </c>
      <c r="B21">
        <v>45</v>
      </c>
      <c r="C21" t="str">
        <f t="shared" si="0"/>
        <v>Barr Faughny</v>
      </c>
      <c r="D21" t="str">
        <f t="shared" si="1"/>
        <v>Barr Faughny</v>
      </c>
      <c r="E21" t="str">
        <f t="shared" si="2"/>
        <v>BARR FAUGHNY</v>
      </c>
      <c r="F21" t="str">
        <f t="shared" si="3"/>
        <v>barr faughny</v>
      </c>
      <c r="G21" t="str">
        <f t="shared" si="4"/>
        <v>Barr Faughny</v>
      </c>
      <c r="H21">
        <f t="shared" si="5"/>
        <v>12</v>
      </c>
    </row>
    <row r="22" spans="1:8" x14ac:dyDescent="0.25">
      <c r="A22" t="s">
        <v>368</v>
      </c>
      <c r="B22">
        <v>27</v>
      </c>
      <c r="C22" t="str">
        <f t="shared" si="0"/>
        <v>Husein Augar</v>
      </c>
      <c r="D22" t="str">
        <f t="shared" si="1"/>
        <v>Husein Augar</v>
      </c>
      <c r="E22" t="str">
        <f t="shared" si="2"/>
        <v>HUSEIN AUGAR</v>
      </c>
      <c r="F22" t="str">
        <f t="shared" si="3"/>
        <v>husein augar</v>
      </c>
      <c r="G22" t="str">
        <f t="shared" si="4"/>
        <v>Husein Augar</v>
      </c>
      <c r="H22">
        <f t="shared" si="5"/>
        <v>12</v>
      </c>
    </row>
    <row r="23" spans="1:8" x14ac:dyDescent="0.25">
      <c r="A23" t="s">
        <v>369</v>
      </c>
      <c r="B23">
        <v>29</v>
      </c>
      <c r="C23" t="str">
        <f t="shared" si="0"/>
        <v>Brien Boise</v>
      </c>
      <c r="D23" t="str">
        <f t="shared" si="1"/>
        <v>Brien Boise</v>
      </c>
      <c r="E23" t="str">
        <f t="shared" si="2"/>
        <v>BRIEN BOISE</v>
      </c>
      <c r="F23" t="str">
        <f t="shared" si="3"/>
        <v>brien boise</v>
      </c>
      <c r="G23" t="str">
        <f t="shared" si="4"/>
        <v>Brien Boise</v>
      </c>
      <c r="H23">
        <f t="shared" si="5"/>
        <v>11</v>
      </c>
    </row>
  </sheetData>
  <conditionalFormatting sqref="A1:A23">
    <cfRule type="duplicateValues" dxfId="4" priority="3"/>
  </conditionalFormatting>
  <conditionalFormatting sqref="B1">
    <cfRule type="cellIs" dxfId="3" priority="2" operator="equal">
      <formula>23</formula>
    </cfRule>
  </conditionalFormatting>
  <conditionalFormatting sqref="B2:B9 B11:B23">
    <cfRule type="cellIs" dxfId="2" priority="1" operator="equal">
      <formula>12</formula>
    </cfRule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F5:I9"/>
  <sheetViews>
    <sheetView topLeftCell="A4" workbookViewId="0">
      <selection activeCell="H8" sqref="F5:I9"/>
    </sheetView>
  </sheetViews>
  <sheetFormatPr defaultRowHeight="15" x14ac:dyDescent="0.25"/>
  <cols>
    <col min="7" max="7" width="14" customWidth="1"/>
    <col min="8" max="8" width="14.28515625" customWidth="1"/>
    <col min="9" max="9" width="15.28515625" customWidth="1"/>
  </cols>
  <sheetData>
    <row r="5" spans="6:9" x14ac:dyDescent="0.25">
      <c r="F5" s="41"/>
      <c r="G5" s="79" t="s">
        <v>370</v>
      </c>
      <c r="H5" s="79"/>
      <c r="I5" s="41"/>
    </row>
    <row r="6" spans="6:9" x14ac:dyDescent="0.25">
      <c r="F6" s="41"/>
      <c r="G6" s="42" t="s">
        <v>371</v>
      </c>
      <c r="H6" s="42" t="s">
        <v>372</v>
      </c>
      <c r="I6" s="42" t="s">
        <v>373</v>
      </c>
    </row>
    <row r="7" spans="6:9" x14ac:dyDescent="0.25">
      <c r="F7" s="42" t="s">
        <v>374</v>
      </c>
      <c r="G7" s="41">
        <v>21150</v>
      </c>
      <c r="H7" s="41">
        <v>43690</v>
      </c>
      <c r="I7" s="41">
        <v>57890</v>
      </c>
    </row>
    <row r="8" spans="6:9" x14ac:dyDescent="0.25">
      <c r="F8" s="42" t="s">
        <v>375</v>
      </c>
      <c r="G8" s="41">
        <v>137522</v>
      </c>
      <c r="H8" s="41">
        <v>151200</v>
      </c>
      <c r="I8" s="41">
        <v>43500</v>
      </c>
    </row>
    <row r="9" spans="6:9" x14ac:dyDescent="0.25">
      <c r="F9" s="42" t="s">
        <v>376</v>
      </c>
      <c r="G9" s="41">
        <v>17540</v>
      </c>
      <c r="H9" s="41">
        <v>14550</v>
      </c>
      <c r="I9" s="41">
        <v>27890</v>
      </c>
    </row>
  </sheetData>
  <mergeCells count="1">
    <mergeCell ref="G5:H5"/>
  </mergeCell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8"/>
  <sheetViews>
    <sheetView workbookViewId="0">
      <selection activeCell="I3" sqref="I3"/>
    </sheetView>
  </sheetViews>
  <sheetFormatPr defaultRowHeight="15" x14ac:dyDescent="0.25"/>
  <sheetData>
    <row r="4" spans="2:5" x14ac:dyDescent="0.25">
      <c r="B4" s="41"/>
      <c r="C4" s="79" t="s">
        <v>370</v>
      </c>
      <c r="D4" s="79"/>
      <c r="E4" s="41"/>
    </row>
    <row r="5" spans="2:5" x14ac:dyDescent="0.25">
      <c r="B5" s="41"/>
      <c r="C5" s="42" t="s">
        <v>371</v>
      </c>
      <c r="D5" s="42" t="s">
        <v>372</v>
      </c>
      <c r="E5" s="42" t="s">
        <v>373</v>
      </c>
    </row>
    <row r="6" spans="2:5" x14ac:dyDescent="0.25">
      <c r="B6" s="42" t="s">
        <v>374</v>
      </c>
      <c r="C6" s="41">
        <v>21150</v>
      </c>
      <c r="D6" s="41">
        <v>43690</v>
      </c>
      <c r="E6" s="41">
        <v>57890</v>
      </c>
    </row>
    <row r="7" spans="2:5" x14ac:dyDescent="0.25">
      <c r="B7" s="42" t="s">
        <v>375</v>
      </c>
      <c r="C7" s="41">
        <v>137522</v>
      </c>
      <c r="D7" s="41">
        <v>151200</v>
      </c>
      <c r="E7" s="41">
        <v>43500</v>
      </c>
    </row>
    <row r="8" spans="2:5" x14ac:dyDescent="0.25">
      <c r="B8" s="42" t="s">
        <v>376</v>
      </c>
      <c r="C8" s="41">
        <v>17540</v>
      </c>
      <c r="D8" s="41">
        <v>14550</v>
      </c>
      <c r="E8" s="41">
        <v>27890</v>
      </c>
    </row>
  </sheetData>
  <mergeCells count="1">
    <mergeCell ref="C4:D4"/>
  </mergeCells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E9"/>
  <sheetViews>
    <sheetView topLeftCell="A3" workbookViewId="0">
      <selection activeCell="O22" sqref="O22"/>
    </sheetView>
  </sheetViews>
  <sheetFormatPr defaultRowHeight="15" x14ac:dyDescent="0.25"/>
  <sheetData>
    <row r="5" spans="3:5" x14ac:dyDescent="0.25">
      <c r="C5" s="71" t="s">
        <v>377</v>
      </c>
      <c r="D5" s="71" t="s">
        <v>378</v>
      </c>
      <c r="E5" s="71" t="s">
        <v>379</v>
      </c>
    </row>
    <row r="6" spans="3:5" x14ac:dyDescent="0.25">
      <c r="C6" s="41" t="s">
        <v>382</v>
      </c>
      <c r="D6" s="41">
        <v>100</v>
      </c>
      <c r="E6" s="41">
        <v>50</v>
      </c>
    </row>
    <row r="7" spans="3:5" x14ac:dyDescent="0.25">
      <c r="C7" s="41" t="s">
        <v>383</v>
      </c>
      <c r="D7" s="41">
        <v>200</v>
      </c>
      <c r="E7" s="41">
        <v>100</v>
      </c>
    </row>
    <row r="8" spans="3:5" x14ac:dyDescent="0.25">
      <c r="C8" s="41" t="s">
        <v>384</v>
      </c>
      <c r="D8" s="41">
        <v>300</v>
      </c>
      <c r="E8" s="41">
        <v>150</v>
      </c>
    </row>
    <row r="9" spans="3:5" x14ac:dyDescent="0.25">
      <c r="C9" s="41" t="s">
        <v>385</v>
      </c>
      <c r="D9" s="41">
        <v>400</v>
      </c>
      <c r="E9" s="41">
        <v>200</v>
      </c>
    </row>
  </sheetData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3" sqref="A1:C5"/>
    </sheetView>
  </sheetViews>
  <sheetFormatPr defaultRowHeight="15" x14ac:dyDescent="0.25"/>
  <sheetData>
    <row r="1" spans="1:3" x14ac:dyDescent="0.25">
      <c r="A1" s="71" t="s">
        <v>377</v>
      </c>
      <c r="B1" s="71" t="s">
        <v>378</v>
      </c>
      <c r="C1" s="71" t="s">
        <v>379</v>
      </c>
    </row>
    <row r="2" spans="1:3" x14ac:dyDescent="0.25">
      <c r="A2" s="41" t="s">
        <v>382</v>
      </c>
      <c r="B2" s="41">
        <v>100</v>
      </c>
      <c r="C2" s="41">
        <v>50</v>
      </c>
    </row>
    <row r="3" spans="1:3" x14ac:dyDescent="0.25">
      <c r="A3" s="41" t="s">
        <v>383</v>
      </c>
      <c r="B3" s="41">
        <v>200</v>
      </c>
      <c r="C3" s="41">
        <v>100</v>
      </c>
    </row>
    <row r="4" spans="1:3" x14ac:dyDescent="0.25">
      <c r="A4" s="41" t="s">
        <v>384</v>
      </c>
      <c r="B4" s="41">
        <v>300</v>
      </c>
      <c r="C4" s="41">
        <v>150</v>
      </c>
    </row>
    <row r="5" spans="1:3" x14ac:dyDescent="0.25">
      <c r="A5" s="41" t="s">
        <v>385</v>
      </c>
      <c r="B5" s="41">
        <v>400</v>
      </c>
      <c r="C5" s="41">
        <v>200</v>
      </c>
    </row>
  </sheetData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L6" sqref="L6"/>
    </sheetView>
  </sheetViews>
  <sheetFormatPr defaultRowHeight="15" x14ac:dyDescent="0.25"/>
  <sheetData>
    <row r="1" spans="1:3" x14ac:dyDescent="0.25">
      <c r="A1" s="71" t="s">
        <v>377</v>
      </c>
      <c r="B1" s="71" t="s">
        <v>378</v>
      </c>
      <c r="C1" s="71" t="s">
        <v>379</v>
      </c>
    </row>
    <row r="2" spans="1:3" x14ac:dyDescent="0.25">
      <c r="A2" s="41" t="s">
        <v>382</v>
      </c>
      <c r="B2" s="41">
        <v>500</v>
      </c>
      <c r="C2" s="41">
        <v>200</v>
      </c>
    </row>
    <row r="3" spans="1:3" x14ac:dyDescent="0.25">
      <c r="A3" s="41" t="s">
        <v>383</v>
      </c>
      <c r="B3" s="41">
        <v>800</v>
      </c>
      <c r="C3" s="41">
        <v>150</v>
      </c>
    </row>
    <row r="4" spans="1:3" x14ac:dyDescent="0.25">
      <c r="A4" s="41" t="s">
        <v>384</v>
      </c>
      <c r="B4" s="41">
        <v>1300</v>
      </c>
      <c r="C4" s="41">
        <v>650</v>
      </c>
    </row>
    <row r="5" spans="1:3" x14ac:dyDescent="0.25">
      <c r="A5" s="41" t="s">
        <v>385</v>
      </c>
      <c r="B5" s="41">
        <v>1100</v>
      </c>
      <c r="C5" s="41">
        <v>1100</v>
      </c>
    </row>
  </sheetData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F1" workbookViewId="0">
      <selection activeCell="R53" sqref="R5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7"/>
  <sheetViews>
    <sheetView workbookViewId="0">
      <selection activeCell="D5" sqref="C3:D7"/>
    </sheetView>
  </sheetViews>
  <sheetFormatPr defaultRowHeight="15" x14ac:dyDescent="0.25"/>
  <sheetData>
    <row r="3" spans="3:4" x14ac:dyDescent="0.25">
      <c r="C3" s="71" t="s">
        <v>380</v>
      </c>
      <c r="D3" s="71" t="s">
        <v>381</v>
      </c>
    </row>
    <row r="4" spans="3:4" x14ac:dyDescent="0.25">
      <c r="C4" s="41" t="s">
        <v>382</v>
      </c>
      <c r="D4" s="41">
        <v>2500</v>
      </c>
    </row>
    <row r="5" spans="3:4" x14ac:dyDescent="0.25">
      <c r="C5" s="72" t="s">
        <v>383</v>
      </c>
      <c r="D5" s="73">
        <v>1000</v>
      </c>
    </row>
    <row r="6" spans="3:4" x14ac:dyDescent="0.25">
      <c r="C6" s="74" t="s">
        <v>384</v>
      </c>
      <c r="D6" s="75">
        <v>2600</v>
      </c>
    </row>
    <row r="7" spans="3:4" x14ac:dyDescent="0.25">
      <c r="C7" s="41" t="s">
        <v>380</v>
      </c>
      <c r="D7" s="41">
        <v>6000</v>
      </c>
    </row>
  </sheetData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5"/>
  <sheetViews>
    <sheetView workbookViewId="0">
      <selection activeCell="E20" sqref="E20"/>
    </sheetView>
  </sheetViews>
  <sheetFormatPr defaultRowHeight="15" x14ac:dyDescent="0.25"/>
  <cols>
    <col min="1" max="1" width="16" customWidth="1"/>
    <col min="2" max="2" width="16.28515625" bestFit="1" customWidth="1"/>
    <col min="3" max="3" width="7.42578125" customWidth="1"/>
    <col min="4" max="4" width="7" customWidth="1"/>
    <col min="5" max="5" width="12.5703125" bestFit="1" customWidth="1"/>
    <col min="6" max="7" width="7" customWidth="1"/>
    <col min="8" max="8" width="11.28515625" bestFit="1" customWidth="1"/>
  </cols>
  <sheetData>
    <row r="3" spans="1:8" x14ac:dyDescent="0.25">
      <c r="A3" s="76" t="s">
        <v>387</v>
      </c>
      <c r="B3" s="76" t="s">
        <v>388</v>
      </c>
    </row>
    <row r="4" spans="1:8" x14ac:dyDescent="0.25">
      <c r="A4" s="76" t="s">
        <v>386</v>
      </c>
      <c r="B4" t="s">
        <v>81</v>
      </c>
      <c r="C4" t="s">
        <v>75</v>
      </c>
      <c r="D4" t="s">
        <v>91</v>
      </c>
      <c r="E4" t="s">
        <v>67</v>
      </c>
      <c r="F4" t="s">
        <v>78</v>
      </c>
      <c r="G4" t="s">
        <v>70</v>
      </c>
      <c r="H4" t="s">
        <v>309</v>
      </c>
    </row>
    <row r="5" spans="1:8" x14ac:dyDescent="0.25">
      <c r="A5" s="77" t="s">
        <v>87</v>
      </c>
      <c r="B5" s="6">
        <v>42154</v>
      </c>
      <c r="C5" s="6">
        <v>50267</v>
      </c>
      <c r="D5" s="6">
        <v>33530</v>
      </c>
      <c r="E5" s="6">
        <v>49196</v>
      </c>
      <c r="F5" s="6">
        <v>73381</v>
      </c>
      <c r="G5" s="6">
        <v>22386</v>
      </c>
      <c r="H5" s="6">
        <v>270914</v>
      </c>
    </row>
    <row r="6" spans="1:8" x14ac:dyDescent="0.25">
      <c r="A6" s="77" t="s">
        <v>69</v>
      </c>
      <c r="B6" s="6">
        <v>47593</v>
      </c>
      <c r="C6" s="6">
        <v>21525</v>
      </c>
      <c r="D6" s="6">
        <v>43785</v>
      </c>
      <c r="E6" s="6">
        <v>44114</v>
      </c>
      <c r="F6" s="6">
        <v>50729</v>
      </c>
      <c r="G6" s="6">
        <v>46067</v>
      </c>
      <c r="H6" s="6">
        <v>253813</v>
      </c>
    </row>
    <row r="7" spans="1:8" x14ac:dyDescent="0.25">
      <c r="A7" s="77" t="s">
        <v>74</v>
      </c>
      <c r="B7" s="6">
        <v>17192</v>
      </c>
      <c r="C7" s="6">
        <v>66920</v>
      </c>
      <c r="D7" s="6">
        <v>27538</v>
      </c>
      <c r="E7" s="6">
        <v>53032</v>
      </c>
      <c r="F7" s="6">
        <v>17724</v>
      </c>
      <c r="G7" s="6">
        <v>70672</v>
      </c>
      <c r="H7" s="6">
        <v>253078</v>
      </c>
    </row>
    <row r="8" spans="1:8" x14ac:dyDescent="0.25">
      <c r="A8" s="77" t="s">
        <v>84</v>
      </c>
      <c r="B8" s="6">
        <v>40089</v>
      </c>
      <c r="C8" s="6">
        <v>41636</v>
      </c>
      <c r="D8" s="6">
        <v>72457</v>
      </c>
      <c r="E8" s="6">
        <v>51142</v>
      </c>
      <c r="F8" s="6">
        <v>19012</v>
      </c>
      <c r="G8" s="6">
        <v>50344</v>
      </c>
      <c r="H8" s="6">
        <v>274680</v>
      </c>
    </row>
    <row r="9" spans="1:8" x14ac:dyDescent="0.25">
      <c r="A9" s="77" t="s">
        <v>77</v>
      </c>
      <c r="B9" s="6">
        <v>50897</v>
      </c>
      <c r="C9" s="6">
        <v>60662</v>
      </c>
      <c r="D9" s="6">
        <v>51681</v>
      </c>
      <c r="E9" s="6">
        <v>40040</v>
      </c>
      <c r="F9" s="6">
        <v>55881</v>
      </c>
      <c r="G9" s="6">
        <v>46438</v>
      </c>
      <c r="H9" s="6">
        <v>305599</v>
      </c>
    </row>
    <row r="10" spans="1:8" x14ac:dyDescent="0.25">
      <c r="A10" s="77" t="s">
        <v>86</v>
      </c>
      <c r="B10" s="6">
        <v>42644</v>
      </c>
      <c r="C10" s="6">
        <v>67893</v>
      </c>
      <c r="D10" s="6">
        <v>65044</v>
      </c>
      <c r="E10" s="6">
        <v>31955</v>
      </c>
      <c r="F10" s="6">
        <v>43393</v>
      </c>
      <c r="G10" s="6">
        <v>43351</v>
      </c>
      <c r="H10" s="6">
        <v>294280</v>
      </c>
    </row>
    <row r="11" spans="1:8" x14ac:dyDescent="0.25">
      <c r="A11" s="77" t="s">
        <v>88</v>
      </c>
      <c r="B11" s="6">
        <v>39347</v>
      </c>
      <c r="C11" s="6">
        <v>57463</v>
      </c>
      <c r="D11" s="6">
        <v>58359</v>
      </c>
      <c r="E11" s="6">
        <v>28539</v>
      </c>
      <c r="F11" s="6">
        <v>24311</v>
      </c>
      <c r="G11" s="6">
        <v>42658</v>
      </c>
      <c r="H11" s="6">
        <v>250677</v>
      </c>
    </row>
    <row r="12" spans="1:8" x14ac:dyDescent="0.25">
      <c r="A12" s="77" t="s">
        <v>72</v>
      </c>
      <c r="B12" s="6">
        <v>40320</v>
      </c>
      <c r="C12" s="6">
        <v>50134</v>
      </c>
      <c r="D12" s="6">
        <v>54110</v>
      </c>
      <c r="E12" s="6">
        <v>29281</v>
      </c>
      <c r="F12" s="6">
        <v>20412</v>
      </c>
      <c r="G12" s="6">
        <v>43155</v>
      </c>
      <c r="H12" s="6">
        <v>237412</v>
      </c>
    </row>
    <row r="13" spans="1:8" x14ac:dyDescent="0.25">
      <c r="A13" s="77" t="s">
        <v>96</v>
      </c>
      <c r="B13" s="6">
        <v>37226</v>
      </c>
      <c r="C13" s="6">
        <v>50169</v>
      </c>
      <c r="D13" s="6">
        <v>25494</v>
      </c>
      <c r="E13" s="6">
        <v>38990</v>
      </c>
      <c r="F13" s="6">
        <v>32613</v>
      </c>
      <c r="G13" s="6">
        <v>39172</v>
      </c>
      <c r="H13" s="6">
        <v>223664</v>
      </c>
    </row>
    <row r="14" spans="1:8" x14ac:dyDescent="0.25">
      <c r="A14" s="77" t="s">
        <v>66</v>
      </c>
      <c r="B14" s="6">
        <v>37968</v>
      </c>
      <c r="C14" s="6">
        <v>48811</v>
      </c>
      <c r="D14" s="6">
        <v>37513</v>
      </c>
      <c r="E14" s="6">
        <v>55958</v>
      </c>
      <c r="F14" s="6">
        <v>45395</v>
      </c>
      <c r="G14" s="6">
        <v>46074</v>
      </c>
      <c r="H14" s="6">
        <v>271719</v>
      </c>
    </row>
    <row r="15" spans="1:8" x14ac:dyDescent="0.25">
      <c r="A15" s="77" t="s">
        <v>309</v>
      </c>
      <c r="B15" s="6">
        <v>395430</v>
      </c>
      <c r="C15" s="6">
        <v>515480</v>
      </c>
      <c r="D15" s="6">
        <v>469511</v>
      </c>
      <c r="E15" s="6">
        <v>422247</v>
      </c>
      <c r="F15" s="6">
        <v>382851</v>
      </c>
      <c r="G15" s="6">
        <v>450317</v>
      </c>
      <c r="H15" s="6">
        <v>2635836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7" sqref="B7"/>
    </sheetView>
  </sheetViews>
  <sheetFormatPr defaultRowHeight="15" x14ac:dyDescent="0.25"/>
  <cols>
    <col min="1" max="1" width="16" bestFit="1" customWidth="1"/>
    <col min="2" max="2" width="14.85546875" bestFit="1" customWidth="1"/>
  </cols>
  <sheetData>
    <row r="1" spans="1:2" x14ac:dyDescent="0.25">
      <c r="A1" s="76" t="s">
        <v>62</v>
      </c>
      <c r="B1" t="s">
        <v>389</v>
      </c>
    </row>
    <row r="3" spans="1:2" x14ac:dyDescent="0.25">
      <c r="A3" s="76" t="s">
        <v>386</v>
      </c>
      <c r="B3" t="s">
        <v>387</v>
      </c>
    </row>
    <row r="4" spans="1:2" x14ac:dyDescent="0.25">
      <c r="A4" s="77" t="s">
        <v>87</v>
      </c>
      <c r="B4" s="6">
        <v>270914</v>
      </c>
    </row>
    <row r="5" spans="1:2" x14ac:dyDescent="0.25">
      <c r="A5" s="77" t="s">
        <v>69</v>
      </c>
      <c r="B5" s="6">
        <v>253813</v>
      </c>
    </row>
    <row r="6" spans="1:2" x14ac:dyDescent="0.25">
      <c r="A6" s="77" t="s">
        <v>74</v>
      </c>
      <c r="B6" s="6">
        <v>253078</v>
      </c>
    </row>
    <row r="7" spans="1:2" x14ac:dyDescent="0.25">
      <c r="A7" s="77" t="s">
        <v>84</v>
      </c>
      <c r="B7" s="6">
        <v>274680</v>
      </c>
    </row>
    <row r="8" spans="1:2" x14ac:dyDescent="0.25">
      <c r="A8" s="77" t="s">
        <v>77</v>
      </c>
      <c r="B8" s="6">
        <v>305599</v>
      </c>
    </row>
    <row r="9" spans="1:2" x14ac:dyDescent="0.25">
      <c r="A9" s="77" t="s">
        <v>86</v>
      </c>
      <c r="B9" s="6">
        <v>294280</v>
      </c>
    </row>
    <row r="10" spans="1:2" x14ac:dyDescent="0.25">
      <c r="A10" s="77" t="s">
        <v>88</v>
      </c>
      <c r="B10" s="6">
        <v>250677</v>
      </c>
    </row>
    <row r="11" spans="1:2" x14ac:dyDescent="0.25">
      <c r="A11" s="77" t="s">
        <v>72</v>
      </c>
      <c r="B11" s="6">
        <v>237412</v>
      </c>
    </row>
    <row r="12" spans="1:2" x14ac:dyDescent="0.25">
      <c r="A12" s="77" t="s">
        <v>96</v>
      </c>
      <c r="B12" s="6">
        <v>223664</v>
      </c>
    </row>
    <row r="13" spans="1:2" x14ac:dyDescent="0.25">
      <c r="A13" s="77" t="s">
        <v>66</v>
      </c>
      <c r="B13" s="6">
        <v>271719</v>
      </c>
    </row>
    <row r="14" spans="1:2" x14ac:dyDescent="0.25">
      <c r="A14" s="77" t="s">
        <v>309</v>
      </c>
      <c r="B14" s="6">
        <v>2635836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7" sqref="B7"/>
    </sheetView>
  </sheetViews>
  <sheetFormatPr defaultRowHeight="15" x14ac:dyDescent="0.25"/>
  <cols>
    <col min="1" max="1" width="21.85546875" bestFit="1" customWidth="1"/>
    <col min="2" max="2" width="14.85546875" bestFit="1" customWidth="1"/>
  </cols>
  <sheetData>
    <row r="1" spans="1:2" x14ac:dyDescent="0.25">
      <c r="A1" s="76" t="s">
        <v>61</v>
      </c>
      <c r="B1" t="s">
        <v>389</v>
      </c>
    </row>
    <row r="3" spans="1:2" x14ac:dyDescent="0.25">
      <c r="A3" s="76" t="s">
        <v>386</v>
      </c>
      <c r="B3" t="s">
        <v>387</v>
      </c>
    </row>
    <row r="4" spans="1:2" x14ac:dyDescent="0.25">
      <c r="A4" s="77" t="s">
        <v>80</v>
      </c>
      <c r="B4" s="6">
        <v>148981</v>
      </c>
    </row>
    <row r="5" spans="1:2" x14ac:dyDescent="0.25">
      <c r="A5" s="77" t="s">
        <v>90</v>
      </c>
      <c r="B5" s="6">
        <v>145418</v>
      </c>
    </row>
    <row r="6" spans="1:2" x14ac:dyDescent="0.25">
      <c r="A6" s="77" t="s">
        <v>100</v>
      </c>
      <c r="B6" s="6">
        <v>139531</v>
      </c>
    </row>
    <row r="7" spans="1:2" x14ac:dyDescent="0.25">
      <c r="A7" s="77" t="s">
        <v>101</v>
      </c>
      <c r="B7" s="6">
        <v>137795</v>
      </c>
    </row>
    <row r="8" spans="1:2" x14ac:dyDescent="0.25">
      <c r="A8" s="77" t="s">
        <v>76</v>
      </c>
      <c r="B8" s="6">
        <v>137004</v>
      </c>
    </row>
    <row r="9" spans="1:2" x14ac:dyDescent="0.25">
      <c r="A9" s="77" t="s">
        <v>103</v>
      </c>
      <c r="B9" s="6">
        <v>135961</v>
      </c>
    </row>
    <row r="10" spans="1:2" x14ac:dyDescent="0.25">
      <c r="A10" s="77" t="s">
        <v>83</v>
      </c>
      <c r="B10" s="6">
        <v>135450</v>
      </c>
    </row>
    <row r="11" spans="1:2" x14ac:dyDescent="0.25">
      <c r="A11" s="77" t="s">
        <v>68</v>
      </c>
      <c r="B11" s="6">
        <v>135226</v>
      </c>
    </row>
    <row r="12" spans="1:2" x14ac:dyDescent="0.25">
      <c r="A12" s="77" t="s">
        <v>89</v>
      </c>
      <c r="B12" s="6">
        <v>133924</v>
      </c>
    </row>
    <row r="13" spans="1:2" x14ac:dyDescent="0.25">
      <c r="A13" s="77" t="s">
        <v>71</v>
      </c>
      <c r="B13" s="6">
        <v>130200</v>
      </c>
    </row>
    <row r="14" spans="1:2" x14ac:dyDescent="0.25">
      <c r="A14" s="77" t="s">
        <v>309</v>
      </c>
      <c r="B14" s="6">
        <v>1379490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8"/>
  <sheetViews>
    <sheetView workbookViewId="0">
      <selection activeCell="K13" sqref="K13"/>
    </sheetView>
  </sheetViews>
  <sheetFormatPr defaultRowHeight="15" x14ac:dyDescent="0.25"/>
  <cols>
    <col min="1" max="1" width="16" bestFit="1" customWidth="1"/>
    <col min="2" max="2" width="12.85546875" customWidth="1"/>
    <col min="3" max="3" width="21.85546875" bestFit="1" customWidth="1"/>
    <col min="4" max="4" width="10.28515625" customWidth="1"/>
    <col min="5" max="5" width="12.5703125" customWidth="1"/>
  </cols>
  <sheetData>
    <row r="1" spans="1:5" x14ac:dyDescent="0.25">
      <c r="A1" t="s">
        <v>61</v>
      </c>
      <c r="B1" t="s">
        <v>62</v>
      </c>
      <c r="C1" t="s">
        <v>63</v>
      </c>
      <c r="D1" s="9" t="s">
        <v>64</v>
      </c>
      <c r="E1" s="9" t="s">
        <v>65</v>
      </c>
    </row>
    <row r="2" spans="1:5" x14ac:dyDescent="0.25">
      <c r="A2" t="s">
        <v>66</v>
      </c>
      <c r="B2" t="s">
        <v>67</v>
      </c>
      <c r="C2" t="s">
        <v>68</v>
      </c>
      <c r="D2" s="10">
        <v>1624</v>
      </c>
      <c r="E2" s="11">
        <v>114</v>
      </c>
    </row>
    <row r="3" spans="1:5" x14ac:dyDescent="0.25">
      <c r="A3" t="s">
        <v>69</v>
      </c>
      <c r="B3" t="s">
        <v>70</v>
      </c>
      <c r="C3" t="s">
        <v>71</v>
      </c>
      <c r="D3" s="10">
        <v>6706</v>
      </c>
      <c r="E3" s="11">
        <v>459</v>
      </c>
    </row>
    <row r="4" spans="1:5" x14ac:dyDescent="0.25">
      <c r="A4" t="s">
        <v>72</v>
      </c>
      <c r="B4" t="s">
        <v>70</v>
      </c>
      <c r="C4" t="s">
        <v>73</v>
      </c>
      <c r="D4" s="10">
        <v>959</v>
      </c>
      <c r="E4" s="11">
        <v>147</v>
      </c>
    </row>
    <row r="5" spans="1:5" x14ac:dyDescent="0.25">
      <c r="A5" t="s">
        <v>74</v>
      </c>
      <c r="B5" t="s">
        <v>75</v>
      </c>
      <c r="C5" t="s">
        <v>76</v>
      </c>
      <c r="D5" s="10">
        <v>9632</v>
      </c>
      <c r="E5" s="11">
        <v>288</v>
      </c>
    </row>
    <row r="6" spans="1:5" x14ac:dyDescent="0.25">
      <c r="A6" t="s">
        <v>77</v>
      </c>
      <c r="B6" t="s">
        <v>78</v>
      </c>
      <c r="C6" t="s">
        <v>79</v>
      </c>
      <c r="D6" s="10">
        <v>2100</v>
      </c>
      <c r="E6" s="11">
        <v>414</v>
      </c>
    </row>
    <row r="7" spans="1:5" x14ac:dyDescent="0.25">
      <c r="A7" t="s">
        <v>66</v>
      </c>
      <c r="B7" t="s">
        <v>70</v>
      </c>
      <c r="C7" t="s">
        <v>80</v>
      </c>
      <c r="D7" s="10">
        <v>8869</v>
      </c>
      <c r="E7" s="11">
        <v>432</v>
      </c>
    </row>
    <row r="8" spans="1:5" x14ac:dyDescent="0.25">
      <c r="A8" t="s">
        <v>77</v>
      </c>
      <c r="B8" t="s">
        <v>81</v>
      </c>
      <c r="C8" t="s">
        <v>82</v>
      </c>
      <c r="D8" s="10">
        <v>2681</v>
      </c>
      <c r="E8" s="11">
        <v>54</v>
      </c>
    </row>
    <row r="9" spans="1:5" x14ac:dyDescent="0.25">
      <c r="A9" t="s">
        <v>69</v>
      </c>
      <c r="B9" t="s">
        <v>70</v>
      </c>
      <c r="C9" t="s">
        <v>83</v>
      </c>
      <c r="D9" s="10">
        <v>5012</v>
      </c>
      <c r="E9" s="11">
        <v>210</v>
      </c>
    </row>
    <row r="10" spans="1:5" x14ac:dyDescent="0.25">
      <c r="A10" t="s">
        <v>84</v>
      </c>
      <c r="B10" t="s">
        <v>81</v>
      </c>
      <c r="C10" t="s">
        <v>85</v>
      </c>
      <c r="D10" s="10">
        <v>1281</v>
      </c>
      <c r="E10" s="11">
        <v>75</v>
      </c>
    </row>
    <row r="11" spans="1:5" x14ac:dyDescent="0.25">
      <c r="A11" t="s">
        <v>86</v>
      </c>
      <c r="B11" t="s">
        <v>67</v>
      </c>
      <c r="C11" t="s">
        <v>85</v>
      </c>
      <c r="D11" s="10">
        <v>4991</v>
      </c>
      <c r="E11" s="11">
        <v>12</v>
      </c>
    </row>
    <row r="12" spans="1:5" x14ac:dyDescent="0.25">
      <c r="A12" t="s">
        <v>87</v>
      </c>
      <c r="B12" t="s">
        <v>78</v>
      </c>
      <c r="C12" t="s">
        <v>79</v>
      </c>
      <c r="D12" s="10">
        <v>1785</v>
      </c>
      <c r="E12" s="11">
        <v>462</v>
      </c>
    </row>
    <row r="13" spans="1:5" x14ac:dyDescent="0.25">
      <c r="A13" t="s">
        <v>88</v>
      </c>
      <c r="B13" t="s">
        <v>67</v>
      </c>
      <c r="C13" t="s">
        <v>89</v>
      </c>
      <c r="D13" s="10">
        <v>3983</v>
      </c>
      <c r="E13" s="11">
        <v>144</v>
      </c>
    </row>
    <row r="14" spans="1:5" x14ac:dyDescent="0.25">
      <c r="A14" t="s">
        <v>72</v>
      </c>
      <c r="B14" t="s">
        <v>81</v>
      </c>
      <c r="C14" t="s">
        <v>90</v>
      </c>
      <c r="D14" s="10">
        <v>2646</v>
      </c>
      <c r="E14" s="11">
        <v>120</v>
      </c>
    </row>
    <row r="15" spans="1:5" x14ac:dyDescent="0.25">
      <c r="A15" t="s">
        <v>87</v>
      </c>
      <c r="B15" t="s">
        <v>91</v>
      </c>
      <c r="C15" t="s">
        <v>92</v>
      </c>
      <c r="D15" s="10">
        <v>252</v>
      </c>
      <c r="E15" s="11">
        <v>54</v>
      </c>
    </row>
    <row r="16" spans="1:5" x14ac:dyDescent="0.25">
      <c r="A16" t="s">
        <v>88</v>
      </c>
      <c r="B16" t="s">
        <v>70</v>
      </c>
      <c r="C16" t="s">
        <v>79</v>
      </c>
      <c r="D16" s="10">
        <v>2464</v>
      </c>
      <c r="E16" s="11">
        <v>234</v>
      </c>
    </row>
    <row r="17" spans="1:5" x14ac:dyDescent="0.25">
      <c r="A17" t="s">
        <v>88</v>
      </c>
      <c r="B17" t="s">
        <v>70</v>
      </c>
      <c r="C17" t="s">
        <v>93</v>
      </c>
      <c r="D17" s="10">
        <v>2114</v>
      </c>
      <c r="E17" s="11">
        <v>66</v>
      </c>
    </row>
    <row r="18" spans="1:5" x14ac:dyDescent="0.25">
      <c r="A18" t="s">
        <v>77</v>
      </c>
      <c r="B18" t="s">
        <v>67</v>
      </c>
      <c r="C18" t="s">
        <v>82</v>
      </c>
      <c r="D18" s="10">
        <v>7693</v>
      </c>
      <c r="E18" s="11">
        <v>87</v>
      </c>
    </row>
    <row r="19" spans="1:5" x14ac:dyDescent="0.25">
      <c r="A19" t="s">
        <v>86</v>
      </c>
      <c r="B19" t="s">
        <v>91</v>
      </c>
      <c r="C19" t="s">
        <v>94</v>
      </c>
      <c r="D19" s="10">
        <v>15610</v>
      </c>
      <c r="E19" s="11">
        <v>339</v>
      </c>
    </row>
    <row r="20" spans="1:5" x14ac:dyDescent="0.25">
      <c r="A20" t="s">
        <v>74</v>
      </c>
      <c r="B20" t="s">
        <v>91</v>
      </c>
      <c r="C20" t="s">
        <v>83</v>
      </c>
      <c r="D20" s="10">
        <v>336</v>
      </c>
      <c r="E20" s="11">
        <v>144</v>
      </c>
    </row>
    <row r="21" spans="1:5" x14ac:dyDescent="0.25">
      <c r="A21" t="s">
        <v>87</v>
      </c>
      <c r="B21" t="s">
        <v>78</v>
      </c>
      <c r="C21" t="s">
        <v>94</v>
      </c>
      <c r="D21" s="10">
        <v>9443</v>
      </c>
      <c r="E21" s="11">
        <v>162</v>
      </c>
    </row>
    <row r="22" spans="1:5" x14ac:dyDescent="0.25">
      <c r="A22" t="s">
        <v>72</v>
      </c>
      <c r="B22" t="s">
        <v>91</v>
      </c>
      <c r="C22" t="s">
        <v>95</v>
      </c>
      <c r="D22" s="10">
        <v>8155</v>
      </c>
      <c r="E22" s="11">
        <v>90</v>
      </c>
    </row>
    <row r="23" spans="1:5" x14ac:dyDescent="0.25">
      <c r="A23" t="s">
        <v>69</v>
      </c>
      <c r="B23" t="s">
        <v>81</v>
      </c>
      <c r="C23" t="s">
        <v>95</v>
      </c>
      <c r="D23" s="10">
        <v>1701</v>
      </c>
      <c r="E23" s="11">
        <v>234</v>
      </c>
    </row>
    <row r="24" spans="1:5" x14ac:dyDescent="0.25">
      <c r="A24" t="s">
        <v>96</v>
      </c>
      <c r="B24" t="s">
        <v>81</v>
      </c>
      <c r="C24" t="s">
        <v>83</v>
      </c>
      <c r="D24" s="10">
        <v>2205</v>
      </c>
      <c r="E24" s="11">
        <v>141</v>
      </c>
    </row>
    <row r="25" spans="1:5" x14ac:dyDescent="0.25">
      <c r="A25" t="s">
        <v>69</v>
      </c>
      <c r="B25" t="s">
        <v>67</v>
      </c>
      <c r="C25" t="s">
        <v>97</v>
      </c>
      <c r="D25" s="10">
        <v>1771</v>
      </c>
      <c r="E25" s="11">
        <v>204</v>
      </c>
    </row>
    <row r="26" spans="1:5" x14ac:dyDescent="0.25">
      <c r="A26" t="s">
        <v>74</v>
      </c>
      <c r="B26" t="s">
        <v>70</v>
      </c>
      <c r="C26" t="s">
        <v>98</v>
      </c>
      <c r="D26" s="10">
        <v>2114</v>
      </c>
      <c r="E26" s="11">
        <v>186</v>
      </c>
    </row>
    <row r="27" spans="1:5" x14ac:dyDescent="0.25">
      <c r="A27" t="s">
        <v>74</v>
      </c>
      <c r="B27" t="s">
        <v>75</v>
      </c>
      <c r="C27" t="s">
        <v>92</v>
      </c>
      <c r="D27" s="10">
        <v>10311</v>
      </c>
      <c r="E27" s="11">
        <v>231</v>
      </c>
    </row>
    <row r="28" spans="1:5" x14ac:dyDescent="0.25">
      <c r="A28" t="s">
        <v>88</v>
      </c>
      <c r="B28" t="s">
        <v>78</v>
      </c>
      <c r="C28" t="s">
        <v>90</v>
      </c>
      <c r="D28" s="10">
        <v>21</v>
      </c>
      <c r="E28" s="11">
        <v>168</v>
      </c>
    </row>
    <row r="29" spans="1:5" x14ac:dyDescent="0.25">
      <c r="A29" t="s">
        <v>96</v>
      </c>
      <c r="B29" t="s">
        <v>70</v>
      </c>
      <c r="C29" t="s">
        <v>94</v>
      </c>
      <c r="D29" s="10">
        <v>1974</v>
      </c>
      <c r="E29" s="11">
        <v>195</v>
      </c>
    </row>
    <row r="30" spans="1:5" x14ac:dyDescent="0.25">
      <c r="A30" t="s">
        <v>86</v>
      </c>
      <c r="B30" t="s">
        <v>75</v>
      </c>
      <c r="C30" t="s">
        <v>95</v>
      </c>
      <c r="D30" s="10">
        <v>6314</v>
      </c>
      <c r="E30" s="11">
        <v>15</v>
      </c>
    </row>
    <row r="31" spans="1:5" x14ac:dyDescent="0.25">
      <c r="A31" t="s">
        <v>96</v>
      </c>
      <c r="B31" t="s">
        <v>67</v>
      </c>
      <c r="C31" t="s">
        <v>95</v>
      </c>
      <c r="D31" s="10">
        <v>4683</v>
      </c>
      <c r="E31" s="11">
        <v>30</v>
      </c>
    </row>
    <row r="32" spans="1:5" x14ac:dyDescent="0.25">
      <c r="A32" t="s">
        <v>74</v>
      </c>
      <c r="B32" t="s">
        <v>67</v>
      </c>
      <c r="C32" t="s">
        <v>99</v>
      </c>
      <c r="D32" s="10">
        <v>6398</v>
      </c>
      <c r="E32" s="11">
        <v>102</v>
      </c>
    </row>
    <row r="33" spans="1:5" x14ac:dyDescent="0.25">
      <c r="A33" t="s">
        <v>87</v>
      </c>
      <c r="B33" t="s">
        <v>70</v>
      </c>
      <c r="C33" t="s">
        <v>97</v>
      </c>
      <c r="D33" s="10">
        <v>553</v>
      </c>
      <c r="E33" s="11">
        <v>15</v>
      </c>
    </row>
    <row r="34" spans="1:5" x14ac:dyDescent="0.25">
      <c r="A34" t="s">
        <v>69</v>
      </c>
      <c r="B34" t="s">
        <v>78</v>
      </c>
      <c r="C34" t="s">
        <v>68</v>
      </c>
      <c r="D34" s="10">
        <v>7021</v>
      </c>
      <c r="E34" s="11">
        <v>183</v>
      </c>
    </row>
    <row r="35" spans="1:5" x14ac:dyDescent="0.25">
      <c r="A35" t="s">
        <v>66</v>
      </c>
      <c r="B35" t="s">
        <v>78</v>
      </c>
      <c r="C35" t="s">
        <v>83</v>
      </c>
      <c r="D35" s="10">
        <v>5817</v>
      </c>
      <c r="E35" s="11">
        <v>12</v>
      </c>
    </row>
    <row r="36" spans="1:5" x14ac:dyDescent="0.25">
      <c r="A36" t="s">
        <v>74</v>
      </c>
      <c r="B36" t="s">
        <v>78</v>
      </c>
      <c r="C36" t="s">
        <v>85</v>
      </c>
      <c r="D36" s="10">
        <v>3976</v>
      </c>
      <c r="E36" s="11">
        <v>72</v>
      </c>
    </row>
    <row r="37" spans="1:5" x14ac:dyDescent="0.25">
      <c r="A37" t="s">
        <v>77</v>
      </c>
      <c r="B37" t="s">
        <v>81</v>
      </c>
      <c r="C37" t="s">
        <v>100</v>
      </c>
      <c r="D37" s="10">
        <v>1134</v>
      </c>
      <c r="E37" s="11">
        <v>282</v>
      </c>
    </row>
    <row r="38" spans="1:5" x14ac:dyDescent="0.25">
      <c r="A38" t="s">
        <v>87</v>
      </c>
      <c r="B38" t="s">
        <v>78</v>
      </c>
      <c r="C38" t="s">
        <v>101</v>
      </c>
      <c r="D38" s="10">
        <v>6027</v>
      </c>
      <c r="E38" s="11">
        <v>144</v>
      </c>
    </row>
    <row r="39" spans="1:5" x14ac:dyDescent="0.25">
      <c r="A39" t="s">
        <v>77</v>
      </c>
      <c r="B39" t="s">
        <v>67</v>
      </c>
      <c r="C39" t="s">
        <v>90</v>
      </c>
      <c r="D39" s="10">
        <v>1904</v>
      </c>
      <c r="E39" s="11">
        <v>405</v>
      </c>
    </row>
    <row r="40" spans="1:5" x14ac:dyDescent="0.25">
      <c r="A40" t="s">
        <v>84</v>
      </c>
      <c r="B40" t="s">
        <v>91</v>
      </c>
      <c r="C40" t="s">
        <v>71</v>
      </c>
      <c r="D40" s="10">
        <v>3262</v>
      </c>
      <c r="E40" s="11">
        <v>75</v>
      </c>
    </row>
    <row r="41" spans="1:5" x14ac:dyDescent="0.25">
      <c r="A41" t="s">
        <v>66</v>
      </c>
      <c r="B41" t="s">
        <v>91</v>
      </c>
      <c r="C41" t="s">
        <v>100</v>
      </c>
      <c r="D41" s="10">
        <v>2289</v>
      </c>
      <c r="E41" s="11">
        <v>135</v>
      </c>
    </row>
    <row r="42" spans="1:5" x14ac:dyDescent="0.25">
      <c r="A42" t="s">
        <v>86</v>
      </c>
      <c r="B42" t="s">
        <v>91</v>
      </c>
      <c r="C42" t="s">
        <v>100</v>
      </c>
      <c r="D42" s="10">
        <v>6986</v>
      </c>
      <c r="E42" s="11">
        <v>21</v>
      </c>
    </row>
    <row r="43" spans="1:5" x14ac:dyDescent="0.25">
      <c r="A43" t="s">
        <v>87</v>
      </c>
      <c r="B43" t="s">
        <v>81</v>
      </c>
      <c r="C43" t="s">
        <v>95</v>
      </c>
      <c r="D43" s="10">
        <v>4417</v>
      </c>
      <c r="E43" s="11">
        <v>153</v>
      </c>
    </row>
    <row r="44" spans="1:5" x14ac:dyDescent="0.25">
      <c r="A44" t="s">
        <v>77</v>
      </c>
      <c r="B44" t="s">
        <v>91</v>
      </c>
      <c r="C44" t="s">
        <v>98</v>
      </c>
      <c r="D44" s="10">
        <v>1442</v>
      </c>
      <c r="E44" s="11">
        <v>15</v>
      </c>
    </row>
    <row r="45" spans="1:5" x14ac:dyDescent="0.25">
      <c r="A45" t="s">
        <v>88</v>
      </c>
      <c r="B45" t="s">
        <v>70</v>
      </c>
      <c r="C45" t="s">
        <v>85</v>
      </c>
      <c r="D45" s="10">
        <v>2415</v>
      </c>
      <c r="E45" s="11">
        <v>255</v>
      </c>
    </row>
    <row r="46" spans="1:5" x14ac:dyDescent="0.25">
      <c r="A46" t="s">
        <v>87</v>
      </c>
      <c r="B46" t="s">
        <v>67</v>
      </c>
      <c r="C46" t="s">
        <v>97</v>
      </c>
      <c r="D46" s="10">
        <v>238</v>
      </c>
      <c r="E46" s="11">
        <v>18</v>
      </c>
    </row>
    <row r="47" spans="1:5" x14ac:dyDescent="0.25">
      <c r="A47" t="s">
        <v>77</v>
      </c>
      <c r="B47" t="s">
        <v>67</v>
      </c>
      <c r="C47" t="s">
        <v>95</v>
      </c>
      <c r="D47" s="10">
        <v>4949</v>
      </c>
      <c r="E47" s="11">
        <v>189</v>
      </c>
    </row>
    <row r="48" spans="1:5" x14ac:dyDescent="0.25">
      <c r="A48" t="s">
        <v>86</v>
      </c>
      <c r="B48" t="s">
        <v>81</v>
      </c>
      <c r="C48" t="s">
        <v>71</v>
      </c>
      <c r="D48" s="10">
        <v>5075</v>
      </c>
      <c r="E48" s="11">
        <v>21</v>
      </c>
    </row>
    <row r="49" spans="1:5" x14ac:dyDescent="0.25">
      <c r="A49" t="s">
        <v>88</v>
      </c>
      <c r="B49" t="s">
        <v>75</v>
      </c>
      <c r="C49" t="s">
        <v>90</v>
      </c>
      <c r="D49" s="10">
        <v>9198</v>
      </c>
      <c r="E49" s="11">
        <v>36</v>
      </c>
    </row>
    <row r="50" spans="1:5" x14ac:dyDescent="0.25">
      <c r="A50" t="s">
        <v>77</v>
      </c>
      <c r="B50" t="s">
        <v>91</v>
      </c>
      <c r="C50" t="s">
        <v>93</v>
      </c>
      <c r="D50" s="10">
        <v>3339</v>
      </c>
      <c r="E50" s="11">
        <v>75</v>
      </c>
    </row>
    <row r="51" spans="1:5" x14ac:dyDescent="0.25">
      <c r="A51" t="s">
        <v>66</v>
      </c>
      <c r="B51" t="s">
        <v>91</v>
      </c>
      <c r="C51" t="s">
        <v>89</v>
      </c>
      <c r="D51" s="10">
        <v>5019</v>
      </c>
      <c r="E51" s="11">
        <v>156</v>
      </c>
    </row>
    <row r="52" spans="1:5" x14ac:dyDescent="0.25">
      <c r="A52" t="s">
        <v>86</v>
      </c>
      <c r="B52" t="s">
        <v>75</v>
      </c>
      <c r="C52" t="s">
        <v>90</v>
      </c>
      <c r="D52" s="10">
        <v>16184</v>
      </c>
      <c r="E52" s="11">
        <v>39</v>
      </c>
    </row>
    <row r="53" spans="1:5" x14ac:dyDescent="0.25">
      <c r="A53" t="s">
        <v>77</v>
      </c>
      <c r="B53" t="s">
        <v>75</v>
      </c>
      <c r="C53" t="s">
        <v>102</v>
      </c>
      <c r="D53" s="10">
        <v>497</v>
      </c>
      <c r="E53" s="11">
        <v>63</v>
      </c>
    </row>
    <row r="54" spans="1:5" x14ac:dyDescent="0.25">
      <c r="A54" t="s">
        <v>87</v>
      </c>
      <c r="B54" t="s">
        <v>75</v>
      </c>
      <c r="C54" t="s">
        <v>93</v>
      </c>
      <c r="D54" s="10">
        <v>8211</v>
      </c>
      <c r="E54" s="11">
        <v>75</v>
      </c>
    </row>
    <row r="55" spans="1:5" x14ac:dyDescent="0.25">
      <c r="A55" t="s">
        <v>87</v>
      </c>
      <c r="B55" t="s">
        <v>81</v>
      </c>
      <c r="C55" t="s">
        <v>101</v>
      </c>
      <c r="D55" s="10">
        <v>6580</v>
      </c>
      <c r="E55" s="11">
        <v>183</v>
      </c>
    </row>
    <row r="56" spans="1:5" x14ac:dyDescent="0.25">
      <c r="A56" t="s">
        <v>74</v>
      </c>
      <c r="B56" t="s">
        <v>70</v>
      </c>
      <c r="C56" t="s">
        <v>92</v>
      </c>
      <c r="D56" s="10">
        <v>4760</v>
      </c>
      <c r="E56" s="11">
        <v>69</v>
      </c>
    </row>
    <row r="57" spans="1:5" x14ac:dyDescent="0.25">
      <c r="A57" t="s">
        <v>66</v>
      </c>
      <c r="B57" t="s">
        <v>75</v>
      </c>
      <c r="C57" t="s">
        <v>79</v>
      </c>
      <c r="D57" s="10">
        <v>5439</v>
      </c>
      <c r="E57" s="11">
        <v>30</v>
      </c>
    </row>
    <row r="58" spans="1:5" x14ac:dyDescent="0.25">
      <c r="A58" t="s">
        <v>74</v>
      </c>
      <c r="B58" t="s">
        <v>91</v>
      </c>
      <c r="C58" t="s">
        <v>89</v>
      </c>
      <c r="D58" s="10">
        <v>1463</v>
      </c>
      <c r="E58" s="11">
        <v>39</v>
      </c>
    </row>
    <row r="59" spans="1:5" x14ac:dyDescent="0.25">
      <c r="A59" t="s">
        <v>88</v>
      </c>
      <c r="B59" t="s">
        <v>91</v>
      </c>
      <c r="C59" t="s">
        <v>71</v>
      </c>
      <c r="D59" s="10">
        <v>7777</v>
      </c>
      <c r="E59" s="11">
        <v>504</v>
      </c>
    </row>
    <row r="60" spans="1:5" x14ac:dyDescent="0.25">
      <c r="A60" t="s">
        <v>72</v>
      </c>
      <c r="B60" t="s">
        <v>67</v>
      </c>
      <c r="C60" t="s">
        <v>93</v>
      </c>
      <c r="D60" s="10">
        <v>1085</v>
      </c>
      <c r="E60" s="11">
        <v>273</v>
      </c>
    </row>
    <row r="61" spans="1:5" x14ac:dyDescent="0.25">
      <c r="A61" t="s">
        <v>86</v>
      </c>
      <c r="B61" t="s">
        <v>67</v>
      </c>
      <c r="C61" t="s">
        <v>82</v>
      </c>
      <c r="D61" s="10">
        <v>182</v>
      </c>
      <c r="E61" s="11">
        <v>48</v>
      </c>
    </row>
    <row r="62" spans="1:5" x14ac:dyDescent="0.25">
      <c r="A62" t="s">
        <v>77</v>
      </c>
      <c r="B62" t="s">
        <v>91</v>
      </c>
      <c r="C62" t="s">
        <v>100</v>
      </c>
      <c r="D62" s="10">
        <v>4242</v>
      </c>
      <c r="E62" s="11">
        <v>207</v>
      </c>
    </row>
    <row r="63" spans="1:5" x14ac:dyDescent="0.25">
      <c r="A63" t="s">
        <v>77</v>
      </c>
      <c r="B63" t="s">
        <v>75</v>
      </c>
      <c r="C63" t="s">
        <v>71</v>
      </c>
      <c r="D63" s="10">
        <v>6118</v>
      </c>
      <c r="E63" s="11">
        <v>9</v>
      </c>
    </row>
    <row r="64" spans="1:5" x14ac:dyDescent="0.25">
      <c r="A64" t="s">
        <v>96</v>
      </c>
      <c r="B64" t="s">
        <v>75</v>
      </c>
      <c r="C64" t="s">
        <v>95</v>
      </c>
      <c r="D64" s="10">
        <v>2317</v>
      </c>
      <c r="E64" s="11">
        <v>261</v>
      </c>
    </row>
    <row r="65" spans="1:5" x14ac:dyDescent="0.25">
      <c r="A65" t="s">
        <v>77</v>
      </c>
      <c r="B65" t="s">
        <v>81</v>
      </c>
      <c r="C65" t="s">
        <v>90</v>
      </c>
      <c r="D65" s="10">
        <v>938</v>
      </c>
      <c r="E65" s="11">
        <v>6</v>
      </c>
    </row>
    <row r="66" spans="1:5" x14ac:dyDescent="0.25">
      <c r="A66" t="s">
        <v>69</v>
      </c>
      <c r="B66" t="s">
        <v>67</v>
      </c>
      <c r="C66" t="s">
        <v>98</v>
      </c>
      <c r="D66" s="10">
        <v>9709</v>
      </c>
      <c r="E66" s="11">
        <v>30</v>
      </c>
    </row>
    <row r="67" spans="1:5" x14ac:dyDescent="0.25">
      <c r="A67" t="s">
        <v>84</v>
      </c>
      <c r="B67" t="s">
        <v>91</v>
      </c>
      <c r="C67" t="s">
        <v>94</v>
      </c>
      <c r="D67" s="10">
        <v>2205</v>
      </c>
      <c r="E67" s="11">
        <v>138</v>
      </c>
    </row>
    <row r="68" spans="1:5" x14ac:dyDescent="0.25">
      <c r="A68" t="s">
        <v>84</v>
      </c>
      <c r="B68" t="s">
        <v>67</v>
      </c>
      <c r="C68" t="s">
        <v>89</v>
      </c>
      <c r="D68" s="10">
        <v>4487</v>
      </c>
      <c r="E68" s="11">
        <v>111</v>
      </c>
    </row>
    <row r="69" spans="1:5" x14ac:dyDescent="0.25">
      <c r="A69" t="s">
        <v>86</v>
      </c>
      <c r="B69" t="s">
        <v>70</v>
      </c>
      <c r="C69" t="s">
        <v>76</v>
      </c>
      <c r="D69" s="10">
        <v>2415</v>
      </c>
      <c r="E69" s="11">
        <v>15</v>
      </c>
    </row>
    <row r="70" spans="1:5" x14ac:dyDescent="0.25">
      <c r="A70" t="s">
        <v>66</v>
      </c>
      <c r="B70" t="s">
        <v>91</v>
      </c>
      <c r="C70" t="s">
        <v>97</v>
      </c>
      <c r="D70" s="10">
        <v>4018</v>
      </c>
      <c r="E70" s="11">
        <v>162</v>
      </c>
    </row>
    <row r="71" spans="1:5" x14ac:dyDescent="0.25">
      <c r="A71" t="s">
        <v>86</v>
      </c>
      <c r="B71" t="s">
        <v>91</v>
      </c>
      <c r="C71" t="s">
        <v>97</v>
      </c>
      <c r="D71" s="10">
        <v>861</v>
      </c>
      <c r="E71" s="11">
        <v>195</v>
      </c>
    </row>
    <row r="72" spans="1:5" x14ac:dyDescent="0.25">
      <c r="A72" t="s">
        <v>96</v>
      </c>
      <c r="B72" t="s">
        <v>81</v>
      </c>
      <c r="C72" t="s">
        <v>85</v>
      </c>
      <c r="D72" s="10">
        <v>5586</v>
      </c>
      <c r="E72" s="11">
        <v>525</v>
      </c>
    </row>
    <row r="73" spans="1:5" x14ac:dyDescent="0.25">
      <c r="A73" t="s">
        <v>84</v>
      </c>
      <c r="B73" t="s">
        <v>91</v>
      </c>
      <c r="C73" t="s">
        <v>80</v>
      </c>
      <c r="D73" s="10">
        <v>2226</v>
      </c>
      <c r="E73" s="11">
        <v>48</v>
      </c>
    </row>
    <row r="74" spans="1:5" x14ac:dyDescent="0.25">
      <c r="A74" t="s">
        <v>72</v>
      </c>
      <c r="B74" t="s">
        <v>91</v>
      </c>
      <c r="C74" t="s">
        <v>101</v>
      </c>
      <c r="D74" s="10">
        <v>14329</v>
      </c>
      <c r="E74" s="11">
        <v>150</v>
      </c>
    </row>
    <row r="75" spans="1:5" x14ac:dyDescent="0.25">
      <c r="A75" t="s">
        <v>72</v>
      </c>
      <c r="B75" t="s">
        <v>91</v>
      </c>
      <c r="C75" t="s">
        <v>94</v>
      </c>
      <c r="D75" s="10">
        <v>8463</v>
      </c>
      <c r="E75" s="11">
        <v>492</v>
      </c>
    </row>
    <row r="76" spans="1:5" x14ac:dyDescent="0.25">
      <c r="A76" t="s">
        <v>86</v>
      </c>
      <c r="B76" t="s">
        <v>91</v>
      </c>
      <c r="C76" t="s">
        <v>93</v>
      </c>
      <c r="D76" s="10">
        <v>2891</v>
      </c>
      <c r="E76" s="11">
        <v>102</v>
      </c>
    </row>
    <row r="77" spans="1:5" x14ac:dyDescent="0.25">
      <c r="A77" t="s">
        <v>88</v>
      </c>
      <c r="B77" t="s">
        <v>75</v>
      </c>
      <c r="C77" t="s">
        <v>95</v>
      </c>
      <c r="D77" s="10">
        <v>3773</v>
      </c>
      <c r="E77" s="11">
        <v>165</v>
      </c>
    </row>
    <row r="78" spans="1:5" x14ac:dyDescent="0.25">
      <c r="A78" t="s">
        <v>74</v>
      </c>
      <c r="B78" t="s">
        <v>75</v>
      </c>
      <c r="C78" t="s">
        <v>101</v>
      </c>
      <c r="D78" s="10">
        <v>854</v>
      </c>
      <c r="E78" s="11">
        <v>309</v>
      </c>
    </row>
    <row r="79" spans="1:5" x14ac:dyDescent="0.25">
      <c r="A79" t="s">
        <v>77</v>
      </c>
      <c r="B79" t="s">
        <v>75</v>
      </c>
      <c r="C79" t="s">
        <v>89</v>
      </c>
      <c r="D79" s="10">
        <v>4970</v>
      </c>
      <c r="E79" s="11">
        <v>156</v>
      </c>
    </row>
    <row r="80" spans="1:5" x14ac:dyDescent="0.25">
      <c r="A80" t="s">
        <v>72</v>
      </c>
      <c r="B80" t="s">
        <v>70</v>
      </c>
      <c r="C80" t="s">
        <v>103</v>
      </c>
      <c r="D80" s="10">
        <v>98</v>
      </c>
      <c r="E80" s="11">
        <v>159</v>
      </c>
    </row>
    <row r="81" spans="1:5" x14ac:dyDescent="0.25">
      <c r="A81" t="s">
        <v>86</v>
      </c>
      <c r="B81" t="s">
        <v>70</v>
      </c>
      <c r="C81" t="s">
        <v>98</v>
      </c>
      <c r="D81" s="10">
        <v>13391</v>
      </c>
      <c r="E81" s="11">
        <v>201</v>
      </c>
    </row>
    <row r="82" spans="1:5" x14ac:dyDescent="0.25">
      <c r="A82" t="s">
        <v>69</v>
      </c>
      <c r="B82" t="s">
        <v>78</v>
      </c>
      <c r="C82" t="s">
        <v>82</v>
      </c>
      <c r="D82" s="10">
        <v>8890</v>
      </c>
      <c r="E82" s="11">
        <v>210</v>
      </c>
    </row>
    <row r="83" spans="1:5" x14ac:dyDescent="0.25">
      <c r="A83" t="s">
        <v>87</v>
      </c>
      <c r="B83" t="s">
        <v>81</v>
      </c>
      <c r="C83" t="s">
        <v>92</v>
      </c>
      <c r="D83" s="10">
        <v>56</v>
      </c>
      <c r="E83" s="11">
        <v>51</v>
      </c>
    </row>
    <row r="84" spans="1:5" x14ac:dyDescent="0.25">
      <c r="A84" t="s">
        <v>88</v>
      </c>
      <c r="B84" t="s">
        <v>75</v>
      </c>
      <c r="C84" t="s">
        <v>79</v>
      </c>
      <c r="D84" s="10">
        <v>3339</v>
      </c>
      <c r="E84" s="11">
        <v>39</v>
      </c>
    </row>
    <row r="85" spans="1:5" x14ac:dyDescent="0.25">
      <c r="A85" t="s">
        <v>96</v>
      </c>
      <c r="B85" t="s">
        <v>70</v>
      </c>
      <c r="C85" t="s">
        <v>76</v>
      </c>
      <c r="D85" s="10">
        <v>3808</v>
      </c>
      <c r="E85" s="11">
        <v>279</v>
      </c>
    </row>
    <row r="86" spans="1:5" x14ac:dyDescent="0.25">
      <c r="A86" t="s">
        <v>96</v>
      </c>
      <c r="B86" t="s">
        <v>81</v>
      </c>
      <c r="C86" t="s">
        <v>92</v>
      </c>
      <c r="D86" s="10">
        <v>63</v>
      </c>
      <c r="E86" s="11">
        <v>123</v>
      </c>
    </row>
    <row r="87" spans="1:5" x14ac:dyDescent="0.25">
      <c r="A87" t="s">
        <v>87</v>
      </c>
      <c r="B87" t="s">
        <v>78</v>
      </c>
      <c r="C87" t="s">
        <v>100</v>
      </c>
      <c r="D87" s="10">
        <v>7812</v>
      </c>
      <c r="E87" s="11">
        <v>81</v>
      </c>
    </row>
    <row r="88" spans="1:5" x14ac:dyDescent="0.25">
      <c r="A88" t="s">
        <v>66</v>
      </c>
      <c r="B88" t="s">
        <v>67</v>
      </c>
      <c r="C88" t="s">
        <v>97</v>
      </c>
      <c r="D88" s="10">
        <v>7693</v>
      </c>
      <c r="E88" s="11">
        <v>21</v>
      </c>
    </row>
    <row r="89" spans="1:5" x14ac:dyDescent="0.25">
      <c r="A89" t="s">
        <v>88</v>
      </c>
      <c r="B89" t="s">
        <v>75</v>
      </c>
      <c r="C89" t="s">
        <v>101</v>
      </c>
      <c r="D89" s="10">
        <v>973</v>
      </c>
      <c r="E89" s="11">
        <v>162</v>
      </c>
    </row>
    <row r="90" spans="1:5" x14ac:dyDescent="0.25">
      <c r="A90" t="s">
        <v>96</v>
      </c>
      <c r="B90" t="s">
        <v>70</v>
      </c>
      <c r="C90" t="s">
        <v>102</v>
      </c>
      <c r="D90" s="10">
        <v>567</v>
      </c>
      <c r="E90" s="11">
        <v>228</v>
      </c>
    </row>
    <row r="91" spans="1:5" x14ac:dyDescent="0.25">
      <c r="A91" t="s">
        <v>96</v>
      </c>
      <c r="B91" t="s">
        <v>75</v>
      </c>
      <c r="C91" t="s">
        <v>93</v>
      </c>
      <c r="D91" s="10">
        <v>2471</v>
      </c>
      <c r="E91" s="11">
        <v>342</v>
      </c>
    </row>
    <row r="92" spans="1:5" x14ac:dyDescent="0.25">
      <c r="A92" t="s">
        <v>86</v>
      </c>
      <c r="B92" t="s">
        <v>81</v>
      </c>
      <c r="C92" t="s">
        <v>92</v>
      </c>
      <c r="D92" s="10">
        <v>7189</v>
      </c>
      <c r="E92" s="11">
        <v>54</v>
      </c>
    </row>
    <row r="93" spans="1:5" x14ac:dyDescent="0.25">
      <c r="A93" t="s">
        <v>74</v>
      </c>
      <c r="B93" t="s">
        <v>70</v>
      </c>
      <c r="C93" t="s">
        <v>101</v>
      </c>
      <c r="D93" s="10">
        <v>7455</v>
      </c>
      <c r="E93" s="11">
        <v>216</v>
      </c>
    </row>
    <row r="94" spans="1:5" x14ac:dyDescent="0.25">
      <c r="A94" t="s">
        <v>88</v>
      </c>
      <c r="B94" t="s">
        <v>91</v>
      </c>
      <c r="C94" t="s">
        <v>103</v>
      </c>
      <c r="D94" s="10">
        <v>3108</v>
      </c>
      <c r="E94" s="11">
        <v>54</v>
      </c>
    </row>
    <row r="95" spans="1:5" x14ac:dyDescent="0.25">
      <c r="A95" t="s">
        <v>77</v>
      </c>
      <c r="B95" t="s">
        <v>81</v>
      </c>
      <c r="C95" t="s">
        <v>79</v>
      </c>
      <c r="D95" s="10">
        <v>469</v>
      </c>
      <c r="E95" s="11">
        <v>75</v>
      </c>
    </row>
    <row r="96" spans="1:5" x14ac:dyDescent="0.25">
      <c r="A96" t="s">
        <v>72</v>
      </c>
      <c r="B96" t="s">
        <v>67</v>
      </c>
      <c r="C96" t="s">
        <v>95</v>
      </c>
      <c r="D96" s="10">
        <v>2737</v>
      </c>
      <c r="E96" s="11">
        <v>93</v>
      </c>
    </row>
    <row r="97" spans="1:5" x14ac:dyDescent="0.25">
      <c r="A97" t="s">
        <v>72</v>
      </c>
      <c r="B97" t="s">
        <v>67</v>
      </c>
      <c r="C97" t="s">
        <v>79</v>
      </c>
      <c r="D97" s="10">
        <v>4305</v>
      </c>
      <c r="E97" s="11">
        <v>156</v>
      </c>
    </row>
    <row r="98" spans="1:5" x14ac:dyDescent="0.25">
      <c r="A98" t="s">
        <v>72</v>
      </c>
      <c r="B98" t="s">
        <v>81</v>
      </c>
      <c r="C98" t="s">
        <v>89</v>
      </c>
      <c r="D98" s="10">
        <v>2408</v>
      </c>
      <c r="E98" s="11">
        <v>9</v>
      </c>
    </row>
    <row r="99" spans="1:5" x14ac:dyDescent="0.25">
      <c r="A99" t="s">
        <v>88</v>
      </c>
      <c r="B99" t="s">
        <v>75</v>
      </c>
      <c r="C99" t="s">
        <v>97</v>
      </c>
      <c r="D99" s="10">
        <v>1281</v>
      </c>
      <c r="E99" s="11">
        <v>18</v>
      </c>
    </row>
    <row r="100" spans="1:5" x14ac:dyDescent="0.25">
      <c r="A100" t="s">
        <v>66</v>
      </c>
      <c r="B100" t="s">
        <v>70</v>
      </c>
      <c r="C100" t="s">
        <v>71</v>
      </c>
      <c r="D100" s="10">
        <v>12348</v>
      </c>
      <c r="E100" s="11">
        <v>234</v>
      </c>
    </row>
    <row r="101" spans="1:5" x14ac:dyDescent="0.25">
      <c r="A101" t="s">
        <v>88</v>
      </c>
      <c r="B101" t="s">
        <v>91</v>
      </c>
      <c r="C101" t="s">
        <v>101</v>
      </c>
      <c r="D101" s="10">
        <v>3689</v>
      </c>
      <c r="E101" s="11">
        <v>312</v>
      </c>
    </row>
    <row r="102" spans="1:5" x14ac:dyDescent="0.25">
      <c r="A102" t="s">
        <v>84</v>
      </c>
      <c r="B102" t="s">
        <v>75</v>
      </c>
      <c r="C102" t="s">
        <v>97</v>
      </c>
      <c r="D102" s="10">
        <v>2870</v>
      </c>
      <c r="E102" s="11">
        <v>300</v>
      </c>
    </row>
    <row r="103" spans="1:5" x14ac:dyDescent="0.25">
      <c r="A103" t="s">
        <v>87</v>
      </c>
      <c r="B103" t="s">
        <v>75</v>
      </c>
      <c r="C103" t="s">
        <v>100</v>
      </c>
      <c r="D103" s="10">
        <v>798</v>
      </c>
      <c r="E103" s="11">
        <v>519</v>
      </c>
    </row>
    <row r="104" spans="1:5" x14ac:dyDescent="0.25">
      <c r="A104" t="s">
        <v>74</v>
      </c>
      <c r="B104" t="s">
        <v>67</v>
      </c>
      <c r="C104" t="s">
        <v>102</v>
      </c>
      <c r="D104" s="10">
        <v>2933</v>
      </c>
      <c r="E104" s="11">
        <v>9</v>
      </c>
    </row>
    <row r="105" spans="1:5" x14ac:dyDescent="0.25">
      <c r="A105" t="s">
        <v>86</v>
      </c>
      <c r="B105" t="s">
        <v>70</v>
      </c>
      <c r="C105" t="s">
        <v>73</v>
      </c>
      <c r="D105" s="10">
        <v>2744</v>
      </c>
      <c r="E105" s="11">
        <v>9</v>
      </c>
    </row>
    <row r="106" spans="1:5" x14ac:dyDescent="0.25">
      <c r="A106" t="s">
        <v>66</v>
      </c>
      <c r="B106" t="s">
        <v>75</v>
      </c>
      <c r="C106" t="s">
        <v>80</v>
      </c>
      <c r="D106" s="10">
        <v>9772</v>
      </c>
      <c r="E106" s="11">
        <v>90</v>
      </c>
    </row>
    <row r="107" spans="1:5" x14ac:dyDescent="0.25">
      <c r="A107" t="s">
        <v>84</v>
      </c>
      <c r="B107" t="s">
        <v>91</v>
      </c>
      <c r="C107" t="s">
        <v>79</v>
      </c>
      <c r="D107" s="10">
        <v>1568</v>
      </c>
      <c r="E107" s="11">
        <v>96</v>
      </c>
    </row>
    <row r="108" spans="1:5" x14ac:dyDescent="0.25">
      <c r="A108" t="s">
        <v>87</v>
      </c>
      <c r="B108" t="s">
        <v>75</v>
      </c>
      <c r="C108" t="s">
        <v>90</v>
      </c>
      <c r="D108" s="10">
        <v>11417</v>
      </c>
      <c r="E108" s="11">
        <v>21</v>
      </c>
    </row>
    <row r="109" spans="1:5" x14ac:dyDescent="0.25">
      <c r="A109" t="s">
        <v>66</v>
      </c>
      <c r="B109" t="s">
        <v>91</v>
      </c>
      <c r="C109" t="s">
        <v>103</v>
      </c>
      <c r="D109" s="10">
        <v>6748</v>
      </c>
      <c r="E109" s="11">
        <v>48</v>
      </c>
    </row>
    <row r="110" spans="1:5" x14ac:dyDescent="0.25">
      <c r="A110" t="s">
        <v>96</v>
      </c>
      <c r="B110" t="s">
        <v>75</v>
      </c>
      <c r="C110" t="s">
        <v>100</v>
      </c>
      <c r="D110" s="10">
        <v>1407</v>
      </c>
      <c r="E110" s="11">
        <v>72</v>
      </c>
    </row>
    <row r="111" spans="1:5" x14ac:dyDescent="0.25">
      <c r="A111" t="s">
        <v>69</v>
      </c>
      <c r="B111" t="s">
        <v>70</v>
      </c>
      <c r="C111" t="s">
        <v>93</v>
      </c>
      <c r="D111" s="10">
        <v>2023</v>
      </c>
      <c r="E111" s="11">
        <v>168</v>
      </c>
    </row>
    <row r="112" spans="1:5" x14ac:dyDescent="0.25">
      <c r="A112" t="s">
        <v>86</v>
      </c>
      <c r="B112" t="s">
        <v>78</v>
      </c>
      <c r="C112" t="s">
        <v>103</v>
      </c>
      <c r="D112" s="10">
        <v>5236</v>
      </c>
      <c r="E112" s="11">
        <v>51</v>
      </c>
    </row>
    <row r="113" spans="1:5" x14ac:dyDescent="0.25">
      <c r="A113" t="s">
        <v>74</v>
      </c>
      <c r="B113" t="s">
        <v>75</v>
      </c>
      <c r="C113" t="s">
        <v>97</v>
      </c>
      <c r="D113" s="10">
        <v>1925</v>
      </c>
      <c r="E113" s="11">
        <v>192</v>
      </c>
    </row>
    <row r="114" spans="1:5" x14ac:dyDescent="0.25">
      <c r="A114" t="s">
        <v>84</v>
      </c>
      <c r="B114" t="s">
        <v>67</v>
      </c>
      <c r="C114" t="s">
        <v>85</v>
      </c>
      <c r="D114" s="10">
        <v>6608</v>
      </c>
      <c r="E114" s="11">
        <v>225</v>
      </c>
    </row>
    <row r="115" spans="1:5" x14ac:dyDescent="0.25">
      <c r="A115" t="s">
        <v>77</v>
      </c>
      <c r="B115" t="s">
        <v>91</v>
      </c>
      <c r="C115" t="s">
        <v>103</v>
      </c>
      <c r="D115" s="10">
        <v>8008</v>
      </c>
      <c r="E115" s="11">
        <v>456</v>
      </c>
    </row>
    <row r="116" spans="1:5" x14ac:dyDescent="0.25">
      <c r="A116" t="s">
        <v>96</v>
      </c>
      <c r="B116" t="s">
        <v>91</v>
      </c>
      <c r="C116" t="s">
        <v>79</v>
      </c>
      <c r="D116" s="10">
        <v>1428</v>
      </c>
      <c r="E116" s="11">
        <v>93</v>
      </c>
    </row>
    <row r="117" spans="1:5" x14ac:dyDescent="0.25">
      <c r="A117" t="s">
        <v>77</v>
      </c>
      <c r="B117" t="s">
        <v>91</v>
      </c>
      <c r="C117" t="s">
        <v>73</v>
      </c>
      <c r="D117" s="10">
        <v>525</v>
      </c>
      <c r="E117" s="11">
        <v>48</v>
      </c>
    </row>
    <row r="118" spans="1:5" x14ac:dyDescent="0.25">
      <c r="A118" t="s">
        <v>77</v>
      </c>
      <c r="B118" t="s">
        <v>67</v>
      </c>
      <c r="C118" t="s">
        <v>76</v>
      </c>
      <c r="D118" s="10">
        <v>1505</v>
      </c>
      <c r="E118" s="11">
        <v>102</v>
      </c>
    </row>
    <row r="119" spans="1:5" x14ac:dyDescent="0.25">
      <c r="A119" t="s">
        <v>84</v>
      </c>
      <c r="B119" t="s">
        <v>70</v>
      </c>
      <c r="C119" t="s">
        <v>68</v>
      </c>
      <c r="D119" s="10">
        <v>6755</v>
      </c>
      <c r="E119" s="11">
        <v>252</v>
      </c>
    </row>
    <row r="120" spans="1:5" x14ac:dyDescent="0.25">
      <c r="A120" t="s">
        <v>87</v>
      </c>
      <c r="B120" t="s">
        <v>67</v>
      </c>
      <c r="C120" t="s">
        <v>76</v>
      </c>
      <c r="D120" s="10">
        <v>11571</v>
      </c>
      <c r="E120" s="11">
        <v>138</v>
      </c>
    </row>
    <row r="121" spans="1:5" x14ac:dyDescent="0.25">
      <c r="A121" t="s">
        <v>66</v>
      </c>
      <c r="B121" t="s">
        <v>81</v>
      </c>
      <c r="C121" t="s">
        <v>79</v>
      </c>
      <c r="D121" s="10">
        <v>2541</v>
      </c>
      <c r="E121" s="11">
        <v>90</v>
      </c>
    </row>
    <row r="122" spans="1:5" x14ac:dyDescent="0.25">
      <c r="A122" t="s">
        <v>74</v>
      </c>
      <c r="B122" t="s">
        <v>67</v>
      </c>
      <c r="C122" t="s">
        <v>68</v>
      </c>
      <c r="D122" s="10">
        <v>1526</v>
      </c>
      <c r="E122" s="11">
        <v>240</v>
      </c>
    </row>
    <row r="123" spans="1:5" x14ac:dyDescent="0.25">
      <c r="A123" t="s">
        <v>66</v>
      </c>
      <c r="B123" t="s">
        <v>81</v>
      </c>
      <c r="C123" t="s">
        <v>73</v>
      </c>
      <c r="D123" s="10">
        <v>6125</v>
      </c>
      <c r="E123" s="11">
        <v>102</v>
      </c>
    </row>
    <row r="124" spans="1:5" x14ac:dyDescent="0.25">
      <c r="A124" t="s">
        <v>74</v>
      </c>
      <c r="B124" t="s">
        <v>70</v>
      </c>
      <c r="C124" t="s">
        <v>100</v>
      </c>
      <c r="D124" s="10">
        <v>847</v>
      </c>
      <c r="E124" s="11">
        <v>129</v>
      </c>
    </row>
    <row r="125" spans="1:5" x14ac:dyDescent="0.25">
      <c r="A125" t="s">
        <v>69</v>
      </c>
      <c r="B125" t="s">
        <v>70</v>
      </c>
      <c r="C125" t="s">
        <v>100</v>
      </c>
      <c r="D125" s="10">
        <v>4753</v>
      </c>
      <c r="E125" s="11">
        <v>300</v>
      </c>
    </row>
    <row r="126" spans="1:5" x14ac:dyDescent="0.25">
      <c r="A126" t="s">
        <v>77</v>
      </c>
      <c r="B126" t="s">
        <v>81</v>
      </c>
      <c r="C126" t="s">
        <v>80</v>
      </c>
      <c r="D126" s="10">
        <v>959</v>
      </c>
      <c r="E126" s="11">
        <v>135</v>
      </c>
    </row>
    <row r="127" spans="1:5" x14ac:dyDescent="0.25">
      <c r="A127" t="s">
        <v>84</v>
      </c>
      <c r="B127" t="s">
        <v>70</v>
      </c>
      <c r="C127" t="s">
        <v>99</v>
      </c>
      <c r="D127" s="10">
        <v>2793</v>
      </c>
      <c r="E127" s="11">
        <v>114</v>
      </c>
    </row>
    <row r="128" spans="1:5" x14ac:dyDescent="0.25">
      <c r="A128" t="s">
        <v>84</v>
      </c>
      <c r="B128" t="s">
        <v>70</v>
      </c>
      <c r="C128" t="s">
        <v>85</v>
      </c>
      <c r="D128" s="10">
        <v>4606</v>
      </c>
      <c r="E128" s="11">
        <v>63</v>
      </c>
    </row>
    <row r="129" spans="1:5" x14ac:dyDescent="0.25">
      <c r="A129" t="s">
        <v>84</v>
      </c>
      <c r="B129" t="s">
        <v>75</v>
      </c>
      <c r="C129" t="s">
        <v>93</v>
      </c>
      <c r="D129" s="10">
        <v>5551</v>
      </c>
      <c r="E129" s="11">
        <v>252</v>
      </c>
    </row>
    <row r="130" spans="1:5" x14ac:dyDescent="0.25">
      <c r="A130" t="s">
        <v>96</v>
      </c>
      <c r="B130" t="s">
        <v>75</v>
      </c>
      <c r="C130" t="s">
        <v>71</v>
      </c>
      <c r="D130" s="10">
        <v>6657</v>
      </c>
      <c r="E130" s="11">
        <v>303</v>
      </c>
    </row>
    <row r="131" spans="1:5" x14ac:dyDescent="0.25">
      <c r="A131" t="s">
        <v>84</v>
      </c>
      <c r="B131" t="s">
        <v>78</v>
      </c>
      <c r="C131" t="s">
        <v>89</v>
      </c>
      <c r="D131" s="10">
        <v>4438</v>
      </c>
      <c r="E131" s="11">
        <v>246</v>
      </c>
    </row>
    <row r="132" spans="1:5" x14ac:dyDescent="0.25">
      <c r="A132" t="s">
        <v>69</v>
      </c>
      <c r="B132" t="s">
        <v>81</v>
      </c>
      <c r="C132" t="s">
        <v>83</v>
      </c>
      <c r="D132" s="10">
        <v>168</v>
      </c>
      <c r="E132" s="11">
        <v>84</v>
      </c>
    </row>
    <row r="133" spans="1:5" x14ac:dyDescent="0.25">
      <c r="A133" t="s">
        <v>84</v>
      </c>
      <c r="B133" t="s">
        <v>91</v>
      </c>
      <c r="C133" t="s">
        <v>89</v>
      </c>
      <c r="D133" s="10">
        <v>7777</v>
      </c>
      <c r="E133" s="11">
        <v>39</v>
      </c>
    </row>
    <row r="134" spans="1:5" x14ac:dyDescent="0.25">
      <c r="A134" t="s">
        <v>86</v>
      </c>
      <c r="B134" t="s">
        <v>75</v>
      </c>
      <c r="C134" t="s">
        <v>89</v>
      </c>
      <c r="D134" s="10">
        <v>3339</v>
      </c>
      <c r="E134" s="11">
        <v>348</v>
      </c>
    </row>
    <row r="135" spans="1:5" x14ac:dyDescent="0.25">
      <c r="A135" t="s">
        <v>84</v>
      </c>
      <c r="B135" t="s">
        <v>67</v>
      </c>
      <c r="C135" t="s">
        <v>80</v>
      </c>
      <c r="D135" s="10">
        <v>6391</v>
      </c>
      <c r="E135" s="11">
        <v>48</v>
      </c>
    </row>
    <row r="136" spans="1:5" x14ac:dyDescent="0.25">
      <c r="A136" t="s">
        <v>86</v>
      </c>
      <c r="B136" t="s">
        <v>67</v>
      </c>
      <c r="C136" t="s">
        <v>83</v>
      </c>
      <c r="D136" s="10">
        <v>518</v>
      </c>
      <c r="E136" s="11">
        <v>75</v>
      </c>
    </row>
    <row r="137" spans="1:5" x14ac:dyDescent="0.25">
      <c r="A137" t="s">
        <v>84</v>
      </c>
      <c r="B137" t="s">
        <v>81</v>
      </c>
      <c r="C137" t="s">
        <v>101</v>
      </c>
      <c r="D137" s="10">
        <v>5677</v>
      </c>
      <c r="E137" s="11">
        <v>258</v>
      </c>
    </row>
    <row r="138" spans="1:5" x14ac:dyDescent="0.25">
      <c r="A138" t="s">
        <v>77</v>
      </c>
      <c r="B138" t="s">
        <v>78</v>
      </c>
      <c r="C138" t="s">
        <v>89</v>
      </c>
      <c r="D138" s="10">
        <v>6048</v>
      </c>
      <c r="E138" s="11">
        <v>27</v>
      </c>
    </row>
    <row r="139" spans="1:5" x14ac:dyDescent="0.25">
      <c r="A139" t="s">
        <v>69</v>
      </c>
      <c r="B139" t="s">
        <v>81</v>
      </c>
      <c r="C139" t="s">
        <v>71</v>
      </c>
      <c r="D139" s="10">
        <v>3752</v>
      </c>
      <c r="E139" s="11">
        <v>213</v>
      </c>
    </row>
    <row r="140" spans="1:5" x14ac:dyDescent="0.25">
      <c r="A140" t="s">
        <v>86</v>
      </c>
      <c r="B140" t="s">
        <v>70</v>
      </c>
      <c r="C140" t="s">
        <v>93</v>
      </c>
      <c r="D140" s="10">
        <v>4480</v>
      </c>
      <c r="E140" s="11">
        <v>357</v>
      </c>
    </row>
    <row r="141" spans="1:5" x14ac:dyDescent="0.25">
      <c r="A141" t="s">
        <v>72</v>
      </c>
      <c r="B141" t="s">
        <v>67</v>
      </c>
      <c r="C141" t="s">
        <v>73</v>
      </c>
      <c r="D141" s="10">
        <v>259</v>
      </c>
      <c r="E141" s="11">
        <v>207</v>
      </c>
    </row>
    <row r="142" spans="1:5" x14ac:dyDescent="0.25">
      <c r="A142" t="s">
        <v>69</v>
      </c>
      <c r="B142" t="s">
        <v>67</v>
      </c>
      <c r="C142" t="s">
        <v>68</v>
      </c>
      <c r="D142" s="10">
        <v>42</v>
      </c>
      <c r="E142" s="11">
        <v>150</v>
      </c>
    </row>
    <row r="143" spans="1:5" x14ac:dyDescent="0.25">
      <c r="A143" t="s">
        <v>74</v>
      </c>
      <c r="B143" t="s">
        <v>75</v>
      </c>
      <c r="C143" t="s">
        <v>103</v>
      </c>
      <c r="D143" s="10">
        <v>98</v>
      </c>
      <c r="E143" s="11">
        <v>204</v>
      </c>
    </row>
    <row r="144" spans="1:5" x14ac:dyDescent="0.25">
      <c r="A144" t="s">
        <v>84</v>
      </c>
      <c r="B144" t="s">
        <v>70</v>
      </c>
      <c r="C144" t="s">
        <v>100</v>
      </c>
      <c r="D144" s="10">
        <v>2478</v>
      </c>
      <c r="E144" s="11">
        <v>21</v>
      </c>
    </row>
    <row r="145" spans="1:5" x14ac:dyDescent="0.25">
      <c r="A145" t="s">
        <v>74</v>
      </c>
      <c r="B145" t="s">
        <v>91</v>
      </c>
      <c r="C145" t="s">
        <v>80</v>
      </c>
      <c r="D145" s="10">
        <v>7847</v>
      </c>
      <c r="E145" s="11">
        <v>174</v>
      </c>
    </row>
    <row r="146" spans="1:5" x14ac:dyDescent="0.25">
      <c r="A146" t="s">
        <v>87</v>
      </c>
      <c r="B146" t="s">
        <v>67</v>
      </c>
      <c r="C146" t="s">
        <v>89</v>
      </c>
      <c r="D146" s="10">
        <v>9926</v>
      </c>
      <c r="E146" s="11">
        <v>201</v>
      </c>
    </row>
    <row r="147" spans="1:5" x14ac:dyDescent="0.25">
      <c r="A147" t="s">
        <v>69</v>
      </c>
      <c r="B147" t="s">
        <v>81</v>
      </c>
      <c r="C147" t="s">
        <v>92</v>
      </c>
      <c r="D147" s="10">
        <v>819</v>
      </c>
      <c r="E147" s="11">
        <v>510</v>
      </c>
    </row>
    <row r="148" spans="1:5" x14ac:dyDescent="0.25">
      <c r="A148" t="s">
        <v>77</v>
      </c>
      <c r="B148" t="s">
        <v>78</v>
      </c>
      <c r="C148" t="s">
        <v>93</v>
      </c>
      <c r="D148" s="10">
        <v>3052</v>
      </c>
      <c r="E148" s="11">
        <v>378</v>
      </c>
    </row>
    <row r="149" spans="1:5" x14ac:dyDescent="0.25">
      <c r="A149" t="s">
        <v>72</v>
      </c>
      <c r="B149" t="s">
        <v>91</v>
      </c>
      <c r="C149" t="s">
        <v>102</v>
      </c>
      <c r="D149" s="10">
        <v>6832</v>
      </c>
      <c r="E149" s="11">
        <v>27</v>
      </c>
    </row>
    <row r="150" spans="1:5" x14ac:dyDescent="0.25">
      <c r="A150" t="s">
        <v>87</v>
      </c>
      <c r="B150" t="s">
        <v>78</v>
      </c>
      <c r="C150" t="s">
        <v>90</v>
      </c>
      <c r="D150" s="10">
        <v>2016</v>
      </c>
      <c r="E150" s="11">
        <v>117</v>
      </c>
    </row>
    <row r="151" spans="1:5" x14ac:dyDescent="0.25">
      <c r="A151" t="s">
        <v>77</v>
      </c>
      <c r="B151" t="s">
        <v>81</v>
      </c>
      <c r="C151" t="s">
        <v>102</v>
      </c>
      <c r="D151" s="10">
        <v>7322</v>
      </c>
      <c r="E151" s="11">
        <v>36</v>
      </c>
    </row>
    <row r="152" spans="1:5" x14ac:dyDescent="0.25">
      <c r="A152" t="s">
        <v>69</v>
      </c>
      <c r="B152" t="s">
        <v>70</v>
      </c>
      <c r="C152" t="s">
        <v>80</v>
      </c>
      <c r="D152" s="10">
        <v>357</v>
      </c>
      <c r="E152" s="11">
        <v>126</v>
      </c>
    </row>
    <row r="153" spans="1:5" x14ac:dyDescent="0.25">
      <c r="A153" t="s">
        <v>72</v>
      </c>
      <c r="B153" t="s">
        <v>78</v>
      </c>
      <c r="C153" t="s">
        <v>79</v>
      </c>
      <c r="D153" s="10">
        <v>3192</v>
      </c>
      <c r="E153" s="11">
        <v>72</v>
      </c>
    </row>
    <row r="154" spans="1:5" x14ac:dyDescent="0.25">
      <c r="A154" t="s">
        <v>84</v>
      </c>
      <c r="B154" t="s">
        <v>75</v>
      </c>
      <c r="C154" t="s">
        <v>83</v>
      </c>
      <c r="D154" s="10">
        <v>8435</v>
      </c>
      <c r="E154" s="11">
        <v>42</v>
      </c>
    </row>
    <row r="155" spans="1:5" x14ac:dyDescent="0.25">
      <c r="A155" t="s">
        <v>66</v>
      </c>
      <c r="B155" t="s">
        <v>78</v>
      </c>
      <c r="C155" t="s">
        <v>93</v>
      </c>
      <c r="D155" s="10">
        <v>0</v>
      </c>
      <c r="E155" s="11">
        <v>135</v>
      </c>
    </row>
    <row r="156" spans="1:5" x14ac:dyDescent="0.25">
      <c r="A156" t="s">
        <v>84</v>
      </c>
      <c r="B156" t="s">
        <v>91</v>
      </c>
      <c r="C156" t="s">
        <v>99</v>
      </c>
      <c r="D156" s="10">
        <v>8862</v>
      </c>
      <c r="E156" s="11">
        <v>189</v>
      </c>
    </row>
    <row r="157" spans="1:5" x14ac:dyDescent="0.25">
      <c r="A157" t="s">
        <v>77</v>
      </c>
      <c r="B157" t="s">
        <v>67</v>
      </c>
      <c r="C157" t="s">
        <v>101</v>
      </c>
      <c r="D157" s="10">
        <v>3556</v>
      </c>
      <c r="E157" s="11">
        <v>459</v>
      </c>
    </row>
    <row r="158" spans="1:5" x14ac:dyDescent="0.25">
      <c r="A158" t="s">
        <v>86</v>
      </c>
      <c r="B158" t="s">
        <v>91</v>
      </c>
      <c r="C158" t="s">
        <v>98</v>
      </c>
      <c r="D158" s="10">
        <v>7280</v>
      </c>
      <c r="E158" s="11">
        <v>201</v>
      </c>
    </row>
    <row r="159" spans="1:5" x14ac:dyDescent="0.25">
      <c r="A159" t="s">
        <v>77</v>
      </c>
      <c r="B159" t="s">
        <v>91</v>
      </c>
      <c r="C159" t="s">
        <v>68</v>
      </c>
      <c r="D159" s="10">
        <v>3402</v>
      </c>
      <c r="E159" s="11">
        <v>366</v>
      </c>
    </row>
    <row r="160" spans="1:5" x14ac:dyDescent="0.25">
      <c r="A160" t="s">
        <v>88</v>
      </c>
      <c r="B160" t="s">
        <v>67</v>
      </c>
      <c r="C160" t="s">
        <v>93</v>
      </c>
      <c r="D160" s="10">
        <v>4592</v>
      </c>
      <c r="E160" s="11">
        <v>324</v>
      </c>
    </row>
    <row r="161" spans="1:5" x14ac:dyDescent="0.25">
      <c r="A161" t="s">
        <v>72</v>
      </c>
      <c r="B161" t="s">
        <v>70</v>
      </c>
      <c r="C161" t="s">
        <v>98</v>
      </c>
      <c r="D161" s="10">
        <v>7833</v>
      </c>
      <c r="E161" s="11">
        <v>243</v>
      </c>
    </row>
    <row r="162" spans="1:5" x14ac:dyDescent="0.25">
      <c r="A162" t="s">
        <v>87</v>
      </c>
      <c r="B162" t="s">
        <v>78</v>
      </c>
      <c r="C162" t="s">
        <v>102</v>
      </c>
      <c r="D162" s="10">
        <v>7651</v>
      </c>
      <c r="E162" s="11">
        <v>213</v>
      </c>
    </row>
    <row r="163" spans="1:5" x14ac:dyDescent="0.25">
      <c r="A163" t="s">
        <v>66</v>
      </c>
      <c r="B163" t="s">
        <v>70</v>
      </c>
      <c r="C163" t="s">
        <v>68</v>
      </c>
      <c r="D163" s="10">
        <v>2275</v>
      </c>
      <c r="E163" s="11">
        <v>447</v>
      </c>
    </row>
    <row r="164" spans="1:5" x14ac:dyDescent="0.25">
      <c r="A164" t="s">
        <v>66</v>
      </c>
      <c r="B164" t="s">
        <v>81</v>
      </c>
      <c r="C164" t="s">
        <v>92</v>
      </c>
      <c r="D164" s="10">
        <v>5670</v>
      </c>
      <c r="E164" s="11">
        <v>297</v>
      </c>
    </row>
    <row r="165" spans="1:5" x14ac:dyDescent="0.25">
      <c r="A165" t="s">
        <v>84</v>
      </c>
      <c r="B165" t="s">
        <v>70</v>
      </c>
      <c r="C165" t="s">
        <v>90</v>
      </c>
      <c r="D165" s="10">
        <v>2135</v>
      </c>
      <c r="E165" s="11">
        <v>27</v>
      </c>
    </row>
    <row r="166" spans="1:5" x14ac:dyDescent="0.25">
      <c r="A166" t="s">
        <v>66</v>
      </c>
      <c r="B166" t="s">
        <v>91</v>
      </c>
      <c r="C166" t="s">
        <v>95</v>
      </c>
      <c r="D166" s="10">
        <v>2779</v>
      </c>
      <c r="E166" s="11">
        <v>75</v>
      </c>
    </row>
    <row r="167" spans="1:5" x14ac:dyDescent="0.25">
      <c r="A167" t="s">
        <v>96</v>
      </c>
      <c r="B167" t="s">
        <v>78</v>
      </c>
      <c r="C167" t="s">
        <v>80</v>
      </c>
      <c r="D167" s="10">
        <v>12950</v>
      </c>
      <c r="E167" s="11">
        <v>30</v>
      </c>
    </row>
    <row r="168" spans="1:5" x14ac:dyDescent="0.25">
      <c r="A168" t="s">
        <v>84</v>
      </c>
      <c r="B168" t="s">
        <v>75</v>
      </c>
      <c r="C168" t="s">
        <v>76</v>
      </c>
      <c r="D168" s="10">
        <v>2646</v>
      </c>
      <c r="E168" s="11">
        <v>177</v>
      </c>
    </row>
    <row r="169" spans="1:5" x14ac:dyDescent="0.25">
      <c r="A169" t="s">
        <v>66</v>
      </c>
      <c r="B169" t="s">
        <v>91</v>
      </c>
      <c r="C169" t="s">
        <v>80</v>
      </c>
      <c r="D169" s="10">
        <v>3794</v>
      </c>
      <c r="E169" s="11">
        <v>159</v>
      </c>
    </row>
    <row r="170" spans="1:5" x14ac:dyDescent="0.25">
      <c r="A170" t="s">
        <v>88</v>
      </c>
      <c r="B170" t="s">
        <v>70</v>
      </c>
      <c r="C170" t="s">
        <v>80</v>
      </c>
      <c r="D170" s="10">
        <v>819</v>
      </c>
      <c r="E170" s="11">
        <v>306</v>
      </c>
    </row>
    <row r="171" spans="1:5" x14ac:dyDescent="0.25">
      <c r="A171" t="s">
        <v>88</v>
      </c>
      <c r="B171" t="s">
        <v>91</v>
      </c>
      <c r="C171" t="s">
        <v>94</v>
      </c>
      <c r="D171" s="10">
        <v>2583</v>
      </c>
      <c r="E171" s="11">
        <v>18</v>
      </c>
    </row>
    <row r="172" spans="1:5" x14ac:dyDescent="0.25">
      <c r="A172" t="s">
        <v>84</v>
      </c>
      <c r="B172" t="s">
        <v>70</v>
      </c>
      <c r="C172" t="s">
        <v>97</v>
      </c>
      <c r="D172" s="10">
        <v>4585</v>
      </c>
      <c r="E172" s="11">
        <v>240</v>
      </c>
    </row>
    <row r="173" spans="1:5" x14ac:dyDescent="0.25">
      <c r="A173" t="s">
        <v>86</v>
      </c>
      <c r="B173" t="s">
        <v>91</v>
      </c>
      <c r="C173" t="s">
        <v>80</v>
      </c>
      <c r="D173" s="10">
        <v>1652</v>
      </c>
      <c r="E173" s="11">
        <v>93</v>
      </c>
    </row>
    <row r="174" spans="1:5" x14ac:dyDescent="0.25">
      <c r="A174" t="s">
        <v>96</v>
      </c>
      <c r="B174" t="s">
        <v>91</v>
      </c>
      <c r="C174" t="s">
        <v>103</v>
      </c>
      <c r="D174" s="10">
        <v>4991</v>
      </c>
      <c r="E174" s="11">
        <v>9</v>
      </c>
    </row>
    <row r="175" spans="1:5" x14ac:dyDescent="0.25">
      <c r="A175" t="s">
        <v>69</v>
      </c>
      <c r="B175" t="s">
        <v>91</v>
      </c>
      <c r="C175" t="s">
        <v>90</v>
      </c>
      <c r="D175" s="10">
        <v>2009</v>
      </c>
      <c r="E175" s="11">
        <v>219</v>
      </c>
    </row>
    <row r="176" spans="1:5" x14ac:dyDescent="0.25">
      <c r="A176" t="s">
        <v>87</v>
      </c>
      <c r="B176" t="s">
        <v>78</v>
      </c>
      <c r="C176" t="s">
        <v>83</v>
      </c>
      <c r="D176" s="10">
        <v>1568</v>
      </c>
      <c r="E176" s="11">
        <v>141</v>
      </c>
    </row>
    <row r="177" spans="1:5" x14ac:dyDescent="0.25">
      <c r="A177" t="s">
        <v>74</v>
      </c>
      <c r="B177" t="s">
        <v>67</v>
      </c>
      <c r="C177" t="s">
        <v>94</v>
      </c>
      <c r="D177" s="10">
        <v>3388</v>
      </c>
      <c r="E177" s="11">
        <v>123</v>
      </c>
    </row>
    <row r="178" spans="1:5" x14ac:dyDescent="0.25">
      <c r="A178" t="s">
        <v>66</v>
      </c>
      <c r="B178" t="s">
        <v>81</v>
      </c>
      <c r="C178" t="s">
        <v>99</v>
      </c>
      <c r="D178" s="10">
        <v>623</v>
      </c>
      <c r="E178" s="11">
        <v>51</v>
      </c>
    </row>
    <row r="179" spans="1:5" x14ac:dyDescent="0.25">
      <c r="A179" t="s">
        <v>77</v>
      </c>
      <c r="B179" t="s">
        <v>75</v>
      </c>
      <c r="C179" t="s">
        <v>73</v>
      </c>
      <c r="D179" s="10">
        <v>10073</v>
      </c>
      <c r="E179" s="11">
        <v>120</v>
      </c>
    </row>
    <row r="180" spans="1:5" x14ac:dyDescent="0.25">
      <c r="A180" t="s">
        <v>69</v>
      </c>
      <c r="B180" t="s">
        <v>78</v>
      </c>
      <c r="C180" t="s">
        <v>103</v>
      </c>
      <c r="D180" s="10">
        <v>1561</v>
      </c>
      <c r="E180" s="11">
        <v>27</v>
      </c>
    </row>
    <row r="181" spans="1:5" x14ac:dyDescent="0.25">
      <c r="A181" t="s">
        <v>72</v>
      </c>
      <c r="B181" t="s">
        <v>75</v>
      </c>
      <c r="C181" t="s">
        <v>100</v>
      </c>
      <c r="D181" s="10">
        <v>11522</v>
      </c>
      <c r="E181" s="11">
        <v>204</v>
      </c>
    </row>
    <row r="182" spans="1:5" x14ac:dyDescent="0.25">
      <c r="A182" t="s">
        <v>77</v>
      </c>
      <c r="B182" t="s">
        <v>81</v>
      </c>
      <c r="C182" t="s">
        <v>92</v>
      </c>
      <c r="D182" s="10">
        <v>2317</v>
      </c>
      <c r="E182" s="11">
        <v>123</v>
      </c>
    </row>
    <row r="183" spans="1:5" x14ac:dyDescent="0.25">
      <c r="A183" t="s">
        <v>96</v>
      </c>
      <c r="B183" t="s">
        <v>67</v>
      </c>
      <c r="C183" t="s">
        <v>101</v>
      </c>
      <c r="D183" s="10">
        <v>3059</v>
      </c>
      <c r="E183" s="11">
        <v>27</v>
      </c>
    </row>
    <row r="184" spans="1:5" x14ac:dyDescent="0.25">
      <c r="A184" t="s">
        <v>74</v>
      </c>
      <c r="B184" t="s">
        <v>67</v>
      </c>
      <c r="C184" t="s">
        <v>103</v>
      </c>
      <c r="D184" s="10">
        <v>2324</v>
      </c>
      <c r="E184" s="11">
        <v>177</v>
      </c>
    </row>
    <row r="185" spans="1:5" x14ac:dyDescent="0.25">
      <c r="A185" t="s">
        <v>88</v>
      </c>
      <c r="B185" t="s">
        <v>78</v>
      </c>
      <c r="C185" t="s">
        <v>103</v>
      </c>
      <c r="D185" s="10">
        <v>4956</v>
      </c>
      <c r="E185" s="11">
        <v>171</v>
      </c>
    </row>
    <row r="186" spans="1:5" x14ac:dyDescent="0.25">
      <c r="A186" t="s">
        <v>96</v>
      </c>
      <c r="B186" t="s">
        <v>91</v>
      </c>
      <c r="C186" t="s">
        <v>97</v>
      </c>
      <c r="D186" s="10">
        <v>5355</v>
      </c>
      <c r="E186" s="11">
        <v>204</v>
      </c>
    </row>
    <row r="187" spans="1:5" x14ac:dyDescent="0.25">
      <c r="A187" t="s">
        <v>88</v>
      </c>
      <c r="B187" t="s">
        <v>91</v>
      </c>
      <c r="C187" t="s">
        <v>85</v>
      </c>
      <c r="D187" s="10">
        <v>7259</v>
      </c>
      <c r="E187" s="11">
        <v>276</v>
      </c>
    </row>
    <row r="188" spans="1:5" x14ac:dyDescent="0.25">
      <c r="A188" t="s">
        <v>69</v>
      </c>
      <c r="B188" t="s">
        <v>67</v>
      </c>
      <c r="C188" t="s">
        <v>103</v>
      </c>
      <c r="D188" s="10">
        <v>6279</v>
      </c>
      <c r="E188" s="11">
        <v>45</v>
      </c>
    </row>
    <row r="189" spans="1:5" x14ac:dyDescent="0.25">
      <c r="A189" t="s">
        <v>66</v>
      </c>
      <c r="B189" t="s">
        <v>81</v>
      </c>
      <c r="C189" t="s">
        <v>93</v>
      </c>
      <c r="D189" s="10">
        <v>2541</v>
      </c>
      <c r="E189" s="11">
        <v>45</v>
      </c>
    </row>
    <row r="190" spans="1:5" x14ac:dyDescent="0.25">
      <c r="A190" t="s">
        <v>77</v>
      </c>
      <c r="B190" t="s">
        <v>70</v>
      </c>
      <c r="C190" t="s">
        <v>100</v>
      </c>
      <c r="D190" s="10">
        <v>3864</v>
      </c>
      <c r="E190" s="11">
        <v>177</v>
      </c>
    </row>
    <row r="191" spans="1:5" x14ac:dyDescent="0.25">
      <c r="A191" t="s">
        <v>86</v>
      </c>
      <c r="B191" t="s">
        <v>75</v>
      </c>
      <c r="C191" t="s">
        <v>92</v>
      </c>
      <c r="D191" s="10">
        <v>6146</v>
      </c>
      <c r="E191" s="11">
        <v>63</v>
      </c>
    </row>
    <row r="192" spans="1:5" x14ac:dyDescent="0.25">
      <c r="A192" t="s">
        <v>72</v>
      </c>
      <c r="B192" t="s">
        <v>78</v>
      </c>
      <c r="C192" t="s">
        <v>76</v>
      </c>
      <c r="D192" s="10">
        <v>2639</v>
      </c>
      <c r="E192" s="11">
        <v>204</v>
      </c>
    </row>
    <row r="193" spans="1:5" x14ac:dyDescent="0.25">
      <c r="A193" t="s">
        <v>69</v>
      </c>
      <c r="B193" t="s">
        <v>67</v>
      </c>
      <c r="C193" t="s">
        <v>83</v>
      </c>
      <c r="D193" s="10">
        <v>1890</v>
      </c>
      <c r="E193" s="11">
        <v>195</v>
      </c>
    </row>
    <row r="194" spans="1:5" x14ac:dyDescent="0.25">
      <c r="A194" t="s">
        <v>84</v>
      </c>
      <c r="B194" t="s">
        <v>91</v>
      </c>
      <c r="C194" t="s">
        <v>85</v>
      </c>
      <c r="D194" s="10">
        <v>1932</v>
      </c>
      <c r="E194" s="11">
        <v>369</v>
      </c>
    </row>
    <row r="195" spans="1:5" x14ac:dyDescent="0.25">
      <c r="A195" t="s">
        <v>88</v>
      </c>
      <c r="B195" t="s">
        <v>91</v>
      </c>
      <c r="C195" t="s">
        <v>79</v>
      </c>
      <c r="D195" s="10">
        <v>6300</v>
      </c>
      <c r="E195" s="11">
        <v>42</v>
      </c>
    </row>
    <row r="196" spans="1:5" x14ac:dyDescent="0.25">
      <c r="A196" t="s">
        <v>77</v>
      </c>
      <c r="B196" t="s">
        <v>67</v>
      </c>
      <c r="C196" t="s">
        <v>68</v>
      </c>
      <c r="D196" s="10">
        <v>560</v>
      </c>
      <c r="E196" s="11">
        <v>81</v>
      </c>
    </row>
    <row r="197" spans="1:5" x14ac:dyDescent="0.25">
      <c r="A197" t="s">
        <v>72</v>
      </c>
      <c r="B197" t="s">
        <v>67</v>
      </c>
      <c r="C197" t="s">
        <v>103</v>
      </c>
      <c r="D197" s="10">
        <v>2856</v>
      </c>
      <c r="E197" s="11">
        <v>246</v>
      </c>
    </row>
    <row r="198" spans="1:5" x14ac:dyDescent="0.25">
      <c r="A198" t="s">
        <v>72</v>
      </c>
      <c r="B198" t="s">
        <v>91</v>
      </c>
      <c r="C198" t="s">
        <v>89</v>
      </c>
      <c r="D198" s="10">
        <v>707</v>
      </c>
      <c r="E198" s="11">
        <v>174</v>
      </c>
    </row>
    <row r="199" spans="1:5" x14ac:dyDescent="0.25">
      <c r="A199" t="s">
        <v>69</v>
      </c>
      <c r="B199" t="s">
        <v>70</v>
      </c>
      <c r="C199" t="s">
        <v>68</v>
      </c>
      <c r="D199" s="10">
        <v>3598</v>
      </c>
      <c r="E199" s="11">
        <v>81</v>
      </c>
    </row>
    <row r="200" spans="1:5" x14ac:dyDescent="0.25">
      <c r="A200" t="s">
        <v>66</v>
      </c>
      <c r="B200" t="s">
        <v>70</v>
      </c>
      <c r="C200" t="s">
        <v>83</v>
      </c>
      <c r="D200" s="10">
        <v>6853</v>
      </c>
      <c r="E200" s="11">
        <v>372</v>
      </c>
    </row>
    <row r="201" spans="1:5" x14ac:dyDescent="0.25">
      <c r="A201" t="s">
        <v>66</v>
      </c>
      <c r="B201" t="s">
        <v>70</v>
      </c>
      <c r="C201" t="s">
        <v>90</v>
      </c>
      <c r="D201" s="10">
        <v>4725</v>
      </c>
      <c r="E201" s="11">
        <v>174</v>
      </c>
    </row>
    <row r="202" spans="1:5" x14ac:dyDescent="0.25">
      <c r="A202" t="s">
        <v>74</v>
      </c>
      <c r="B202" t="s">
        <v>75</v>
      </c>
      <c r="C202" t="s">
        <v>71</v>
      </c>
      <c r="D202" s="10">
        <v>10304</v>
      </c>
      <c r="E202" s="11">
        <v>84</v>
      </c>
    </row>
    <row r="203" spans="1:5" x14ac:dyDescent="0.25">
      <c r="A203" t="s">
        <v>74</v>
      </c>
      <c r="B203" t="s">
        <v>91</v>
      </c>
      <c r="C203" t="s">
        <v>90</v>
      </c>
      <c r="D203" s="10">
        <v>1274</v>
      </c>
      <c r="E203" s="11">
        <v>225</v>
      </c>
    </row>
    <row r="204" spans="1:5" x14ac:dyDescent="0.25">
      <c r="A204" t="s">
        <v>86</v>
      </c>
      <c r="B204" t="s">
        <v>75</v>
      </c>
      <c r="C204" t="s">
        <v>68</v>
      </c>
      <c r="D204" s="10">
        <v>1526</v>
      </c>
      <c r="E204" s="11">
        <v>105</v>
      </c>
    </row>
    <row r="205" spans="1:5" x14ac:dyDescent="0.25">
      <c r="A205" t="s">
        <v>66</v>
      </c>
      <c r="B205" t="s">
        <v>78</v>
      </c>
      <c r="C205" t="s">
        <v>101</v>
      </c>
      <c r="D205" s="10">
        <v>3101</v>
      </c>
      <c r="E205" s="11">
        <v>225</v>
      </c>
    </row>
    <row r="206" spans="1:5" x14ac:dyDescent="0.25">
      <c r="A206" t="s">
        <v>87</v>
      </c>
      <c r="B206" t="s">
        <v>67</v>
      </c>
      <c r="C206" t="s">
        <v>85</v>
      </c>
      <c r="D206" s="10">
        <v>1057</v>
      </c>
      <c r="E206" s="11">
        <v>54</v>
      </c>
    </row>
    <row r="207" spans="1:5" x14ac:dyDescent="0.25">
      <c r="A207" t="s">
        <v>84</v>
      </c>
      <c r="B207" t="s">
        <v>67</v>
      </c>
      <c r="C207" t="s">
        <v>103</v>
      </c>
      <c r="D207" s="10">
        <v>5306</v>
      </c>
      <c r="E207" s="11">
        <v>0</v>
      </c>
    </row>
    <row r="208" spans="1:5" x14ac:dyDescent="0.25">
      <c r="A208" t="s">
        <v>86</v>
      </c>
      <c r="B208" t="s">
        <v>78</v>
      </c>
      <c r="C208" t="s">
        <v>99</v>
      </c>
      <c r="D208" s="10">
        <v>4018</v>
      </c>
      <c r="E208" s="11">
        <v>171</v>
      </c>
    </row>
    <row r="209" spans="1:5" x14ac:dyDescent="0.25">
      <c r="A209" t="s">
        <v>72</v>
      </c>
      <c r="B209" t="s">
        <v>91</v>
      </c>
      <c r="C209" t="s">
        <v>90</v>
      </c>
      <c r="D209" s="10">
        <v>938</v>
      </c>
      <c r="E209" s="11">
        <v>189</v>
      </c>
    </row>
    <row r="210" spans="1:5" x14ac:dyDescent="0.25">
      <c r="A210" t="s">
        <v>84</v>
      </c>
      <c r="B210" t="s">
        <v>81</v>
      </c>
      <c r="C210" t="s">
        <v>76</v>
      </c>
      <c r="D210" s="10">
        <v>1778</v>
      </c>
      <c r="E210" s="11">
        <v>270</v>
      </c>
    </row>
    <row r="211" spans="1:5" x14ac:dyDescent="0.25">
      <c r="A211" t="s">
        <v>77</v>
      </c>
      <c r="B211" t="s">
        <v>78</v>
      </c>
      <c r="C211" t="s">
        <v>68</v>
      </c>
      <c r="D211" s="10">
        <v>1638</v>
      </c>
      <c r="E211" s="11">
        <v>63</v>
      </c>
    </row>
    <row r="212" spans="1:5" x14ac:dyDescent="0.25">
      <c r="A212" t="s">
        <v>74</v>
      </c>
      <c r="B212" t="s">
        <v>81</v>
      </c>
      <c r="C212" t="s">
        <v>79</v>
      </c>
      <c r="D212" s="10">
        <v>154</v>
      </c>
      <c r="E212" s="11">
        <v>21</v>
      </c>
    </row>
    <row r="213" spans="1:5" x14ac:dyDescent="0.25">
      <c r="A213" t="s">
        <v>84</v>
      </c>
      <c r="B213" t="s">
        <v>67</v>
      </c>
      <c r="C213" t="s">
        <v>83</v>
      </c>
      <c r="D213" s="10">
        <v>9835</v>
      </c>
      <c r="E213" s="11">
        <v>207</v>
      </c>
    </row>
    <row r="214" spans="1:5" x14ac:dyDescent="0.25">
      <c r="A214" t="s">
        <v>72</v>
      </c>
      <c r="B214" t="s">
        <v>67</v>
      </c>
      <c r="C214" t="s">
        <v>94</v>
      </c>
      <c r="D214" s="10">
        <v>7273</v>
      </c>
      <c r="E214" s="11">
        <v>96</v>
      </c>
    </row>
    <row r="215" spans="1:5" x14ac:dyDescent="0.25">
      <c r="A215" t="s">
        <v>86</v>
      </c>
      <c r="B215" t="s">
        <v>78</v>
      </c>
      <c r="C215" t="s">
        <v>83</v>
      </c>
      <c r="D215" s="10">
        <v>6909</v>
      </c>
      <c r="E215" s="11">
        <v>81</v>
      </c>
    </row>
    <row r="216" spans="1:5" x14ac:dyDescent="0.25">
      <c r="A216" t="s">
        <v>72</v>
      </c>
      <c r="B216" t="s">
        <v>78</v>
      </c>
      <c r="C216" t="s">
        <v>99</v>
      </c>
      <c r="D216" s="10">
        <v>3920</v>
      </c>
      <c r="E216" s="11">
        <v>306</v>
      </c>
    </row>
    <row r="217" spans="1:5" x14ac:dyDescent="0.25">
      <c r="A217" t="s">
        <v>96</v>
      </c>
      <c r="B217" t="s">
        <v>78</v>
      </c>
      <c r="C217" t="s">
        <v>102</v>
      </c>
      <c r="D217" s="10">
        <v>4858</v>
      </c>
      <c r="E217" s="11">
        <v>279</v>
      </c>
    </row>
    <row r="218" spans="1:5" x14ac:dyDescent="0.25">
      <c r="A218" t="s">
        <v>87</v>
      </c>
      <c r="B218" t="s">
        <v>81</v>
      </c>
      <c r="C218" t="s">
        <v>73</v>
      </c>
      <c r="D218" s="10">
        <v>3549</v>
      </c>
      <c r="E218" s="11">
        <v>3</v>
      </c>
    </row>
    <row r="219" spans="1:5" x14ac:dyDescent="0.25">
      <c r="A219" t="s">
        <v>84</v>
      </c>
      <c r="B219" t="s">
        <v>78</v>
      </c>
      <c r="C219" t="s">
        <v>100</v>
      </c>
      <c r="D219" s="10">
        <v>966</v>
      </c>
      <c r="E219" s="11">
        <v>198</v>
      </c>
    </row>
    <row r="220" spans="1:5" x14ac:dyDescent="0.25">
      <c r="A220" t="s">
        <v>86</v>
      </c>
      <c r="B220" t="s">
        <v>78</v>
      </c>
      <c r="C220" t="s">
        <v>76</v>
      </c>
      <c r="D220" s="10">
        <v>385</v>
      </c>
      <c r="E220" s="11">
        <v>249</v>
      </c>
    </row>
    <row r="221" spans="1:5" x14ac:dyDescent="0.25">
      <c r="A221" t="s">
        <v>77</v>
      </c>
      <c r="B221" t="s">
        <v>91</v>
      </c>
      <c r="C221" t="s">
        <v>90</v>
      </c>
      <c r="D221" s="10">
        <v>2219</v>
      </c>
      <c r="E221" s="11">
        <v>75</v>
      </c>
    </row>
    <row r="222" spans="1:5" x14ac:dyDescent="0.25">
      <c r="A222" t="s">
        <v>72</v>
      </c>
      <c r="B222" t="s">
        <v>75</v>
      </c>
      <c r="C222" t="s">
        <v>71</v>
      </c>
      <c r="D222" s="10">
        <v>2954</v>
      </c>
      <c r="E222" s="11">
        <v>189</v>
      </c>
    </row>
    <row r="223" spans="1:5" x14ac:dyDescent="0.25">
      <c r="A223" t="s">
        <v>84</v>
      </c>
      <c r="B223" t="s">
        <v>75</v>
      </c>
      <c r="C223" t="s">
        <v>71</v>
      </c>
      <c r="D223" s="10">
        <v>280</v>
      </c>
      <c r="E223" s="11">
        <v>87</v>
      </c>
    </row>
    <row r="224" spans="1:5" x14ac:dyDescent="0.25">
      <c r="A224" t="s">
        <v>74</v>
      </c>
      <c r="B224" t="s">
        <v>75</v>
      </c>
      <c r="C224" t="s">
        <v>68</v>
      </c>
      <c r="D224" s="10">
        <v>6118</v>
      </c>
      <c r="E224" s="11">
        <v>174</v>
      </c>
    </row>
    <row r="225" spans="1:5" x14ac:dyDescent="0.25">
      <c r="A225" t="s">
        <v>87</v>
      </c>
      <c r="B225" t="s">
        <v>78</v>
      </c>
      <c r="C225" t="s">
        <v>98</v>
      </c>
      <c r="D225" s="10">
        <v>4802</v>
      </c>
      <c r="E225" s="11">
        <v>36</v>
      </c>
    </row>
    <row r="226" spans="1:5" x14ac:dyDescent="0.25">
      <c r="A226" t="s">
        <v>72</v>
      </c>
      <c r="B226" t="s">
        <v>81</v>
      </c>
      <c r="C226" t="s">
        <v>99</v>
      </c>
      <c r="D226" s="10">
        <v>4137</v>
      </c>
      <c r="E226" s="11">
        <v>60</v>
      </c>
    </row>
    <row r="227" spans="1:5" x14ac:dyDescent="0.25">
      <c r="A227" t="s">
        <v>88</v>
      </c>
      <c r="B227" t="s">
        <v>70</v>
      </c>
      <c r="C227" t="s">
        <v>95</v>
      </c>
      <c r="D227" s="10">
        <v>2023</v>
      </c>
      <c r="E227" s="11">
        <v>78</v>
      </c>
    </row>
    <row r="228" spans="1:5" x14ac:dyDescent="0.25">
      <c r="A228" t="s">
        <v>72</v>
      </c>
      <c r="B228" t="s">
        <v>75</v>
      </c>
      <c r="C228" t="s">
        <v>68</v>
      </c>
      <c r="D228" s="10">
        <v>9051</v>
      </c>
      <c r="E228" s="11">
        <v>57</v>
      </c>
    </row>
    <row r="229" spans="1:5" x14ac:dyDescent="0.25">
      <c r="A229" t="s">
        <v>72</v>
      </c>
      <c r="B229" t="s">
        <v>67</v>
      </c>
      <c r="C229" t="s">
        <v>101</v>
      </c>
      <c r="D229" s="10">
        <v>2919</v>
      </c>
      <c r="E229" s="11">
        <v>45</v>
      </c>
    </row>
    <row r="230" spans="1:5" x14ac:dyDescent="0.25">
      <c r="A230" t="s">
        <v>74</v>
      </c>
      <c r="B230" t="s">
        <v>81</v>
      </c>
      <c r="C230" t="s">
        <v>83</v>
      </c>
      <c r="D230" s="10">
        <v>5915</v>
      </c>
      <c r="E230" s="11">
        <v>3</v>
      </c>
    </row>
    <row r="231" spans="1:5" x14ac:dyDescent="0.25">
      <c r="A231" t="s">
        <v>96</v>
      </c>
      <c r="B231" t="s">
        <v>70</v>
      </c>
      <c r="C231" t="s">
        <v>98</v>
      </c>
      <c r="D231" s="10">
        <v>2562</v>
      </c>
      <c r="E231" s="11">
        <v>6</v>
      </c>
    </row>
    <row r="232" spans="1:5" x14ac:dyDescent="0.25">
      <c r="A232" t="s">
        <v>86</v>
      </c>
      <c r="B232" t="s">
        <v>67</v>
      </c>
      <c r="C232" t="s">
        <v>79</v>
      </c>
      <c r="D232" s="10">
        <v>8813</v>
      </c>
      <c r="E232" s="11">
        <v>21</v>
      </c>
    </row>
    <row r="233" spans="1:5" x14ac:dyDescent="0.25">
      <c r="A233" t="s">
        <v>86</v>
      </c>
      <c r="B233" t="s">
        <v>75</v>
      </c>
      <c r="C233" t="s">
        <v>76</v>
      </c>
      <c r="D233" s="10">
        <v>6111</v>
      </c>
      <c r="E233" s="11">
        <v>3</v>
      </c>
    </row>
    <row r="234" spans="1:5" x14ac:dyDescent="0.25">
      <c r="A234" t="s">
        <v>69</v>
      </c>
      <c r="B234" t="s">
        <v>91</v>
      </c>
      <c r="C234" t="s">
        <v>82</v>
      </c>
      <c r="D234" s="10">
        <v>3507</v>
      </c>
      <c r="E234" s="11">
        <v>288</v>
      </c>
    </row>
    <row r="235" spans="1:5" x14ac:dyDescent="0.25">
      <c r="A235" t="s">
        <v>77</v>
      </c>
      <c r="B235" t="s">
        <v>75</v>
      </c>
      <c r="C235" t="s">
        <v>92</v>
      </c>
      <c r="D235" s="10">
        <v>4319</v>
      </c>
      <c r="E235" s="11">
        <v>30</v>
      </c>
    </row>
    <row r="236" spans="1:5" x14ac:dyDescent="0.25">
      <c r="A236" t="s">
        <v>66</v>
      </c>
      <c r="B236" t="s">
        <v>81</v>
      </c>
      <c r="C236" t="s">
        <v>103</v>
      </c>
      <c r="D236" s="10">
        <v>609</v>
      </c>
      <c r="E236" s="11">
        <v>87</v>
      </c>
    </row>
    <row r="237" spans="1:5" x14ac:dyDescent="0.25">
      <c r="A237" t="s">
        <v>66</v>
      </c>
      <c r="B237" t="s">
        <v>78</v>
      </c>
      <c r="C237" t="s">
        <v>100</v>
      </c>
      <c r="D237" s="10">
        <v>6370</v>
      </c>
      <c r="E237" s="11">
        <v>30</v>
      </c>
    </row>
    <row r="238" spans="1:5" x14ac:dyDescent="0.25">
      <c r="A238" t="s">
        <v>86</v>
      </c>
      <c r="B238" t="s">
        <v>81</v>
      </c>
      <c r="C238" t="s">
        <v>97</v>
      </c>
      <c r="D238" s="10">
        <v>5474</v>
      </c>
      <c r="E238" s="11">
        <v>168</v>
      </c>
    </row>
    <row r="239" spans="1:5" x14ac:dyDescent="0.25">
      <c r="A239" t="s">
        <v>66</v>
      </c>
      <c r="B239" t="s">
        <v>75</v>
      </c>
      <c r="C239" t="s">
        <v>100</v>
      </c>
      <c r="D239" s="10">
        <v>3164</v>
      </c>
      <c r="E239" s="11">
        <v>306</v>
      </c>
    </row>
    <row r="240" spans="1:5" x14ac:dyDescent="0.25">
      <c r="A240" t="s">
        <v>77</v>
      </c>
      <c r="B240" t="s">
        <v>70</v>
      </c>
      <c r="C240" t="s">
        <v>73</v>
      </c>
      <c r="D240" s="10">
        <v>1302</v>
      </c>
      <c r="E240" s="11">
        <v>402</v>
      </c>
    </row>
    <row r="241" spans="1:5" x14ac:dyDescent="0.25">
      <c r="A241" t="s">
        <v>88</v>
      </c>
      <c r="B241" t="s">
        <v>67</v>
      </c>
      <c r="C241" t="s">
        <v>101</v>
      </c>
      <c r="D241" s="10">
        <v>7308</v>
      </c>
      <c r="E241" s="11">
        <v>327</v>
      </c>
    </row>
    <row r="242" spans="1:5" x14ac:dyDescent="0.25">
      <c r="A242" t="s">
        <v>66</v>
      </c>
      <c r="B242" t="s">
        <v>67</v>
      </c>
      <c r="C242" t="s">
        <v>100</v>
      </c>
      <c r="D242" s="10">
        <v>6132</v>
      </c>
      <c r="E242" s="11">
        <v>93</v>
      </c>
    </row>
    <row r="243" spans="1:5" x14ac:dyDescent="0.25">
      <c r="A243" t="s">
        <v>96</v>
      </c>
      <c r="B243" t="s">
        <v>70</v>
      </c>
      <c r="C243" t="s">
        <v>85</v>
      </c>
      <c r="D243" s="10">
        <v>3472</v>
      </c>
      <c r="E243" s="11">
        <v>96</v>
      </c>
    </row>
    <row r="244" spans="1:5" x14ac:dyDescent="0.25">
      <c r="A244" t="s">
        <v>69</v>
      </c>
      <c r="B244" t="s">
        <v>78</v>
      </c>
      <c r="C244" t="s">
        <v>76</v>
      </c>
      <c r="D244" s="10">
        <v>9660</v>
      </c>
      <c r="E244" s="11">
        <v>27</v>
      </c>
    </row>
    <row r="245" spans="1:5" x14ac:dyDescent="0.25">
      <c r="A245" t="s">
        <v>72</v>
      </c>
      <c r="B245" t="s">
        <v>81</v>
      </c>
      <c r="C245" t="s">
        <v>103</v>
      </c>
      <c r="D245" s="10">
        <v>2436</v>
      </c>
      <c r="E245" s="11">
        <v>99</v>
      </c>
    </row>
    <row r="246" spans="1:5" x14ac:dyDescent="0.25">
      <c r="A246" t="s">
        <v>72</v>
      </c>
      <c r="B246" t="s">
        <v>81</v>
      </c>
      <c r="C246" t="s">
        <v>80</v>
      </c>
      <c r="D246" s="10">
        <v>9506</v>
      </c>
      <c r="E246" s="11">
        <v>87</v>
      </c>
    </row>
    <row r="247" spans="1:5" x14ac:dyDescent="0.25">
      <c r="A247" t="s">
        <v>96</v>
      </c>
      <c r="B247" t="s">
        <v>67</v>
      </c>
      <c r="C247" t="s">
        <v>102</v>
      </c>
      <c r="D247" s="10">
        <v>245</v>
      </c>
      <c r="E247" s="11">
        <v>288</v>
      </c>
    </row>
    <row r="248" spans="1:5" x14ac:dyDescent="0.25">
      <c r="A248" t="s">
        <v>69</v>
      </c>
      <c r="B248" t="s">
        <v>70</v>
      </c>
      <c r="C248" t="s">
        <v>94</v>
      </c>
      <c r="D248" s="10">
        <v>2702</v>
      </c>
      <c r="E248" s="11">
        <v>363</v>
      </c>
    </row>
    <row r="249" spans="1:5" x14ac:dyDescent="0.25">
      <c r="A249" t="s">
        <v>96</v>
      </c>
      <c r="B249" t="s">
        <v>91</v>
      </c>
      <c r="C249" t="s">
        <v>89</v>
      </c>
      <c r="D249" s="10">
        <v>700</v>
      </c>
      <c r="E249" s="11">
        <v>87</v>
      </c>
    </row>
    <row r="250" spans="1:5" x14ac:dyDescent="0.25">
      <c r="A250" t="s">
        <v>77</v>
      </c>
      <c r="B250" t="s">
        <v>91</v>
      </c>
      <c r="C250" t="s">
        <v>89</v>
      </c>
      <c r="D250" s="10">
        <v>3759</v>
      </c>
      <c r="E250" s="11">
        <v>150</v>
      </c>
    </row>
    <row r="251" spans="1:5" x14ac:dyDescent="0.25">
      <c r="A251" t="s">
        <v>87</v>
      </c>
      <c r="B251" t="s">
        <v>70</v>
      </c>
      <c r="C251" t="s">
        <v>89</v>
      </c>
      <c r="D251" s="10">
        <v>1589</v>
      </c>
      <c r="E251" s="11">
        <v>303</v>
      </c>
    </row>
    <row r="252" spans="1:5" x14ac:dyDescent="0.25">
      <c r="A252" t="s">
        <v>84</v>
      </c>
      <c r="B252" t="s">
        <v>70</v>
      </c>
      <c r="C252" t="s">
        <v>101</v>
      </c>
      <c r="D252" s="10">
        <v>5194</v>
      </c>
      <c r="E252" s="11">
        <v>288</v>
      </c>
    </row>
    <row r="253" spans="1:5" x14ac:dyDescent="0.25">
      <c r="A253" t="s">
        <v>96</v>
      </c>
      <c r="B253" t="s">
        <v>75</v>
      </c>
      <c r="C253" t="s">
        <v>92</v>
      </c>
      <c r="D253" s="10">
        <v>945</v>
      </c>
      <c r="E253" s="11">
        <v>75</v>
      </c>
    </row>
    <row r="254" spans="1:5" x14ac:dyDescent="0.25">
      <c r="A254" t="s">
        <v>66</v>
      </c>
      <c r="B254" t="s">
        <v>81</v>
      </c>
      <c r="C254" t="s">
        <v>82</v>
      </c>
      <c r="D254" s="10">
        <v>1988</v>
      </c>
      <c r="E254" s="11">
        <v>39</v>
      </c>
    </row>
    <row r="255" spans="1:5" x14ac:dyDescent="0.25">
      <c r="A255" t="s">
        <v>77</v>
      </c>
      <c r="B255" t="s">
        <v>91</v>
      </c>
      <c r="C255" t="s">
        <v>71</v>
      </c>
      <c r="D255" s="10">
        <v>6734</v>
      </c>
      <c r="E255" s="11">
        <v>123</v>
      </c>
    </row>
    <row r="256" spans="1:5" x14ac:dyDescent="0.25">
      <c r="A256" t="s">
        <v>66</v>
      </c>
      <c r="B256" t="s">
        <v>75</v>
      </c>
      <c r="C256" t="s">
        <v>73</v>
      </c>
      <c r="D256" s="10">
        <v>217</v>
      </c>
      <c r="E256" s="11">
        <v>36</v>
      </c>
    </row>
    <row r="257" spans="1:5" x14ac:dyDescent="0.25">
      <c r="A257" t="s">
        <v>86</v>
      </c>
      <c r="B257" t="s">
        <v>91</v>
      </c>
      <c r="C257" t="s">
        <v>83</v>
      </c>
      <c r="D257" s="10">
        <v>6279</v>
      </c>
      <c r="E257" s="11">
        <v>237</v>
      </c>
    </row>
    <row r="258" spans="1:5" x14ac:dyDescent="0.25">
      <c r="A258" t="s">
        <v>66</v>
      </c>
      <c r="B258" t="s">
        <v>75</v>
      </c>
      <c r="C258" t="s">
        <v>92</v>
      </c>
      <c r="D258" s="10">
        <v>4424</v>
      </c>
      <c r="E258" s="11">
        <v>201</v>
      </c>
    </row>
    <row r="259" spans="1:5" x14ac:dyDescent="0.25">
      <c r="A259" t="s">
        <v>87</v>
      </c>
      <c r="B259" t="s">
        <v>75</v>
      </c>
      <c r="C259" t="s">
        <v>89</v>
      </c>
      <c r="D259" s="10">
        <v>189</v>
      </c>
      <c r="E259" s="11">
        <v>48</v>
      </c>
    </row>
    <row r="260" spans="1:5" x14ac:dyDescent="0.25">
      <c r="A260" t="s">
        <v>86</v>
      </c>
      <c r="B260" t="s">
        <v>70</v>
      </c>
      <c r="C260" t="s">
        <v>83</v>
      </c>
      <c r="D260" s="10">
        <v>490</v>
      </c>
      <c r="E260" s="11">
        <v>84</v>
      </c>
    </row>
    <row r="261" spans="1:5" x14ac:dyDescent="0.25">
      <c r="A261" t="s">
        <v>69</v>
      </c>
      <c r="B261" t="s">
        <v>67</v>
      </c>
      <c r="C261" t="s">
        <v>102</v>
      </c>
      <c r="D261" s="10">
        <v>434</v>
      </c>
      <c r="E261" s="11">
        <v>87</v>
      </c>
    </row>
    <row r="262" spans="1:5" x14ac:dyDescent="0.25">
      <c r="A262" t="s">
        <v>84</v>
      </c>
      <c r="B262" t="s">
        <v>81</v>
      </c>
      <c r="C262" t="s">
        <v>68</v>
      </c>
      <c r="D262" s="10">
        <v>10129</v>
      </c>
      <c r="E262" s="11">
        <v>312</v>
      </c>
    </row>
    <row r="263" spans="1:5" x14ac:dyDescent="0.25">
      <c r="A263" t="s">
        <v>88</v>
      </c>
      <c r="B263" t="s">
        <v>78</v>
      </c>
      <c r="C263" t="s">
        <v>101</v>
      </c>
      <c r="D263" s="10">
        <v>1652</v>
      </c>
      <c r="E263" s="11">
        <v>102</v>
      </c>
    </row>
    <row r="264" spans="1:5" x14ac:dyDescent="0.25">
      <c r="A264" t="s">
        <v>69</v>
      </c>
      <c r="B264" t="s">
        <v>81</v>
      </c>
      <c r="C264" t="s">
        <v>102</v>
      </c>
      <c r="D264" s="10">
        <v>6433</v>
      </c>
      <c r="E264" s="11">
        <v>78</v>
      </c>
    </row>
    <row r="265" spans="1:5" x14ac:dyDescent="0.25">
      <c r="A265" t="s">
        <v>88</v>
      </c>
      <c r="B265" t="s">
        <v>91</v>
      </c>
      <c r="C265" t="s">
        <v>95</v>
      </c>
      <c r="D265" s="10">
        <v>2212</v>
      </c>
      <c r="E265" s="11">
        <v>117</v>
      </c>
    </row>
    <row r="266" spans="1:5" x14ac:dyDescent="0.25">
      <c r="A266" t="s">
        <v>74</v>
      </c>
      <c r="B266" t="s">
        <v>70</v>
      </c>
      <c r="C266" t="s">
        <v>97</v>
      </c>
      <c r="D266" s="10">
        <v>609</v>
      </c>
      <c r="E266" s="11">
        <v>99</v>
      </c>
    </row>
    <row r="267" spans="1:5" x14ac:dyDescent="0.25">
      <c r="A267" t="s">
        <v>66</v>
      </c>
      <c r="B267" t="s">
        <v>70</v>
      </c>
      <c r="C267" t="s">
        <v>99</v>
      </c>
      <c r="D267" s="10">
        <v>1638</v>
      </c>
      <c r="E267" s="11">
        <v>48</v>
      </c>
    </row>
    <row r="268" spans="1:5" x14ac:dyDescent="0.25">
      <c r="A268" t="s">
        <v>84</v>
      </c>
      <c r="B268" t="s">
        <v>91</v>
      </c>
      <c r="C268" t="s">
        <v>98</v>
      </c>
      <c r="D268" s="10">
        <v>3829</v>
      </c>
      <c r="E268" s="11">
        <v>24</v>
      </c>
    </row>
    <row r="269" spans="1:5" x14ac:dyDescent="0.25">
      <c r="A269" t="s">
        <v>66</v>
      </c>
      <c r="B269" t="s">
        <v>78</v>
      </c>
      <c r="C269" t="s">
        <v>98</v>
      </c>
      <c r="D269" s="10">
        <v>5775</v>
      </c>
      <c r="E269" s="11">
        <v>42</v>
      </c>
    </row>
    <row r="270" spans="1:5" x14ac:dyDescent="0.25">
      <c r="A270" t="s">
        <v>77</v>
      </c>
      <c r="B270" t="s">
        <v>70</v>
      </c>
      <c r="C270" t="s">
        <v>94</v>
      </c>
      <c r="D270" s="10">
        <v>1071</v>
      </c>
      <c r="E270" s="11">
        <v>270</v>
      </c>
    </row>
    <row r="271" spans="1:5" x14ac:dyDescent="0.25">
      <c r="A271" t="s">
        <v>69</v>
      </c>
      <c r="B271" t="s">
        <v>75</v>
      </c>
      <c r="C271" t="s">
        <v>95</v>
      </c>
      <c r="D271" s="10">
        <v>5019</v>
      </c>
      <c r="E271" s="11">
        <v>150</v>
      </c>
    </row>
    <row r="272" spans="1:5" x14ac:dyDescent="0.25">
      <c r="A272" t="s">
        <v>87</v>
      </c>
      <c r="B272" t="s">
        <v>67</v>
      </c>
      <c r="C272" t="s">
        <v>98</v>
      </c>
      <c r="D272" s="10">
        <v>2863</v>
      </c>
      <c r="E272" s="11">
        <v>42</v>
      </c>
    </row>
    <row r="273" spans="1:5" x14ac:dyDescent="0.25">
      <c r="A273" t="s">
        <v>66</v>
      </c>
      <c r="B273" t="s">
        <v>70</v>
      </c>
      <c r="C273" t="s">
        <v>93</v>
      </c>
      <c r="D273" s="10">
        <v>1617</v>
      </c>
      <c r="E273" s="11">
        <v>126</v>
      </c>
    </row>
    <row r="274" spans="1:5" x14ac:dyDescent="0.25">
      <c r="A274" t="s">
        <v>77</v>
      </c>
      <c r="B274" t="s">
        <v>67</v>
      </c>
      <c r="C274" t="s">
        <v>103</v>
      </c>
      <c r="D274" s="10">
        <v>6818</v>
      </c>
      <c r="E274" s="11">
        <v>6</v>
      </c>
    </row>
    <row r="275" spans="1:5" x14ac:dyDescent="0.25">
      <c r="A275" t="s">
        <v>88</v>
      </c>
      <c r="B275" t="s">
        <v>70</v>
      </c>
      <c r="C275" t="s">
        <v>98</v>
      </c>
      <c r="D275" s="10">
        <v>6657</v>
      </c>
      <c r="E275" s="11">
        <v>276</v>
      </c>
    </row>
    <row r="276" spans="1:5" x14ac:dyDescent="0.25">
      <c r="A276" t="s">
        <v>88</v>
      </c>
      <c r="B276" t="s">
        <v>91</v>
      </c>
      <c r="C276" t="s">
        <v>89</v>
      </c>
      <c r="D276" s="10">
        <v>2919</v>
      </c>
      <c r="E276" s="11">
        <v>93</v>
      </c>
    </row>
    <row r="277" spans="1:5" x14ac:dyDescent="0.25">
      <c r="A277" t="s">
        <v>87</v>
      </c>
      <c r="B277" t="s">
        <v>75</v>
      </c>
      <c r="C277" t="s">
        <v>82</v>
      </c>
      <c r="D277" s="10">
        <v>3094</v>
      </c>
      <c r="E277" s="11">
        <v>246</v>
      </c>
    </row>
    <row r="278" spans="1:5" x14ac:dyDescent="0.25">
      <c r="A278" t="s">
        <v>77</v>
      </c>
      <c r="B278" t="s">
        <v>78</v>
      </c>
      <c r="C278" t="s">
        <v>99</v>
      </c>
      <c r="D278" s="10">
        <v>2989</v>
      </c>
      <c r="E278" s="11">
        <v>3</v>
      </c>
    </row>
    <row r="279" spans="1:5" x14ac:dyDescent="0.25">
      <c r="A279" t="s">
        <v>69</v>
      </c>
      <c r="B279" t="s">
        <v>81</v>
      </c>
      <c r="C279" t="s">
        <v>100</v>
      </c>
      <c r="D279" s="10">
        <v>2268</v>
      </c>
      <c r="E279" s="11">
        <v>63</v>
      </c>
    </row>
    <row r="280" spans="1:5" x14ac:dyDescent="0.25">
      <c r="A280" t="s">
        <v>86</v>
      </c>
      <c r="B280" t="s">
        <v>70</v>
      </c>
      <c r="C280" t="s">
        <v>82</v>
      </c>
      <c r="D280" s="10">
        <v>4753</v>
      </c>
      <c r="E280" s="11">
        <v>246</v>
      </c>
    </row>
    <row r="281" spans="1:5" x14ac:dyDescent="0.25">
      <c r="A281" t="s">
        <v>87</v>
      </c>
      <c r="B281" t="s">
        <v>91</v>
      </c>
      <c r="C281" t="s">
        <v>97</v>
      </c>
      <c r="D281" s="10">
        <v>7511</v>
      </c>
      <c r="E281" s="11">
        <v>120</v>
      </c>
    </row>
    <row r="282" spans="1:5" x14ac:dyDescent="0.25">
      <c r="A282" t="s">
        <v>87</v>
      </c>
      <c r="B282" t="s">
        <v>81</v>
      </c>
      <c r="C282" t="s">
        <v>82</v>
      </c>
      <c r="D282" s="10">
        <v>4326</v>
      </c>
      <c r="E282" s="11">
        <v>348</v>
      </c>
    </row>
    <row r="283" spans="1:5" x14ac:dyDescent="0.25">
      <c r="A283" t="s">
        <v>74</v>
      </c>
      <c r="B283" t="s">
        <v>91</v>
      </c>
      <c r="C283" t="s">
        <v>95</v>
      </c>
      <c r="D283" s="10">
        <v>4935</v>
      </c>
      <c r="E283" s="11">
        <v>126</v>
      </c>
    </row>
    <row r="284" spans="1:5" x14ac:dyDescent="0.25">
      <c r="A284" t="s">
        <v>77</v>
      </c>
      <c r="B284" t="s">
        <v>70</v>
      </c>
      <c r="C284" t="s">
        <v>68</v>
      </c>
      <c r="D284" s="10">
        <v>4781</v>
      </c>
      <c r="E284" s="11">
        <v>123</v>
      </c>
    </row>
    <row r="285" spans="1:5" x14ac:dyDescent="0.25">
      <c r="A285" t="s">
        <v>86</v>
      </c>
      <c r="B285" t="s">
        <v>81</v>
      </c>
      <c r="C285" t="s">
        <v>79</v>
      </c>
      <c r="D285" s="10">
        <v>7483</v>
      </c>
      <c r="E285" s="11">
        <v>45</v>
      </c>
    </row>
    <row r="286" spans="1:5" x14ac:dyDescent="0.25">
      <c r="A286" t="s">
        <v>96</v>
      </c>
      <c r="B286" t="s">
        <v>81</v>
      </c>
      <c r="C286" t="s">
        <v>73</v>
      </c>
      <c r="D286" s="10">
        <v>6860</v>
      </c>
      <c r="E286" s="11">
        <v>126</v>
      </c>
    </row>
    <row r="287" spans="1:5" x14ac:dyDescent="0.25">
      <c r="A287" t="s">
        <v>66</v>
      </c>
      <c r="B287" t="s">
        <v>67</v>
      </c>
      <c r="C287" t="s">
        <v>93</v>
      </c>
      <c r="D287" s="10">
        <v>9002</v>
      </c>
      <c r="E287" s="11">
        <v>72</v>
      </c>
    </row>
    <row r="288" spans="1:5" x14ac:dyDescent="0.25">
      <c r="A288" t="s">
        <v>77</v>
      </c>
      <c r="B288" t="s">
        <v>75</v>
      </c>
      <c r="C288" t="s">
        <v>93</v>
      </c>
      <c r="D288" s="10">
        <v>1400</v>
      </c>
      <c r="E288" s="11">
        <v>135</v>
      </c>
    </row>
    <row r="289" spans="1:5" x14ac:dyDescent="0.25">
      <c r="A289" t="s">
        <v>96</v>
      </c>
      <c r="B289" t="s">
        <v>91</v>
      </c>
      <c r="C289" t="s">
        <v>83</v>
      </c>
      <c r="D289" s="10">
        <v>4053</v>
      </c>
      <c r="E289" s="11">
        <v>24</v>
      </c>
    </row>
    <row r="290" spans="1:5" x14ac:dyDescent="0.25">
      <c r="A290" t="s">
        <v>84</v>
      </c>
      <c r="B290" t="s">
        <v>75</v>
      </c>
      <c r="C290" t="s">
        <v>82</v>
      </c>
      <c r="D290" s="10">
        <v>2149</v>
      </c>
      <c r="E290" s="11">
        <v>117</v>
      </c>
    </row>
    <row r="291" spans="1:5" x14ac:dyDescent="0.25">
      <c r="A291" t="s">
        <v>88</v>
      </c>
      <c r="B291" t="s">
        <v>78</v>
      </c>
      <c r="C291" t="s">
        <v>93</v>
      </c>
      <c r="D291" s="10">
        <v>3640</v>
      </c>
      <c r="E291" s="11">
        <v>51</v>
      </c>
    </row>
    <row r="292" spans="1:5" x14ac:dyDescent="0.25">
      <c r="A292" t="s">
        <v>87</v>
      </c>
      <c r="B292" t="s">
        <v>78</v>
      </c>
      <c r="C292" t="s">
        <v>95</v>
      </c>
      <c r="D292" s="10">
        <v>630</v>
      </c>
      <c r="E292" s="11">
        <v>36</v>
      </c>
    </row>
    <row r="293" spans="1:5" x14ac:dyDescent="0.25">
      <c r="A293" t="s">
        <v>72</v>
      </c>
      <c r="B293" t="s">
        <v>70</v>
      </c>
      <c r="C293" t="s">
        <v>100</v>
      </c>
      <c r="D293" s="10">
        <v>2429</v>
      </c>
      <c r="E293" s="11">
        <v>144</v>
      </c>
    </row>
    <row r="294" spans="1:5" x14ac:dyDescent="0.25">
      <c r="A294" t="s">
        <v>72</v>
      </c>
      <c r="B294" t="s">
        <v>75</v>
      </c>
      <c r="C294" t="s">
        <v>79</v>
      </c>
      <c r="D294" s="10">
        <v>2142</v>
      </c>
      <c r="E294" s="11">
        <v>114</v>
      </c>
    </row>
    <row r="295" spans="1:5" x14ac:dyDescent="0.25">
      <c r="A295" t="s">
        <v>84</v>
      </c>
      <c r="B295" t="s">
        <v>67</v>
      </c>
      <c r="C295" t="s">
        <v>68</v>
      </c>
      <c r="D295" s="10">
        <v>6454</v>
      </c>
      <c r="E295" s="11">
        <v>54</v>
      </c>
    </row>
    <row r="296" spans="1:5" x14ac:dyDescent="0.25">
      <c r="A296" t="s">
        <v>84</v>
      </c>
      <c r="B296" t="s">
        <v>67</v>
      </c>
      <c r="C296" t="s">
        <v>90</v>
      </c>
      <c r="D296" s="10">
        <v>4487</v>
      </c>
      <c r="E296" s="11">
        <v>333</v>
      </c>
    </row>
    <row r="297" spans="1:5" x14ac:dyDescent="0.25">
      <c r="A297" t="s">
        <v>88</v>
      </c>
      <c r="B297" t="s">
        <v>67</v>
      </c>
      <c r="C297" t="s">
        <v>73</v>
      </c>
      <c r="D297" s="10">
        <v>938</v>
      </c>
      <c r="E297" s="11">
        <v>366</v>
      </c>
    </row>
    <row r="298" spans="1:5" x14ac:dyDescent="0.25">
      <c r="A298" t="s">
        <v>88</v>
      </c>
      <c r="B298" t="s">
        <v>81</v>
      </c>
      <c r="C298" t="s">
        <v>103</v>
      </c>
      <c r="D298" s="10">
        <v>8841</v>
      </c>
      <c r="E298" s="11">
        <v>303</v>
      </c>
    </row>
    <row r="299" spans="1:5" x14ac:dyDescent="0.25">
      <c r="A299" t="s">
        <v>77</v>
      </c>
      <c r="B299" t="s">
        <v>78</v>
      </c>
      <c r="C299" t="s">
        <v>73</v>
      </c>
      <c r="D299" s="10">
        <v>4270</v>
      </c>
      <c r="E299" s="11">
        <v>240</v>
      </c>
    </row>
    <row r="300" spans="1:5" x14ac:dyDescent="0.25">
      <c r="A300" t="s">
        <v>87</v>
      </c>
      <c r="B300" t="s">
        <v>75</v>
      </c>
      <c r="C300" t="s">
        <v>101</v>
      </c>
      <c r="D300" s="10">
        <v>3416</v>
      </c>
      <c r="E300" s="11">
        <v>198</v>
      </c>
    </row>
    <row r="301" spans="1:5" x14ac:dyDescent="0.25">
      <c r="A301" t="s">
        <v>84</v>
      </c>
      <c r="B301" t="s">
        <v>78</v>
      </c>
      <c r="C301" t="s">
        <v>93</v>
      </c>
      <c r="D301" s="10">
        <v>6181</v>
      </c>
      <c r="E301" s="11">
        <v>99</v>
      </c>
    </row>
    <row r="302" spans="1:5" x14ac:dyDescent="0.25">
      <c r="A302" t="s">
        <v>87</v>
      </c>
      <c r="B302" t="s">
        <v>91</v>
      </c>
      <c r="C302" t="s">
        <v>101</v>
      </c>
      <c r="D302" s="10">
        <v>4550</v>
      </c>
      <c r="E302" s="11">
        <v>126</v>
      </c>
    </row>
    <row r="303" spans="1:5" x14ac:dyDescent="0.25">
      <c r="A303" t="s">
        <v>84</v>
      </c>
      <c r="B303" t="s">
        <v>75</v>
      </c>
      <c r="C303" t="s">
        <v>99</v>
      </c>
      <c r="D303" s="10">
        <v>357</v>
      </c>
      <c r="E303" s="11">
        <v>354</v>
      </c>
    </row>
    <row r="304" spans="1:5" x14ac:dyDescent="0.25">
      <c r="A304" t="s">
        <v>72</v>
      </c>
      <c r="B304" t="s">
        <v>75</v>
      </c>
      <c r="C304" t="s">
        <v>80</v>
      </c>
      <c r="D304" s="10">
        <v>1022</v>
      </c>
      <c r="E304" s="11">
        <v>210</v>
      </c>
    </row>
    <row r="305" spans="1:5" x14ac:dyDescent="0.25">
      <c r="A305" t="s">
        <v>77</v>
      </c>
      <c r="B305" t="s">
        <v>70</v>
      </c>
      <c r="C305" t="s">
        <v>98</v>
      </c>
      <c r="D305" s="10">
        <v>2527</v>
      </c>
      <c r="E305" s="11">
        <v>447</v>
      </c>
    </row>
    <row r="306" spans="1:5" x14ac:dyDescent="0.25">
      <c r="A306" t="s">
        <v>87</v>
      </c>
      <c r="B306" t="s">
        <v>67</v>
      </c>
      <c r="C306" t="s">
        <v>93</v>
      </c>
      <c r="D306" s="10">
        <v>5075</v>
      </c>
      <c r="E306" s="11">
        <v>156</v>
      </c>
    </row>
    <row r="307" spans="1:5" x14ac:dyDescent="0.25">
      <c r="A307" t="s">
        <v>72</v>
      </c>
      <c r="B307" t="s">
        <v>70</v>
      </c>
      <c r="C307" t="s">
        <v>101</v>
      </c>
      <c r="D307" s="10">
        <v>1750</v>
      </c>
      <c r="E307" s="11">
        <v>87</v>
      </c>
    </row>
    <row r="308" spans="1:5" x14ac:dyDescent="0.25">
      <c r="A308" t="s">
        <v>69</v>
      </c>
      <c r="B308" t="s">
        <v>75</v>
      </c>
      <c r="C308" t="s">
        <v>80</v>
      </c>
      <c r="D308" s="10">
        <v>6559</v>
      </c>
      <c r="E308" s="11">
        <v>261</v>
      </c>
    </row>
    <row r="309" spans="1:5" x14ac:dyDescent="0.25">
      <c r="A309" t="s">
        <v>74</v>
      </c>
      <c r="B309" t="s">
        <v>91</v>
      </c>
      <c r="C309" t="s">
        <v>79</v>
      </c>
      <c r="D309" s="10">
        <v>413</v>
      </c>
      <c r="E309" s="11">
        <v>177</v>
      </c>
    </row>
    <row r="310" spans="1:5" x14ac:dyDescent="0.25">
      <c r="A310" t="s">
        <v>88</v>
      </c>
      <c r="B310" t="s">
        <v>78</v>
      </c>
      <c r="C310" t="s">
        <v>92</v>
      </c>
      <c r="D310" s="10">
        <v>3311</v>
      </c>
      <c r="E310" s="11">
        <v>324</v>
      </c>
    </row>
    <row r="311" spans="1:5" x14ac:dyDescent="0.25">
      <c r="A311" t="s">
        <v>96</v>
      </c>
      <c r="B311" t="s">
        <v>75</v>
      </c>
      <c r="C311" t="s">
        <v>103</v>
      </c>
      <c r="D311" s="10">
        <v>5558</v>
      </c>
      <c r="E311" s="11">
        <v>384</v>
      </c>
    </row>
    <row r="312" spans="1:5" x14ac:dyDescent="0.25">
      <c r="A312" t="s">
        <v>86</v>
      </c>
      <c r="B312" t="s">
        <v>70</v>
      </c>
      <c r="C312" t="s">
        <v>100</v>
      </c>
      <c r="D312" s="10">
        <v>3864</v>
      </c>
      <c r="E312" s="11">
        <v>123</v>
      </c>
    </row>
    <row r="313" spans="1:5" x14ac:dyDescent="0.25">
      <c r="A313" t="s">
        <v>96</v>
      </c>
      <c r="B313" t="s">
        <v>75</v>
      </c>
      <c r="C313" t="s">
        <v>98</v>
      </c>
      <c r="D313" s="10">
        <v>5992</v>
      </c>
      <c r="E313" s="11">
        <v>264</v>
      </c>
    </row>
    <row r="314" spans="1:5" x14ac:dyDescent="0.25">
      <c r="A314" t="s">
        <v>86</v>
      </c>
      <c r="B314" t="s">
        <v>75</v>
      </c>
      <c r="C314" t="s">
        <v>85</v>
      </c>
      <c r="D314" s="10">
        <v>616</v>
      </c>
      <c r="E314" s="11">
        <v>105</v>
      </c>
    </row>
    <row r="315" spans="1:5" x14ac:dyDescent="0.25">
      <c r="A315" t="s">
        <v>66</v>
      </c>
      <c r="B315" t="s">
        <v>81</v>
      </c>
      <c r="C315" t="s">
        <v>89</v>
      </c>
      <c r="D315" s="10">
        <v>742</v>
      </c>
      <c r="E315" s="11">
        <v>273</v>
      </c>
    </row>
    <row r="316" spans="1:5" x14ac:dyDescent="0.25">
      <c r="A316" t="s">
        <v>66</v>
      </c>
      <c r="B316" t="s">
        <v>75</v>
      </c>
      <c r="C316" t="s">
        <v>68</v>
      </c>
      <c r="D316" s="10">
        <v>9247</v>
      </c>
      <c r="E316" s="11">
        <v>42</v>
      </c>
    </row>
    <row r="317" spans="1:5" x14ac:dyDescent="0.25">
      <c r="A317" t="s">
        <v>87</v>
      </c>
      <c r="B317" t="s">
        <v>81</v>
      </c>
      <c r="C317" t="s">
        <v>89</v>
      </c>
      <c r="D317" s="10">
        <v>2443</v>
      </c>
      <c r="E317" s="11">
        <v>111</v>
      </c>
    </row>
    <row r="318" spans="1:5" x14ac:dyDescent="0.25">
      <c r="A318" t="s">
        <v>72</v>
      </c>
      <c r="B318" t="s">
        <v>70</v>
      </c>
      <c r="C318" t="s">
        <v>92</v>
      </c>
      <c r="D318" s="10">
        <v>4494</v>
      </c>
      <c r="E318" s="11">
        <v>87</v>
      </c>
    </row>
    <row r="319" spans="1:5" x14ac:dyDescent="0.25">
      <c r="A319" t="s">
        <v>88</v>
      </c>
      <c r="B319" t="s">
        <v>81</v>
      </c>
      <c r="C319" t="s">
        <v>83</v>
      </c>
      <c r="D319" s="10">
        <v>1799</v>
      </c>
      <c r="E319" s="11">
        <v>108</v>
      </c>
    </row>
    <row r="320" spans="1:5" x14ac:dyDescent="0.25">
      <c r="A320" t="s">
        <v>84</v>
      </c>
      <c r="B320" t="s">
        <v>70</v>
      </c>
      <c r="C320" t="s">
        <v>98</v>
      </c>
      <c r="D320" s="10">
        <v>84</v>
      </c>
      <c r="E320" s="11">
        <v>54</v>
      </c>
    </row>
    <row r="321" spans="1:5" x14ac:dyDescent="0.25">
      <c r="A321" t="s">
        <v>77</v>
      </c>
      <c r="B321" t="s">
        <v>81</v>
      </c>
      <c r="C321" t="s">
        <v>103</v>
      </c>
      <c r="D321" s="10">
        <v>7658</v>
      </c>
      <c r="E321" s="11">
        <v>72</v>
      </c>
    </row>
    <row r="322" spans="1:5" x14ac:dyDescent="0.25">
      <c r="A322" t="s">
        <v>66</v>
      </c>
      <c r="B322" t="s">
        <v>78</v>
      </c>
      <c r="C322" t="s">
        <v>103</v>
      </c>
      <c r="D322" s="10">
        <v>98</v>
      </c>
      <c r="E322" s="11">
        <v>195</v>
      </c>
    </row>
    <row r="323" spans="1:5" x14ac:dyDescent="0.25">
      <c r="A323" t="s">
        <v>88</v>
      </c>
      <c r="B323" t="s">
        <v>91</v>
      </c>
      <c r="C323" t="s">
        <v>73</v>
      </c>
      <c r="D323" s="10">
        <v>2513</v>
      </c>
      <c r="E323" s="11">
        <v>144</v>
      </c>
    </row>
    <row r="324" spans="1:5" x14ac:dyDescent="0.25">
      <c r="A324" t="s">
        <v>88</v>
      </c>
      <c r="B324" t="s">
        <v>67</v>
      </c>
      <c r="C324" t="s">
        <v>71</v>
      </c>
      <c r="D324" s="10">
        <v>7140</v>
      </c>
      <c r="E324" s="11">
        <v>141</v>
      </c>
    </row>
    <row r="325" spans="1:5" x14ac:dyDescent="0.25">
      <c r="A325" t="s">
        <v>72</v>
      </c>
      <c r="B325" t="s">
        <v>91</v>
      </c>
      <c r="C325" t="s">
        <v>82</v>
      </c>
      <c r="D325" s="10">
        <v>3185</v>
      </c>
      <c r="E325" s="11">
        <v>147</v>
      </c>
    </row>
    <row r="326" spans="1:5" x14ac:dyDescent="0.25">
      <c r="A326" t="s">
        <v>72</v>
      </c>
      <c r="B326" t="s">
        <v>67</v>
      </c>
      <c r="C326" t="s">
        <v>80</v>
      </c>
      <c r="D326" s="10">
        <v>805</v>
      </c>
      <c r="E326" s="11">
        <v>3</v>
      </c>
    </row>
    <row r="327" spans="1:5" x14ac:dyDescent="0.25">
      <c r="A327" t="s">
        <v>84</v>
      </c>
      <c r="B327" t="s">
        <v>78</v>
      </c>
      <c r="C327" t="s">
        <v>76</v>
      </c>
      <c r="D327" s="10">
        <v>714</v>
      </c>
      <c r="E327" s="11">
        <v>72</v>
      </c>
    </row>
    <row r="328" spans="1:5" x14ac:dyDescent="0.25">
      <c r="A328" t="s">
        <v>74</v>
      </c>
      <c r="B328" t="s">
        <v>81</v>
      </c>
      <c r="C328" t="s">
        <v>94</v>
      </c>
      <c r="D328" s="10">
        <v>441</v>
      </c>
      <c r="E328" s="11">
        <v>45</v>
      </c>
    </row>
    <row r="329" spans="1:5" x14ac:dyDescent="0.25">
      <c r="A329" t="s">
        <v>86</v>
      </c>
      <c r="B329" t="s">
        <v>70</v>
      </c>
      <c r="C329" t="s">
        <v>99</v>
      </c>
      <c r="D329" s="10">
        <v>1526</v>
      </c>
      <c r="E329" s="11">
        <v>144</v>
      </c>
    </row>
    <row r="330" spans="1:5" x14ac:dyDescent="0.25">
      <c r="A330" t="s">
        <v>84</v>
      </c>
      <c r="B330" t="s">
        <v>91</v>
      </c>
      <c r="C330" t="s">
        <v>93</v>
      </c>
      <c r="D330" s="10">
        <v>532</v>
      </c>
      <c r="E330" s="11">
        <v>123</v>
      </c>
    </row>
    <row r="331" spans="1:5" x14ac:dyDescent="0.25">
      <c r="A331" t="s">
        <v>87</v>
      </c>
      <c r="B331" t="s">
        <v>91</v>
      </c>
      <c r="C331" t="s">
        <v>80</v>
      </c>
      <c r="D331" s="10">
        <v>5278</v>
      </c>
      <c r="E331" s="11">
        <v>207</v>
      </c>
    </row>
    <row r="332" spans="1:5" x14ac:dyDescent="0.25">
      <c r="A332" t="s">
        <v>72</v>
      </c>
      <c r="B332" t="s">
        <v>67</v>
      </c>
      <c r="C332" t="s">
        <v>99</v>
      </c>
      <c r="D332" s="10">
        <v>3570</v>
      </c>
      <c r="E332" s="11">
        <v>84</v>
      </c>
    </row>
    <row r="333" spans="1:5" x14ac:dyDescent="0.25">
      <c r="A333" t="s">
        <v>86</v>
      </c>
      <c r="B333" t="s">
        <v>67</v>
      </c>
      <c r="C333" t="s">
        <v>89</v>
      </c>
      <c r="D333" s="10">
        <v>1414</v>
      </c>
      <c r="E333" s="11">
        <v>39</v>
      </c>
    </row>
    <row r="334" spans="1:5" x14ac:dyDescent="0.25">
      <c r="A334" t="s">
        <v>84</v>
      </c>
      <c r="B334" t="s">
        <v>81</v>
      </c>
      <c r="C334" t="s">
        <v>73</v>
      </c>
      <c r="D334" s="10">
        <v>7056</v>
      </c>
      <c r="E334" s="11">
        <v>477</v>
      </c>
    </row>
    <row r="335" spans="1:5" x14ac:dyDescent="0.25">
      <c r="A335" t="s">
        <v>66</v>
      </c>
      <c r="B335" t="s">
        <v>75</v>
      </c>
      <c r="C335" t="s">
        <v>82</v>
      </c>
      <c r="D335" s="10">
        <v>1022</v>
      </c>
      <c r="E335" s="11">
        <v>189</v>
      </c>
    </row>
    <row r="336" spans="1:5" x14ac:dyDescent="0.25">
      <c r="A336" t="s">
        <v>86</v>
      </c>
      <c r="B336" t="s">
        <v>75</v>
      </c>
      <c r="C336" t="s">
        <v>83</v>
      </c>
      <c r="D336" s="10">
        <v>5691</v>
      </c>
      <c r="E336" s="11">
        <v>6</v>
      </c>
    </row>
    <row r="337" spans="1:5" x14ac:dyDescent="0.25">
      <c r="A337" t="s">
        <v>66</v>
      </c>
      <c r="B337" t="s">
        <v>67</v>
      </c>
      <c r="C337" t="s">
        <v>71</v>
      </c>
      <c r="D337" s="10">
        <v>12222</v>
      </c>
      <c r="E337" s="11">
        <v>423</v>
      </c>
    </row>
    <row r="338" spans="1:5" x14ac:dyDescent="0.25">
      <c r="A338" t="s">
        <v>77</v>
      </c>
      <c r="B338" t="s">
        <v>78</v>
      </c>
      <c r="C338" t="s">
        <v>97</v>
      </c>
      <c r="D338" s="10">
        <v>2807</v>
      </c>
      <c r="E338" s="11">
        <v>96</v>
      </c>
    </row>
    <row r="339" spans="1:5" x14ac:dyDescent="0.25">
      <c r="A339" t="s">
        <v>87</v>
      </c>
      <c r="B339" t="s">
        <v>91</v>
      </c>
      <c r="C339" t="s">
        <v>94</v>
      </c>
      <c r="D339" s="10">
        <v>2142</v>
      </c>
      <c r="E339" s="11">
        <v>288</v>
      </c>
    </row>
    <row r="340" spans="1:5" x14ac:dyDescent="0.25">
      <c r="A340" t="s">
        <v>87</v>
      </c>
      <c r="B340" t="s">
        <v>81</v>
      </c>
      <c r="C340" t="s">
        <v>103</v>
      </c>
      <c r="D340" s="10">
        <v>3073</v>
      </c>
      <c r="E340" s="11">
        <v>123</v>
      </c>
    </row>
    <row r="341" spans="1:5" x14ac:dyDescent="0.25">
      <c r="A341" t="s">
        <v>72</v>
      </c>
      <c r="B341" t="s">
        <v>78</v>
      </c>
      <c r="C341" t="s">
        <v>97</v>
      </c>
      <c r="D341" s="10">
        <v>1554</v>
      </c>
      <c r="E341" s="11">
        <v>48</v>
      </c>
    </row>
    <row r="342" spans="1:5" x14ac:dyDescent="0.25">
      <c r="A342" t="s">
        <v>88</v>
      </c>
      <c r="B342" t="s">
        <v>91</v>
      </c>
      <c r="C342" t="s">
        <v>90</v>
      </c>
      <c r="D342" s="10">
        <v>10486</v>
      </c>
      <c r="E342" s="11">
        <v>303</v>
      </c>
    </row>
    <row r="343" spans="1:5" x14ac:dyDescent="0.25">
      <c r="A343" t="s">
        <v>74</v>
      </c>
      <c r="B343" t="s">
        <v>75</v>
      </c>
      <c r="C343" t="s">
        <v>89</v>
      </c>
      <c r="D343" s="10">
        <v>9002</v>
      </c>
      <c r="E343" s="11">
        <v>30</v>
      </c>
    </row>
    <row r="344" spans="1:5" x14ac:dyDescent="0.25">
      <c r="A344" t="s">
        <v>72</v>
      </c>
      <c r="B344" t="s">
        <v>67</v>
      </c>
      <c r="C344" t="s">
        <v>83</v>
      </c>
      <c r="D344" s="10">
        <v>3472</v>
      </c>
      <c r="E344" s="11">
        <v>231</v>
      </c>
    </row>
    <row r="345" spans="1:5" x14ac:dyDescent="0.25">
      <c r="A345" t="s">
        <v>77</v>
      </c>
      <c r="B345" t="s">
        <v>70</v>
      </c>
      <c r="C345" t="s">
        <v>93</v>
      </c>
      <c r="D345" s="10">
        <v>2961</v>
      </c>
      <c r="E345" s="11">
        <v>270</v>
      </c>
    </row>
    <row r="346" spans="1:5" x14ac:dyDescent="0.25">
      <c r="A346" t="s">
        <v>87</v>
      </c>
      <c r="B346" t="s">
        <v>91</v>
      </c>
      <c r="C346" t="s">
        <v>102</v>
      </c>
      <c r="D346" s="10">
        <v>3969</v>
      </c>
      <c r="E346" s="11">
        <v>60</v>
      </c>
    </row>
    <row r="347" spans="1:5" x14ac:dyDescent="0.25">
      <c r="A347" t="s">
        <v>88</v>
      </c>
      <c r="B347" t="s">
        <v>70</v>
      </c>
      <c r="C347" t="s">
        <v>73</v>
      </c>
      <c r="D347" s="10">
        <v>8295</v>
      </c>
      <c r="E347" s="11">
        <v>0</v>
      </c>
    </row>
    <row r="348" spans="1:5" x14ac:dyDescent="0.25">
      <c r="A348" t="s">
        <v>84</v>
      </c>
      <c r="B348" t="s">
        <v>67</v>
      </c>
      <c r="C348" t="s">
        <v>93</v>
      </c>
      <c r="D348" s="10">
        <v>140</v>
      </c>
      <c r="E348" s="11">
        <v>39</v>
      </c>
    </row>
    <row r="349" spans="1:5" x14ac:dyDescent="0.25">
      <c r="A349" t="s">
        <v>86</v>
      </c>
      <c r="B349" t="s">
        <v>70</v>
      </c>
      <c r="C349" t="s">
        <v>85</v>
      </c>
      <c r="D349" s="10">
        <v>175</v>
      </c>
      <c r="E349" s="11">
        <v>66</v>
      </c>
    </row>
    <row r="350" spans="1:5" x14ac:dyDescent="0.25">
      <c r="A350" t="s">
        <v>69</v>
      </c>
      <c r="B350" t="s">
        <v>78</v>
      </c>
      <c r="C350" t="s">
        <v>71</v>
      </c>
      <c r="D350" s="10">
        <v>4879</v>
      </c>
      <c r="E350" s="11">
        <v>369</v>
      </c>
    </row>
    <row r="351" spans="1:5" x14ac:dyDescent="0.25">
      <c r="A351" t="s">
        <v>74</v>
      </c>
      <c r="B351" t="s">
        <v>67</v>
      </c>
      <c r="C351" t="s">
        <v>93</v>
      </c>
      <c r="D351" s="10">
        <v>10311</v>
      </c>
      <c r="E351" s="11">
        <v>87</v>
      </c>
    </row>
    <row r="352" spans="1:5" x14ac:dyDescent="0.25">
      <c r="A352" t="s">
        <v>74</v>
      </c>
      <c r="B352" t="s">
        <v>78</v>
      </c>
      <c r="C352" t="s">
        <v>95</v>
      </c>
      <c r="D352" s="10">
        <v>1050</v>
      </c>
      <c r="E352" s="11">
        <v>27</v>
      </c>
    </row>
    <row r="353" spans="1:5" x14ac:dyDescent="0.25">
      <c r="A353" t="s">
        <v>69</v>
      </c>
      <c r="B353" t="s">
        <v>78</v>
      </c>
      <c r="C353" t="s">
        <v>98</v>
      </c>
      <c r="D353" s="10">
        <v>1274</v>
      </c>
      <c r="E353" s="11">
        <v>54</v>
      </c>
    </row>
    <row r="354" spans="1:5" x14ac:dyDescent="0.25">
      <c r="A354" t="s">
        <v>86</v>
      </c>
      <c r="B354" t="s">
        <v>75</v>
      </c>
      <c r="C354" t="s">
        <v>101</v>
      </c>
      <c r="D354" s="10">
        <v>3745</v>
      </c>
      <c r="E354" s="11">
        <v>339</v>
      </c>
    </row>
    <row r="355" spans="1:5" x14ac:dyDescent="0.25">
      <c r="A355" t="s">
        <v>66</v>
      </c>
      <c r="B355" t="s">
        <v>67</v>
      </c>
      <c r="C355" t="s">
        <v>98</v>
      </c>
      <c r="D355" s="10">
        <v>777</v>
      </c>
      <c r="E355" s="11">
        <v>48</v>
      </c>
    </row>
    <row r="356" spans="1:5" x14ac:dyDescent="0.25">
      <c r="A356" t="s">
        <v>96</v>
      </c>
      <c r="B356" t="s">
        <v>78</v>
      </c>
      <c r="C356" t="s">
        <v>100</v>
      </c>
      <c r="D356" s="10">
        <v>3605</v>
      </c>
      <c r="E356" s="11">
        <v>96</v>
      </c>
    </row>
    <row r="357" spans="1:5" x14ac:dyDescent="0.25">
      <c r="A357" t="s">
        <v>74</v>
      </c>
      <c r="B357" t="s">
        <v>70</v>
      </c>
      <c r="C357" t="s">
        <v>94</v>
      </c>
      <c r="D357" s="10">
        <v>5495</v>
      </c>
      <c r="E357" s="11">
        <v>171</v>
      </c>
    </row>
    <row r="358" spans="1:5" x14ac:dyDescent="0.25">
      <c r="A358" t="s">
        <v>72</v>
      </c>
      <c r="B358" t="s">
        <v>75</v>
      </c>
      <c r="C358" t="s">
        <v>76</v>
      </c>
      <c r="D358" s="10">
        <v>4445</v>
      </c>
      <c r="E358" s="11">
        <v>156</v>
      </c>
    </row>
    <row r="359" spans="1:5" x14ac:dyDescent="0.25">
      <c r="A359" t="s">
        <v>74</v>
      </c>
      <c r="B359" t="s">
        <v>75</v>
      </c>
      <c r="C359" t="s">
        <v>93</v>
      </c>
      <c r="D359" s="10">
        <v>13461</v>
      </c>
      <c r="E359" s="11">
        <v>252</v>
      </c>
    </row>
    <row r="360" spans="1:5" x14ac:dyDescent="0.25">
      <c r="A360" t="s">
        <v>77</v>
      </c>
      <c r="B360" t="s">
        <v>81</v>
      </c>
      <c r="C360" t="s">
        <v>94</v>
      </c>
      <c r="D360" s="10">
        <v>8351</v>
      </c>
      <c r="E360" s="11">
        <v>264</v>
      </c>
    </row>
    <row r="361" spans="1:5" x14ac:dyDescent="0.25">
      <c r="A361" t="s">
        <v>88</v>
      </c>
      <c r="B361" t="s">
        <v>81</v>
      </c>
      <c r="C361" t="s">
        <v>89</v>
      </c>
      <c r="D361" s="10">
        <v>3423</v>
      </c>
      <c r="E361" s="11">
        <v>6</v>
      </c>
    </row>
    <row r="362" spans="1:5" x14ac:dyDescent="0.25">
      <c r="A362" t="s">
        <v>72</v>
      </c>
      <c r="B362" t="s">
        <v>91</v>
      </c>
      <c r="C362" t="s">
        <v>80</v>
      </c>
      <c r="D362" s="10">
        <v>1505</v>
      </c>
      <c r="E362" s="11">
        <v>180</v>
      </c>
    </row>
    <row r="363" spans="1:5" x14ac:dyDescent="0.25">
      <c r="A363" t="s">
        <v>69</v>
      </c>
      <c r="B363" t="s">
        <v>67</v>
      </c>
      <c r="C363" t="s">
        <v>94</v>
      </c>
      <c r="D363" s="10">
        <v>5383</v>
      </c>
      <c r="E363" s="11">
        <v>60</v>
      </c>
    </row>
    <row r="364" spans="1:5" x14ac:dyDescent="0.25">
      <c r="A364" t="s">
        <v>69</v>
      </c>
      <c r="B364" t="s">
        <v>91</v>
      </c>
      <c r="C364" t="s">
        <v>102</v>
      </c>
      <c r="D364" s="10">
        <v>8918</v>
      </c>
      <c r="E364" s="11">
        <v>516</v>
      </c>
    </row>
    <row r="365" spans="1:5" x14ac:dyDescent="0.25">
      <c r="A365" t="s">
        <v>74</v>
      </c>
      <c r="B365" t="s">
        <v>67</v>
      </c>
      <c r="C365" t="s">
        <v>80</v>
      </c>
      <c r="D365" s="10">
        <v>6174</v>
      </c>
      <c r="E365" s="11">
        <v>300</v>
      </c>
    </row>
    <row r="366" spans="1:5" x14ac:dyDescent="0.25">
      <c r="A366" t="s">
        <v>86</v>
      </c>
      <c r="B366" t="s">
        <v>78</v>
      </c>
      <c r="C366" t="s">
        <v>79</v>
      </c>
      <c r="D366" s="10">
        <v>952</v>
      </c>
      <c r="E366" s="11">
        <v>87</v>
      </c>
    </row>
    <row r="367" spans="1:5" x14ac:dyDescent="0.25">
      <c r="A367" t="s">
        <v>77</v>
      </c>
      <c r="B367" t="s">
        <v>78</v>
      </c>
      <c r="C367" t="s">
        <v>95</v>
      </c>
      <c r="D367" s="10">
        <v>3360</v>
      </c>
      <c r="E367" s="11">
        <v>153</v>
      </c>
    </row>
    <row r="368" spans="1:5" x14ac:dyDescent="0.25">
      <c r="A368" t="s">
        <v>86</v>
      </c>
      <c r="B368" t="s">
        <v>70</v>
      </c>
      <c r="C368" t="s">
        <v>68</v>
      </c>
      <c r="D368" s="10">
        <v>3199</v>
      </c>
      <c r="E368" s="11">
        <v>312</v>
      </c>
    </row>
    <row r="369" spans="1:5" x14ac:dyDescent="0.25">
      <c r="A369" t="s">
        <v>66</v>
      </c>
      <c r="B369" t="s">
        <v>81</v>
      </c>
      <c r="C369" t="s">
        <v>85</v>
      </c>
      <c r="D369" s="10">
        <v>9310</v>
      </c>
      <c r="E369" s="11">
        <v>183</v>
      </c>
    </row>
    <row r="370" spans="1:5" x14ac:dyDescent="0.25">
      <c r="A370" t="s">
        <v>86</v>
      </c>
      <c r="B370" t="s">
        <v>67</v>
      </c>
      <c r="C370" t="s">
        <v>94</v>
      </c>
      <c r="D370" s="10">
        <v>2296</v>
      </c>
      <c r="E370" s="11">
        <v>216</v>
      </c>
    </row>
    <row r="371" spans="1:5" x14ac:dyDescent="0.25">
      <c r="A371" t="s">
        <v>88</v>
      </c>
      <c r="B371" t="s">
        <v>75</v>
      </c>
      <c r="C371" t="s">
        <v>103</v>
      </c>
      <c r="D371" s="10">
        <v>3290</v>
      </c>
      <c r="E371" s="11">
        <v>180</v>
      </c>
    </row>
    <row r="372" spans="1:5" x14ac:dyDescent="0.25">
      <c r="A372" t="s">
        <v>84</v>
      </c>
      <c r="B372" t="s">
        <v>78</v>
      </c>
      <c r="C372" t="s">
        <v>102</v>
      </c>
      <c r="D372" s="10">
        <v>273</v>
      </c>
      <c r="E372" s="11">
        <v>492</v>
      </c>
    </row>
    <row r="373" spans="1:5" x14ac:dyDescent="0.25">
      <c r="A373" t="s">
        <v>88</v>
      </c>
      <c r="B373" t="s">
        <v>75</v>
      </c>
      <c r="C373" t="s">
        <v>102</v>
      </c>
      <c r="D373" s="10">
        <v>2093</v>
      </c>
      <c r="E373" s="11">
        <v>78</v>
      </c>
    </row>
    <row r="374" spans="1:5" x14ac:dyDescent="0.25">
      <c r="A374" t="s">
        <v>96</v>
      </c>
      <c r="B374" t="s">
        <v>91</v>
      </c>
      <c r="C374" t="s">
        <v>82</v>
      </c>
      <c r="D374" s="10">
        <v>2975</v>
      </c>
      <c r="E374" s="11">
        <v>99</v>
      </c>
    </row>
    <row r="375" spans="1:5" x14ac:dyDescent="0.25">
      <c r="A375" t="s">
        <v>74</v>
      </c>
      <c r="B375" t="s">
        <v>81</v>
      </c>
      <c r="C375" t="s">
        <v>80</v>
      </c>
      <c r="D375" s="10">
        <v>3941</v>
      </c>
      <c r="E375" s="11">
        <v>51</v>
      </c>
    </row>
    <row r="376" spans="1:5" x14ac:dyDescent="0.25">
      <c r="A376" t="s">
        <v>96</v>
      </c>
      <c r="B376" t="s">
        <v>67</v>
      </c>
      <c r="C376" t="s">
        <v>68</v>
      </c>
      <c r="D376" s="10">
        <v>3836</v>
      </c>
      <c r="E376" s="11">
        <v>27</v>
      </c>
    </row>
    <row r="377" spans="1:5" x14ac:dyDescent="0.25">
      <c r="A377" t="s">
        <v>66</v>
      </c>
      <c r="B377" t="s">
        <v>78</v>
      </c>
      <c r="C377" t="s">
        <v>68</v>
      </c>
      <c r="D377" s="10">
        <v>4039</v>
      </c>
      <c r="E377" s="11">
        <v>435</v>
      </c>
    </row>
    <row r="378" spans="1:5" x14ac:dyDescent="0.25">
      <c r="A378" t="s">
        <v>66</v>
      </c>
      <c r="B378" t="s">
        <v>78</v>
      </c>
      <c r="C378" t="s">
        <v>80</v>
      </c>
      <c r="D378" s="10">
        <v>6496</v>
      </c>
      <c r="E378" s="11">
        <v>84</v>
      </c>
    </row>
    <row r="379" spans="1:5" x14ac:dyDescent="0.25">
      <c r="A379" t="s">
        <v>87</v>
      </c>
      <c r="B379" t="s">
        <v>75</v>
      </c>
      <c r="C379" t="s">
        <v>94</v>
      </c>
      <c r="D379" s="10">
        <v>6160</v>
      </c>
      <c r="E379" s="11">
        <v>294</v>
      </c>
    </row>
    <row r="380" spans="1:5" x14ac:dyDescent="0.25">
      <c r="A380" t="s">
        <v>96</v>
      </c>
      <c r="B380" t="s">
        <v>67</v>
      </c>
      <c r="C380" t="s">
        <v>82</v>
      </c>
      <c r="D380" s="10">
        <v>3514</v>
      </c>
      <c r="E380" s="11">
        <v>33</v>
      </c>
    </row>
    <row r="381" spans="1:5" x14ac:dyDescent="0.25">
      <c r="A381" t="s">
        <v>86</v>
      </c>
      <c r="B381" t="s">
        <v>81</v>
      </c>
      <c r="C381" t="s">
        <v>94</v>
      </c>
      <c r="D381" s="10">
        <v>4823</v>
      </c>
      <c r="E381" s="11">
        <v>21</v>
      </c>
    </row>
    <row r="382" spans="1:5" x14ac:dyDescent="0.25">
      <c r="A382" t="s">
        <v>87</v>
      </c>
      <c r="B382" t="s">
        <v>67</v>
      </c>
      <c r="C382" t="s">
        <v>90</v>
      </c>
      <c r="D382" s="10">
        <v>1155</v>
      </c>
      <c r="E382" s="11">
        <v>207</v>
      </c>
    </row>
    <row r="383" spans="1:5" x14ac:dyDescent="0.25">
      <c r="A383" t="s">
        <v>87</v>
      </c>
      <c r="B383" t="s">
        <v>67</v>
      </c>
      <c r="C383" t="s">
        <v>80</v>
      </c>
      <c r="D383" s="10">
        <v>1925</v>
      </c>
      <c r="E383" s="11">
        <v>42</v>
      </c>
    </row>
    <row r="384" spans="1:5" x14ac:dyDescent="0.25">
      <c r="A384" t="s">
        <v>96</v>
      </c>
      <c r="B384" t="s">
        <v>75</v>
      </c>
      <c r="C384" t="s">
        <v>99</v>
      </c>
      <c r="D384" s="10">
        <v>5537</v>
      </c>
      <c r="E384" s="11">
        <v>39</v>
      </c>
    </row>
    <row r="385" spans="1:5" x14ac:dyDescent="0.25">
      <c r="A385" t="s">
        <v>88</v>
      </c>
      <c r="B385" t="s">
        <v>81</v>
      </c>
      <c r="C385" t="s">
        <v>68</v>
      </c>
      <c r="D385" s="10">
        <v>6454</v>
      </c>
      <c r="E385" s="11">
        <v>477</v>
      </c>
    </row>
    <row r="386" spans="1:5" x14ac:dyDescent="0.25">
      <c r="A386" t="s">
        <v>86</v>
      </c>
      <c r="B386" t="s">
        <v>78</v>
      </c>
      <c r="C386" t="s">
        <v>102</v>
      </c>
      <c r="D386" s="10">
        <v>1421</v>
      </c>
      <c r="E386" s="11">
        <v>477</v>
      </c>
    </row>
    <row r="387" spans="1:5" x14ac:dyDescent="0.25">
      <c r="A387" t="s">
        <v>69</v>
      </c>
      <c r="B387" t="s">
        <v>70</v>
      </c>
      <c r="C387" t="s">
        <v>97</v>
      </c>
      <c r="D387" s="10">
        <v>1624</v>
      </c>
      <c r="E387" s="11">
        <v>132</v>
      </c>
    </row>
    <row r="388" spans="1:5" x14ac:dyDescent="0.25">
      <c r="A388" t="s">
        <v>72</v>
      </c>
      <c r="B388" t="s">
        <v>91</v>
      </c>
      <c r="C388" t="s">
        <v>76</v>
      </c>
      <c r="D388" s="10">
        <v>6265</v>
      </c>
      <c r="E388" s="11">
        <v>102</v>
      </c>
    </row>
    <row r="389" spans="1:5" x14ac:dyDescent="0.25">
      <c r="A389" t="s">
        <v>77</v>
      </c>
      <c r="B389" t="s">
        <v>81</v>
      </c>
      <c r="C389" t="s">
        <v>76</v>
      </c>
      <c r="D389" s="10">
        <v>7553</v>
      </c>
      <c r="E389" s="11">
        <v>174</v>
      </c>
    </row>
    <row r="390" spans="1:5" x14ac:dyDescent="0.25">
      <c r="A390" t="s">
        <v>74</v>
      </c>
      <c r="B390" t="s">
        <v>78</v>
      </c>
      <c r="C390" t="s">
        <v>80</v>
      </c>
      <c r="D390" s="10">
        <v>1337</v>
      </c>
      <c r="E390" s="11">
        <v>195</v>
      </c>
    </row>
    <row r="391" spans="1:5" x14ac:dyDescent="0.25">
      <c r="A391" t="s">
        <v>87</v>
      </c>
      <c r="B391" t="s">
        <v>78</v>
      </c>
      <c r="C391" t="s">
        <v>68</v>
      </c>
      <c r="D391" s="10">
        <v>3549</v>
      </c>
      <c r="E391" s="11">
        <v>21</v>
      </c>
    </row>
    <row r="392" spans="1:5" x14ac:dyDescent="0.25">
      <c r="A392" t="s">
        <v>69</v>
      </c>
      <c r="B392" t="s">
        <v>75</v>
      </c>
      <c r="C392" t="s">
        <v>93</v>
      </c>
      <c r="D392" s="10">
        <v>1477</v>
      </c>
      <c r="E392" s="11">
        <v>204</v>
      </c>
    </row>
    <row r="393" spans="1:5" x14ac:dyDescent="0.25">
      <c r="A393" t="s">
        <v>66</v>
      </c>
      <c r="B393" t="s">
        <v>67</v>
      </c>
      <c r="C393" t="s">
        <v>90</v>
      </c>
      <c r="D393" s="10">
        <v>539</v>
      </c>
      <c r="E393" s="11">
        <v>51</v>
      </c>
    </row>
    <row r="394" spans="1:5" x14ac:dyDescent="0.25">
      <c r="A394" t="s">
        <v>69</v>
      </c>
      <c r="B394" t="s">
        <v>67</v>
      </c>
      <c r="C394" t="s">
        <v>93</v>
      </c>
      <c r="D394" s="10">
        <v>6916</v>
      </c>
      <c r="E394" s="11">
        <v>3</v>
      </c>
    </row>
    <row r="395" spans="1:5" x14ac:dyDescent="0.25">
      <c r="A395" t="s">
        <v>86</v>
      </c>
      <c r="B395" t="s">
        <v>67</v>
      </c>
      <c r="C395" t="s">
        <v>100</v>
      </c>
      <c r="D395" s="10">
        <v>2933</v>
      </c>
      <c r="E395" s="11">
        <v>60</v>
      </c>
    </row>
    <row r="396" spans="1:5" x14ac:dyDescent="0.25">
      <c r="A396" t="s">
        <v>88</v>
      </c>
      <c r="B396" t="s">
        <v>81</v>
      </c>
      <c r="C396" t="s">
        <v>76</v>
      </c>
      <c r="D396" s="10">
        <v>3101</v>
      </c>
      <c r="E396" s="11">
        <v>3</v>
      </c>
    </row>
    <row r="397" spans="1:5" x14ac:dyDescent="0.25">
      <c r="A397" t="s">
        <v>84</v>
      </c>
      <c r="B397" t="s">
        <v>75</v>
      </c>
      <c r="C397" t="s">
        <v>101</v>
      </c>
      <c r="D397" s="10">
        <v>2527</v>
      </c>
      <c r="E397" s="11">
        <v>255</v>
      </c>
    </row>
    <row r="398" spans="1:5" x14ac:dyDescent="0.25">
      <c r="A398" t="s">
        <v>74</v>
      </c>
      <c r="B398" t="s">
        <v>67</v>
      </c>
      <c r="C398" t="s">
        <v>79</v>
      </c>
      <c r="D398" s="10">
        <v>7490</v>
      </c>
      <c r="E398" s="11">
        <v>225</v>
      </c>
    </row>
    <row r="399" spans="1:5" x14ac:dyDescent="0.25">
      <c r="A399" t="s">
        <v>77</v>
      </c>
      <c r="B399" t="s">
        <v>78</v>
      </c>
      <c r="C399" t="s">
        <v>103</v>
      </c>
      <c r="D399" s="10">
        <v>140</v>
      </c>
      <c r="E399" s="11">
        <v>189</v>
      </c>
    </row>
    <row r="400" spans="1:5" x14ac:dyDescent="0.25">
      <c r="A400" t="s">
        <v>84</v>
      </c>
      <c r="B400" t="s">
        <v>75</v>
      </c>
      <c r="C400" t="s">
        <v>94</v>
      </c>
      <c r="D400" s="10">
        <v>1687</v>
      </c>
      <c r="E400" s="11">
        <v>75</v>
      </c>
    </row>
    <row r="401" spans="1:5" x14ac:dyDescent="0.25">
      <c r="A401" t="s">
        <v>77</v>
      </c>
      <c r="B401" t="s">
        <v>67</v>
      </c>
      <c r="C401" t="s">
        <v>100</v>
      </c>
      <c r="D401" s="10">
        <v>3507</v>
      </c>
      <c r="E401" s="11">
        <v>114</v>
      </c>
    </row>
    <row r="402" spans="1:5" x14ac:dyDescent="0.25">
      <c r="A402" t="s">
        <v>69</v>
      </c>
      <c r="B402" t="s">
        <v>81</v>
      </c>
      <c r="C402" t="s">
        <v>97</v>
      </c>
      <c r="D402" s="10">
        <v>7826</v>
      </c>
      <c r="E402" s="11">
        <v>33</v>
      </c>
    </row>
    <row r="403" spans="1:5" x14ac:dyDescent="0.25">
      <c r="A403" t="s">
        <v>86</v>
      </c>
      <c r="B403" t="s">
        <v>75</v>
      </c>
      <c r="C403" t="s">
        <v>82</v>
      </c>
      <c r="D403" s="10">
        <v>5845</v>
      </c>
      <c r="E403" s="11">
        <v>453</v>
      </c>
    </row>
    <row r="404" spans="1:5" x14ac:dyDescent="0.25">
      <c r="A404" t="s">
        <v>87</v>
      </c>
      <c r="B404" t="s">
        <v>78</v>
      </c>
      <c r="C404" t="s">
        <v>103</v>
      </c>
      <c r="D404" s="10">
        <v>2576</v>
      </c>
      <c r="E404" s="11">
        <v>12</v>
      </c>
    </row>
    <row r="405" spans="1:5" x14ac:dyDescent="0.25">
      <c r="A405" t="s">
        <v>69</v>
      </c>
      <c r="B405" t="s">
        <v>91</v>
      </c>
      <c r="C405" t="s">
        <v>79</v>
      </c>
      <c r="D405" s="10">
        <v>721</v>
      </c>
      <c r="E405" s="11">
        <v>201</v>
      </c>
    </row>
    <row r="406" spans="1:5" x14ac:dyDescent="0.25">
      <c r="A406" t="s">
        <v>87</v>
      </c>
      <c r="B406" t="s">
        <v>67</v>
      </c>
      <c r="C406" t="s">
        <v>68</v>
      </c>
      <c r="D406" s="10">
        <v>924</v>
      </c>
      <c r="E406" s="11">
        <v>333</v>
      </c>
    </row>
    <row r="407" spans="1:5" x14ac:dyDescent="0.25">
      <c r="A407" t="s">
        <v>66</v>
      </c>
      <c r="B407" t="s">
        <v>75</v>
      </c>
      <c r="C407" t="s">
        <v>93</v>
      </c>
      <c r="D407" s="10">
        <v>6650</v>
      </c>
      <c r="E407" s="11">
        <v>42</v>
      </c>
    </row>
    <row r="408" spans="1:5" x14ac:dyDescent="0.25">
      <c r="A408" t="s">
        <v>74</v>
      </c>
      <c r="B408" t="s">
        <v>91</v>
      </c>
      <c r="C408" t="s">
        <v>99</v>
      </c>
      <c r="D408" s="10">
        <v>1533</v>
      </c>
      <c r="E408" s="11">
        <v>99</v>
      </c>
    </row>
    <row r="409" spans="1:5" x14ac:dyDescent="0.25">
      <c r="A409" t="s">
        <v>84</v>
      </c>
      <c r="B409" t="s">
        <v>67</v>
      </c>
      <c r="C409" t="s">
        <v>100</v>
      </c>
      <c r="D409" s="10">
        <v>721</v>
      </c>
      <c r="E409" s="11">
        <v>204</v>
      </c>
    </row>
    <row r="410" spans="1:5" x14ac:dyDescent="0.25">
      <c r="A410" t="s">
        <v>86</v>
      </c>
      <c r="B410" t="s">
        <v>78</v>
      </c>
      <c r="C410" t="s">
        <v>100</v>
      </c>
      <c r="D410" s="10">
        <v>2527</v>
      </c>
      <c r="E410" s="11">
        <v>216</v>
      </c>
    </row>
    <row r="411" spans="1:5" x14ac:dyDescent="0.25">
      <c r="A411" t="s">
        <v>84</v>
      </c>
      <c r="B411" t="s">
        <v>78</v>
      </c>
      <c r="C411" t="s">
        <v>92</v>
      </c>
      <c r="D411" s="10">
        <v>399</v>
      </c>
      <c r="E411" s="11">
        <v>273</v>
      </c>
    </row>
    <row r="412" spans="1:5" x14ac:dyDescent="0.25">
      <c r="A412" t="s">
        <v>88</v>
      </c>
      <c r="B412" t="s">
        <v>67</v>
      </c>
      <c r="C412" t="s">
        <v>76</v>
      </c>
      <c r="D412" s="10">
        <v>336</v>
      </c>
      <c r="E412" s="11">
        <v>303</v>
      </c>
    </row>
    <row r="413" spans="1:5" x14ac:dyDescent="0.25">
      <c r="A413" t="s">
        <v>96</v>
      </c>
      <c r="B413" t="s">
        <v>81</v>
      </c>
      <c r="C413" t="s">
        <v>103</v>
      </c>
      <c r="D413" s="10">
        <v>6356</v>
      </c>
      <c r="E413" s="11">
        <v>324</v>
      </c>
    </row>
    <row r="414" spans="1:5" x14ac:dyDescent="0.25">
      <c r="A414" t="s">
        <v>84</v>
      </c>
      <c r="B414" t="s">
        <v>78</v>
      </c>
      <c r="C414" t="s">
        <v>83</v>
      </c>
      <c r="D414" s="10">
        <v>1106</v>
      </c>
      <c r="E414" s="11">
        <v>147</v>
      </c>
    </row>
    <row r="415" spans="1:5" x14ac:dyDescent="0.25">
      <c r="A415" t="s">
        <v>88</v>
      </c>
      <c r="B415" t="s">
        <v>70</v>
      </c>
      <c r="C415" t="s">
        <v>83</v>
      </c>
      <c r="D415" s="10">
        <v>3773</v>
      </c>
      <c r="E415" s="11">
        <v>228</v>
      </c>
    </row>
    <row r="416" spans="1:5" x14ac:dyDescent="0.25">
      <c r="A416" t="s">
        <v>72</v>
      </c>
      <c r="B416" t="s">
        <v>91</v>
      </c>
      <c r="C416" t="s">
        <v>68</v>
      </c>
      <c r="D416" s="10">
        <v>203</v>
      </c>
      <c r="E416" s="11">
        <v>345</v>
      </c>
    </row>
    <row r="417" spans="1:5" x14ac:dyDescent="0.25">
      <c r="A417" t="s">
        <v>87</v>
      </c>
      <c r="B417" t="s">
        <v>70</v>
      </c>
      <c r="C417" t="s">
        <v>92</v>
      </c>
      <c r="D417" s="10">
        <v>182</v>
      </c>
      <c r="E417" s="11">
        <v>42</v>
      </c>
    </row>
    <row r="418" spans="1:5" x14ac:dyDescent="0.25">
      <c r="A418" t="s">
        <v>96</v>
      </c>
      <c r="B418" t="s">
        <v>70</v>
      </c>
      <c r="C418" t="s">
        <v>82</v>
      </c>
      <c r="D418" s="10">
        <v>1239</v>
      </c>
      <c r="E418" s="11">
        <v>126</v>
      </c>
    </row>
    <row r="419" spans="1:5" x14ac:dyDescent="0.25">
      <c r="A419" t="s">
        <v>77</v>
      </c>
      <c r="B419" t="s">
        <v>81</v>
      </c>
      <c r="C419" t="s">
        <v>68</v>
      </c>
      <c r="D419" s="10">
        <v>1274</v>
      </c>
      <c r="E419" s="11">
        <v>129</v>
      </c>
    </row>
    <row r="420" spans="1:5" x14ac:dyDescent="0.25">
      <c r="A420" t="s">
        <v>77</v>
      </c>
      <c r="B420" t="s">
        <v>70</v>
      </c>
      <c r="C420" t="s">
        <v>95</v>
      </c>
      <c r="D420" s="10">
        <v>3374</v>
      </c>
      <c r="E420" s="11">
        <v>108</v>
      </c>
    </row>
    <row r="421" spans="1:5" x14ac:dyDescent="0.25">
      <c r="A421" t="s">
        <v>69</v>
      </c>
      <c r="B421" t="s">
        <v>75</v>
      </c>
      <c r="C421" t="s">
        <v>83</v>
      </c>
      <c r="D421" s="10">
        <v>861</v>
      </c>
      <c r="E421" s="11">
        <v>9</v>
      </c>
    </row>
    <row r="422" spans="1:5" x14ac:dyDescent="0.25">
      <c r="A422" t="s">
        <v>88</v>
      </c>
      <c r="B422" t="s">
        <v>81</v>
      </c>
      <c r="C422" t="s">
        <v>97</v>
      </c>
      <c r="D422" s="10">
        <v>1652</v>
      </c>
      <c r="E422" s="11">
        <v>183</v>
      </c>
    </row>
    <row r="423" spans="1:5" x14ac:dyDescent="0.25">
      <c r="A423" t="s">
        <v>72</v>
      </c>
      <c r="B423" t="s">
        <v>91</v>
      </c>
      <c r="C423" t="s">
        <v>73</v>
      </c>
      <c r="D423" s="10">
        <v>1743</v>
      </c>
      <c r="E423" s="11">
        <v>222</v>
      </c>
    </row>
    <row r="424" spans="1:5" x14ac:dyDescent="0.25">
      <c r="A424" t="s">
        <v>87</v>
      </c>
      <c r="B424" t="s">
        <v>81</v>
      </c>
      <c r="C424" t="s">
        <v>102</v>
      </c>
      <c r="D424" s="10">
        <v>1715</v>
      </c>
      <c r="E424" s="11">
        <v>87</v>
      </c>
    </row>
    <row r="425" spans="1:5" x14ac:dyDescent="0.25">
      <c r="A425" t="s">
        <v>84</v>
      </c>
      <c r="B425" t="s">
        <v>75</v>
      </c>
      <c r="C425" t="s">
        <v>89</v>
      </c>
      <c r="D425" s="10">
        <v>10941</v>
      </c>
      <c r="E425" s="11">
        <v>39</v>
      </c>
    </row>
    <row r="426" spans="1:5" x14ac:dyDescent="0.25">
      <c r="A426" t="s">
        <v>96</v>
      </c>
      <c r="B426" t="s">
        <v>67</v>
      </c>
      <c r="C426" t="s">
        <v>100</v>
      </c>
      <c r="D426" s="10">
        <v>770</v>
      </c>
      <c r="E426" s="11">
        <v>198</v>
      </c>
    </row>
    <row r="427" spans="1:5" x14ac:dyDescent="0.25">
      <c r="A427" t="s">
        <v>96</v>
      </c>
      <c r="B427" t="s">
        <v>78</v>
      </c>
      <c r="C427" t="s">
        <v>85</v>
      </c>
      <c r="D427" s="10">
        <v>1106</v>
      </c>
      <c r="E427" s="11">
        <v>150</v>
      </c>
    </row>
    <row r="428" spans="1:5" x14ac:dyDescent="0.25">
      <c r="A428" t="s">
        <v>74</v>
      </c>
      <c r="B428" t="s">
        <v>91</v>
      </c>
      <c r="C428" t="s">
        <v>71</v>
      </c>
      <c r="D428" s="10">
        <v>63</v>
      </c>
      <c r="E428" s="11">
        <v>267</v>
      </c>
    </row>
    <row r="429" spans="1:5" x14ac:dyDescent="0.25">
      <c r="A429" t="s">
        <v>96</v>
      </c>
      <c r="B429" t="s">
        <v>75</v>
      </c>
      <c r="C429" t="s">
        <v>79</v>
      </c>
      <c r="D429" s="10">
        <v>3703</v>
      </c>
      <c r="E429" s="11">
        <v>123</v>
      </c>
    </row>
    <row r="430" spans="1:5" x14ac:dyDescent="0.25">
      <c r="A430" t="s">
        <v>72</v>
      </c>
      <c r="B430" t="s">
        <v>75</v>
      </c>
      <c r="C430" t="s">
        <v>82</v>
      </c>
      <c r="D430" s="10">
        <v>7385</v>
      </c>
      <c r="E430" s="11">
        <v>129</v>
      </c>
    </row>
    <row r="431" spans="1:5" x14ac:dyDescent="0.25">
      <c r="A431" t="s">
        <v>77</v>
      </c>
      <c r="B431" t="s">
        <v>78</v>
      </c>
      <c r="C431" t="s">
        <v>94</v>
      </c>
      <c r="D431" s="10">
        <v>5544</v>
      </c>
      <c r="E431" s="11">
        <v>348</v>
      </c>
    </row>
    <row r="432" spans="1:5" x14ac:dyDescent="0.25">
      <c r="A432" t="s">
        <v>69</v>
      </c>
      <c r="B432" t="s">
        <v>67</v>
      </c>
      <c r="C432" t="s">
        <v>89</v>
      </c>
      <c r="D432" s="10">
        <v>6321</v>
      </c>
      <c r="E432" s="11">
        <v>87</v>
      </c>
    </row>
    <row r="433" spans="1:5" x14ac:dyDescent="0.25">
      <c r="A433" t="s">
        <v>87</v>
      </c>
      <c r="B433" t="s">
        <v>91</v>
      </c>
      <c r="C433" t="s">
        <v>103</v>
      </c>
      <c r="D433" s="10">
        <v>6104</v>
      </c>
      <c r="E433" s="11">
        <v>210</v>
      </c>
    </row>
    <row r="434" spans="1:5" x14ac:dyDescent="0.25">
      <c r="A434" t="s">
        <v>87</v>
      </c>
      <c r="B434" t="s">
        <v>75</v>
      </c>
      <c r="C434" t="s">
        <v>73</v>
      </c>
      <c r="D434" s="10">
        <v>3010</v>
      </c>
      <c r="E434" s="11">
        <v>36</v>
      </c>
    </row>
    <row r="435" spans="1:5" x14ac:dyDescent="0.25">
      <c r="A435" t="s">
        <v>77</v>
      </c>
      <c r="B435" t="s">
        <v>67</v>
      </c>
      <c r="C435" t="s">
        <v>98</v>
      </c>
      <c r="D435" s="10">
        <v>3388</v>
      </c>
      <c r="E435" s="11">
        <v>120</v>
      </c>
    </row>
    <row r="436" spans="1:5" x14ac:dyDescent="0.25">
      <c r="A436" t="s">
        <v>84</v>
      </c>
      <c r="B436" t="s">
        <v>70</v>
      </c>
      <c r="C436" t="s">
        <v>83</v>
      </c>
      <c r="D436" s="10">
        <v>10220</v>
      </c>
      <c r="E436" s="11">
        <v>177</v>
      </c>
    </row>
    <row r="437" spans="1:5" x14ac:dyDescent="0.25">
      <c r="A437" t="s">
        <v>69</v>
      </c>
      <c r="B437" t="s">
        <v>67</v>
      </c>
      <c r="C437" t="s">
        <v>76</v>
      </c>
      <c r="D437" s="10">
        <v>2471</v>
      </c>
      <c r="E437" s="11">
        <v>9</v>
      </c>
    </row>
    <row r="438" spans="1:5" x14ac:dyDescent="0.25">
      <c r="A438" t="s">
        <v>66</v>
      </c>
      <c r="B438" t="s">
        <v>75</v>
      </c>
      <c r="C438" t="s">
        <v>99</v>
      </c>
      <c r="D438" s="10">
        <v>3108</v>
      </c>
      <c r="E438" s="11">
        <v>201</v>
      </c>
    </row>
    <row r="439" spans="1:5" x14ac:dyDescent="0.25">
      <c r="A439" t="s">
        <v>86</v>
      </c>
      <c r="B439" t="s">
        <v>75</v>
      </c>
      <c r="C439" t="s">
        <v>71</v>
      </c>
      <c r="D439" s="10">
        <v>3010</v>
      </c>
      <c r="E439" s="11">
        <v>189</v>
      </c>
    </row>
    <row r="440" spans="1:5" x14ac:dyDescent="0.25">
      <c r="A440" t="s">
        <v>69</v>
      </c>
      <c r="B440" t="s">
        <v>78</v>
      </c>
      <c r="C440" t="s">
        <v>100</v>
      </c>
      <c r="D440" s="10">
        <v>11256</v>
      </c>
      <c r="E440" s="11">
        <v>72</v>
      </c>
    </row>
    <row r="441" spans="1:5" x14ac:dyDescent="0.25">
      <c r="A441" t="s">
        <v>74</v>
      </c>
      <c r="B441" t="s">
        <v>78</v>
      </c>
      <c r="C441" t="s">
        <v>94</v>
      </c>
      <c r="D441" s="10">
        <v>3367</v>
      </c>
      <c r="E441" s="11">
        <v>93</v>
      </c>
    </row>
    <row r="442" spans="1:5" x14ac:dyDescent="0.25">
      <c r="A442" t="s">
        <v>96</v>
      </c>
      <c r="B442" t="s">
        <v>75</v>
      </c>
      <c r="C442" t="s">
        <v>90</v>
      </c>
      <c r="D442" s="10">
        <v>3143</v>
      </c>
      <c r="E442" s="11">
        <v>186</v>
      </c>
    </row>
    <row r="443" spans="1:5" x14ac:dyDescent="0.25">
      <c r="A443" t="s">
        <v>77</v>
      </c>
      <c r="B443" t="s">
        <v>81</v>
      </c>
      <c r="C443" t="s">
        <v>99</v>
      </c>
      <c r="D443" s="10">
        <v>4305</v>
      </c>
      <c r="E443" s="11">
        <v>315</v>
      </c>
    </row>
    <row r="444" spans="1:5" x14ac:dyDescent="0.25">
      <c r="A444" t="s">
        <v>87</v>
      </c>
      <c r="B444" t="s">
        <v>75</v>
      </c>
      <c r="C444" t="s">
        <v>83</v>
      </c>
      <c r="D444" s="10">
        <v>2639</v>
      </c>
      <c r="E444" s="11">
        <v>90</v>
      </c>
    </row>
    <row r="445" spans="1:5" x14ac:dyDescent="0.25">
      <c r="A445" t="s">
        <v>87</v>
      </c>
      <c r="B445" t="s">
        <v>67</v>
      </c>
      <c r="C445" t="s">
        <v>99</v>
      </c>
      <c r="D445" s="10">
        <v>1869</v>
      </c>
      <c r="E445" s="11">
        <v>66</v>
      </c>
    </row>
    <row r="446" spans="1:5" x14ac:dyDescent="0.25">
      <c r="A446" t="s">
        <v>86</v>
      </c>
      <c r="B446" t="s">
        <v>81</v>
      </c>
      <c r="C446" t="s">
        <v>100</v>
      </c>
      <c r="D446" s="10">
        <v>6783</v>
      </c>
      <c r="E446" s="11">
        <v>354</v>
      </c>
    </row>
    <row r="447" spans="1:5" x14ac:dyDescent="0.25">
      <c r="A447" t="s">
        <v>87</v>
      </c>
      <c r="B447" t="s">
        <v>67</v>
      </c>
      <c r="C447" t="s">
        <v>83</v>
      </c>
      <c r="D447" s="10">
        <v>5698</v>
      </c>
      <c r="E447" s="11">
        <v>378</v>
      </c>
    </row>
    <row r="448" spans="1:5" x14ac:dyDescent="0.25">
      <c r="A448" t="s">
        <v>96</v>
      </c>
      <c r="B448" t="s">
        <v>78</v>
      </c>
      <c r="C448" t="s">
        <v>97</v>
      </c>
      <c r="D448" s="10">
        <v>1099</v>
      </c>
      <c r="E448" s="11">
        <v>45</v>
      </c>
    </row>
    <row r="449" spans="1:5" x14ac:dyDescent="0.25">
      <c r="A449" t="s">
        <v>86</v>
      </c>
      <c r="B449" t="s">
        <v>91</v>
      </c>
      <c r="C449" t="s">
        <v>95</v>
      </c>
      <c r="D449" s="10">
        <v>11466</v>
      </c>
      <c r="E449" s="11">
        <v>192</v>
      </c>
    </row>
    <row r="450" spans="1:5" x14ac:dyDescent="0.25">
      <c r="A450" t="s">
        <v>72</v>
      </c>
      <c r="B450" t="s">
        <v>75</v>
      </c>
      <c r="C450" t="s">
        <v>73</v>
      </c>
      <c r="D450" s="10">
        <v>2499</v>
      </c>
      <c r="E450" s="11">
        <v>12</v>
      </c>
    </row>
    <row r="451" spans="1:5" x14ac:dyDescent="0.25">
      <c r="A451" t="s">
        <v>74</v>
      </c>
      <c r="B451" t="s">
        <v>70</v>
      </c>
      <c r="C451" t="s">
        <v>71</v>
      </c>
      <c r="D451" s="10">
        <v>7539</v>
      </c>
      <c r="E451" s="11">
        <v>63</v>
      </c>
    </row>
    <row r="452" spans="1:5" x14ac:dyDescent="0.25">
      <c r="A452" t="s">
        <v>88</v>
      </c>
      <c r="B452" t="s">
        <v>91</v>
      </c>
      <c r="C452" t="s">
        <v>99</v>
      </c>
      <c r="D452" s="10">
        <v>9513</v>
      </c>
      <c r="E452" s="11">
        <v>180</v>
      </c>
    </row>
    <row r="453" spans="1:5" x14ac:dyDescent="0.25">
      <c r="A453" t="s">
        <v>74</v>
      </c>
      <c r="B453" t="s">
        <v>91</v>
      </c>
      <c r="C453" t="s">
        <v>101</v>
      </c>
      <c r="D453" s="10">
        <v>1393</v>
      </c>
      <c r="E453" s="11">
        <v>354</v>
      </c>
    </row>
    <row r="454" spans="1:5" x14ac:dyDescent="0.25">
      <c r="A454" t="s">
        <v>96</v>
      </c>
      <c r="B454" t="s">
        <v>81</v>
      </c>
      <c r="C454" t="s">
        <v>82</v>
      </c>
      <c r="D454" s="10">
        <v>938</v>
      </c>
      <c r="E454" s="11">
        <v>264</v>
      </c>
    </row>
    <row r="455" spans="1:5" x14ac:dyDescent="0.25">
      <c r="A455" t="s">
        <v>74</v>
      </c>
      <c r="B455" t="s">
        <v>70</v>
      </c>
      <c r="C455" t="s">
        <v>85</v>
      </c>
      <c r="D455" s="10">
        <v>4858</v>
      </c>
      <c r="E455" s="11">
        <v>288</v>
      </c>
    </row>
    <row r="456" spans="1:5" x14ac:dyDescent="0.25">
      <c r="A456" t="s">
        <v>96</v>
      </c>
      <c r="B456" t="s">
        <v>81</v>
      </c>
      <c r="C456" t="s">
        <v>98</v>
      </c>
      <c r="D456" s="10">
        <v>581</v>
      </c>
      <c r="E456" s="11">
        <v>165</v>
      </c>
    </row>
    <row r="457" spans="1:5" x14ac:dyDescent="0.25">
      <c r="A457" t="s">
        <v>84</v>
      </c>
      <c r="B457" t="s">
        <v>78</v>
      </c>
      <c r="C457" t="s">
        <v>103</v>
      </c>
      <c r="D457" s="10">
        <v>4662</v>
      </c>
      <c r="E457" s="11">
        <v>186</v>
      </c>
    </row>
    <row r="458" spans="1:5" x14ac:dyDescent="0.25">
      <c r="A458" t="s">
        <v>87</v>
      </c>
      <c r="B458" t="s">
        <v>81</v>
      </c>
      <c r="C458" t="s">
        <v>80</v>
      </c>
      <c r="D458" s="10">
        <v>3899</v>
      </c>
      <c r="E458" s="11">
        <v>6</v>
      </c>
    </row>
    <row r="459" spans="1:5" x14ac:dyDescent="0.25">
      <c r="A459" t="s">
        <v>74</v>
      </c>
      <c r="B459" t="s">
        <v>67</v>
      </c>
      <c r="C459" t="s">
        <v>95</v>
      </c>
      <c r="D459" s="10">
        <v>2499</v>
      </c>
      <c r="E459" s="11">
        <v>168</v>
      </c>
    </row>
    <row r="460" spans="1:5" x14ac:dyDescent="0.25">
      <c r="A460" t="s">
        <v>96</v>
      </c>
      <c r="B460" t="s">
        <v>67</v>
      </c>
      <c r="C460" t="s">
        <v>97</v>
      </c>
      <c r="D460" s="10">
        <v>8960</v>
      </c>
      <c r="E460" s="11">
        <v>0</v>
      </c>
    </row>
    <row r="461" spans="1:5" x14ac:dyDescent="0.25">
      <c r="A461" t="s">
        <v>69</v>
      </c>
      <c r="B461" t="s">
        <v>91</v>
      </c>
      <c r="C461" t="s">
        <v>85</v>
      </c>
      <c r="D461" s="10">
        <v>4396</v>
      </c>
      <c r="E461" s="11">
        <v>135</v>
      </c>
    </row>
    <row r="462" spans="1:5" x14ac:dyDescent="0.25">
      <c r="A462" t="s">
        <v>96</v>
      </c>
      <c r="B462" t="s">
        <v>75</v>
      </c>
      <c r="C462" t="s">
        <v>76</v>
      </c>
      <c r="D462" s="10">
        <v>1239</v>
      </c>
      <c r="E462" s="11">
        <v>189</v>
      </c>
    </row>
    <row r="463" spans="1:5" x14ac:dyDescent="0.25">
      <c r="A463" t="s">
        <v>69</v>
      </c>
      <c r="B463" t="s">
        <v>81</v>
      </c>
      <c r="C463" t="s">
        <v>99</v>
      </c>
      <c r="D463" s="10">
        <v>812</v>
      </c>
      <c r="E463" s="11">
        <v>336</v>
      </c>
    </row>
    <row r="464" spans="1:5" x14ac:dyDescent="0.25">
      <c r="A464" t="s">
        <v>66</v>
      </c>
      <c r="B464" t="s">
        <v>70</v>
      </c>
      <c r="C464" t="s">
        <v>73</v>
      </c>
      <c r="D464" s="10">
        <v>2226</v>
      </c>
      <c r="E464" s="11">
        <v>249</v>
      </c>
    </row>
    <row r="465" spans="1:5" x14ac:dyDescent="0.25">
      <c r="A465" t="s">
        <v>69</v>
      </c>
      <c r="B465" t="s">
        <v>91</v>
      </c>
      <c r="C465" t="s">
        <v>89</v>
      </c>
      <c r="D465" s="10">
        <v>10185</v>
      </c>
      <c r="E465" s="11">
        <v>432</v>
      </c>
    </row>
    <row r="466" spans="1:5" x14ac:dyDescent="0.25">
      <c r="A466" t="s">
        <v>84</v>
      </c>
      <c r="B466" t="s">
        <v>91</v>
      </c>
      <c r="C466" t="s">
        <v>68</v>
      </c>
      <c r="D466" s="10">
        <v>2233</v>
      </c>
      <c r="E466" s="11">
        <v>171</v>
      </c>
    </row>
    <row r="467" spans="1:5" x14ac:dyDescent="0.25">
      <c r="A467" t="s">
        <v>66</v>
      </c>
      <c r="B467" t="s">
        <v>91</v>
      </c>
      <c r="C467" t="s">
        <v>99</v>
      </c>
      <c r="D467" s="10">
        <v>2282</v>
      </c>
      <c r="E467" s="11">
        <v>123</v>
      </c>
    </row>
    <row r="468" spans="1:5" x14ac:dyDescent="0.25">
      <c r="A468" t="s">
        <v>88</v>
      </c>
      <c r="B468" t="s">
        <v>75</v>
      </c>
      <c r="C468" t="s">
        <v>100</v>
      </c>
      <c r="D468" s="10">
        <v>6552</v>
      </c>
      <c r="E468" s="11">
        <v>240</v>
      </c>
    </row>
    <row r="469" spans="1:5" x14ac:dyDescent="0.25">
      <c r="A469" t="s">
        <v>74</v>
      </c>
      <c r="B469" t="s">
        <v>78</v>
      </c>
      <c r="C469" t="s">
        <v>99</v>
      </c>
      <c r="D469" s="10">
        <v>6531</v>
      </c>
      <c r="E469" s="11">
        <v>141</v>
      </c>
    </row>
    <row r="470" spans="1:5" x14ac:dyDescent="0.25">
      <c r="A470" t="s">
        <v>77</v>
      </c>
      <c r="B470" t="s">
        <v>78</v>
      </c>
      <c r="C470" t="s">
        <v>80</v>
      </c>
      <c r="D470" s="10">
        <v>4137</v>
      </c>
      <c r="E470" s="11">
        <v>123</v>
      </c>
    </row>
    <row r="471" spans="1:5" x14ac:dyDescent="0.25">
      <c r="A471" t="s">
        <v>66</v>
      </c>
      <c r="B471" t="s">
        <v>70</v>
      </c>
      <c r="C471" t="s">
        <v>85</v>
      </c>
      <c r="D471" s="10">
        <v>3409</v>
      </c>
      <c r="E471" s="11">
        <v>3</v>
      </c>
    </row>
    <row r="472" spans="1:5" x14ac:dyDescent="0.25">
      <c r="A472" t="s">
        <v>77</v>
      </c>
      <c r="B472" t="s">
        <v>91</v>
      </c>
      <c r="C472" t="s">
        <v>79</v>
      </c>
      <c r="D472" s="10">
        <v>560</v>
      </c>
      <c r="E472" s="11">
        <v>45</v>
      </c>
    </row>
    <row r="473" spans="1:5" x14ac:dyDescent="0.25">
      <c r="A473" t="s">
        <v>72</v>
      </c>
      <c r="B473" t="s">
        <v>75</v>
      </c>
      <c r="C473" t="s">
        <v>89</v>
      </c>
      <c r="D473" s="10">
        <v>1603</v>
      </c>
      <c r="E473" s="11">
        <v>192</v>
      </c>
    </row>
    <row r="474" spans="1:5" x14ac:dyDescent="0.25">
      <c r="A474" t="s">
        <v>88</v>
      </c>
      <c r="B474" t="s">
        <v>67</v>
      </c>
      <c r="C474" t="s">
        <v>83</v>
      </c>
      <c r="D474" s="10">
        <v>4242</v>
      </c>
      <c r="E474" s="11">
        <v>99</v>
      </c>
    </row>
    <row r="475" spans="1:5" x14ac:dyDescent="0.25">
      <c r="A475" t="s">
        <v>77</v>
      </c>
      <c r="B475" t="s">
        <v>78</v>
      </c>
      <c r="C475" t="s">
        <v>85</v>
      </c>
      <c r="D475" s="10">
        <v>1834</v>
      </c>
      <c r="E475" s="11">
        <v>279</v>
      </c>
    </row>
    <row r="476" spans="1:5" x14ac:dyDescent="0.25">
      <c r="A476" t="s">
        <v>87</v>
      </c>
      <c r="B476" t="s">
        <v>78</v>
      </c>
      <c r="C476" t="s">
        <v>99</v>
      </c>
      <c r="D476" s="10">
        <v>602</v>
      </c>
      <c r="E476" s="11">
        <v>240</v>
      </c>
    </row>
    <row r="477" spans="1:5" x14ac:dyDescent="0.25">
      <c r="A477" t="s">
        <v>87</v>
      </c>
      <c r="B477" t="s">
        <v>75</v>
      </c>
      <c r="C477" t="s">
        <v>79</v>
      </c>
      <c r="D477" s="10">
        <v>3157</v>
      </c>
      <c r="E477" s="11">
        <v>204</v>
      </c>
    </row>
    <row r="478" spans="1:5" x14ac:dyDescent="0.25">
      <c r="A478" t="s">
        <v>86</v>
      </c>
      <c r="B478" t="s">
        <v>67</v>
      </c>
      <c r="C478" t="s">
        <v>98</v>
      </c>
      <c r="D478" s="10">
        <v>2478</v>
      </c>
      <c r="E478" s="11">
        <v>108</v>
      </c>
    </row>
    <row r="479" spans="1:5" x14ac:dyDescent="0.25">
      <c r="A479" t="s">
        <v>69</v>
      </c>
      <c r="B479" t="s">
        <v>91</v>
      </c>
      <c r="C479" t="s">
        <v>83</v>
      </c>
      <c r="D479" s="10">
        <v>8316</v>
      </c>
      <c r="E479" s="11">
        <v>69</v>
      </c>
    </row>
    <row r="480" spans="1:5" x14ac:dyDescent="0.25">
      <c r="A480" t="s">
        <v>88</v>
      </c>
      <c r="B480" t="s">
        <v>75</v>
      </c>
      <c r="C480" t="s">
        <v>94</v>
      </c>
      <c r="D480" s="10">
        <v>7588</v>
      </c>
      <c r="E480" s="11">
        <v>102</v>
      </c>
    </row>
    <row r="481" spans="1:5" x14ac:dyDescent="0.25">
      <c r="A481" t="s">
        <v>74</v>
      </c>
      <c r="B481" t="s">
        <v>70</v>
      </c>
      <c r="C481" t="s">
        <v>80</v>
      </c>
      <c r="D481" s="10">
        <v>9576</v>
      </c>
      <c r="E481" s="11">
        <v>141</v>
      </c>
    </row>
    <row r="482" spans="1:5" x14ac:dyDescent="0.25">
      <c r="A482" t="s">
        <v>69</v>
      </c>
      <c r="B482" t="s">
        <v>78</v>
      </c>
      <c r="C482" t="s">
        <v>89</v>
      </c>
      <c r="D482" s="10">
        <v>6188</v>
      </c>
      <c r="E482" s="11">
        <v>186</v>
      </c>
    </row>
    <row r="483" spans="1:5" x14ac:dyDescent="0.25">
      <c r="A483" t="s">
        <v>86</v>
      </c>
      <c r="B483" t="s">
        <v>91</v>
      </c>
      <c r="C483" t="s">
        <v>90</v>
      </c>
      <c r="D483" s="10">
        <v>2485</v>
      </c>
      <c r="E483" s="11">
        <v>153</v>
      </c>
    </row>
    <row r="484" spans="1:5" x14ac:dyDescent="0.25">
      <c r="A484" t="s">
        <v>84</v>
      </c>
      <c r="B484" t="s">
        <v>91</v>
      </c>
      <c r="C484" t="s">
        <v>101</v>
      </c>
      <c r="D484" s="10">
        <v>630</v>
      </c>
      <c r="E484" s="11">
        <v>234</v>
      </c>
    </row>
    <row r="485" spans="1:5" x14ac:dyDescent="0.25">
      <c r="A485" t="s">
        <v>74</v>
      </c>
      <c r="B485" t="s">
        <v>81</v>
      </c>
      <c r="C485" t="s">
        <v>99</v>
      </c>
      <c r="D485" s="10">
        <v>2072</v>
      </c>
      <c r="E485" s="11">
        <v>246</v>
      </c>
    </row>
    <row r="486" spans="1:5" x14ac:dyDescent="0.25">
      <c r="A486" t="s">
        <v>72</v>
      </c>
      <c r="B486" t="s">
        <v>70</v>
      </c>
      <c r="C486" t="s">
        <v>90</v>
      </c>
      <c r="D486" s="10">
        <v>8113</v>
      </c>
      <c r="E486" s="11">
        <v>333</v>
      </c>
    </row>
    <row r="487" spans="1:5" x14ac:dyDescent="0.25">
      <c r="A487" t="s">
        <v>74</v>
      </c>
      <c r="B487" t="s">
        <v>67</v>
      </c>
      <c r="C487" t="s">
        <v>100</v>
      </c>
      <c r="D487" s="10">
        <v>4123</v>
      </c>
      <c r="E487" s="11">
        <v>549</v>
      </c>
    </row>
    <row r="488" spans="1:5" x14ac:dyDescent="0.25">
      <c r="A488" t="s">
        <v>86</v>
      </c>
      <c r="B488" t="s">
        <v>91</v>
      </c>
      <c r="C488" t="s">
        <v>71</v>
      </c>
      <c r="D488" s="10">
        <v>1001</v>
      </c>
      <c r="E488" s="11">
        <v>48</v>
      </c>
    </row>
    <row r="489" spans="1:5" x14ac:dyDescent="0.25">
      <c r="A489" t="s">
        <v>87</v>
      </c>
      <c r="B489" t="s">
        <v>81</v>
      </c>
      <c r="C489" t="s">
        <v>98</v>
      </c>
      <c r="D489" s="10">
        <v>1071</v>
      </c>
      <c r="E489" s="11">
        <v>183</v>
      </c>
    </row>
    <row r="490" spans="1:5" x14ac:dyDescent="0.25">
      <c r="A490" t="s">
        <v>74</v>
      </c>
      <c r="B490" t="s">
        <v>70</v>
      </c>
      <c r="C490" t="s">
        <v>95</v>
      </c>
      <c r="D490" s="10">
        <v>7077</v>
      </c>
      <c r="E490" s="11">
        <v>78</v>
      </c>
    </row>
    <row r="491" spans="1:5" x14ac:dyDescent="0.25">
      <c r="A491" t="s">
        <v>77</v>
      </c>
      <c r="B491" t="s">
        <v>75</v>
      </c>
      <c r="C491" t="s">
        <v>83</v>
      </c>
      <c r="D491" s="10">
        <v>511</v>
      </c>
      <c r="E491" s="11">
        <v>210</v>
      </c>
    </row>
    <row r="492" spans="1:5" x14ac:dyDescent="0.25">
      <c r="A492" t="s">
        <v>96</v>
      </c>
      <c r="B492" t="s">
        <v>81</v>
      </c>
      <c r="C492" t="s">
        <v>89</v>
      </c>
      <c r="D492" s="10">
        <v>11606</v>
      </c>
      <c r="E492" s="11">
        <v>330</v>
      </c>
    </row>
    <row r="493" spans="1:5" x14ac:dyDescent="0.25">
      <c r="A493" t="s">
        <v>86</v>
      </c>
      <c r="B493" t="s">
        <v>91</v>
      </c>
      <c r="C493" t="s">
        <v>76</v>
      </c>
      <c r="D493" s="10">
        <v>8533</v>
      </c>
      <c r="E493" s="11">
        <v>315</v>
      </c>
    </row>
    <row r="494" spans="1:5" x14ac:dyDescent="0.25">
      <c r="A494" t="s">
        <v>84</v>
      </c>
      <c r="B494" t="s">
        <v>81</v>
      </c>
      <c r="C494" t="s">
        <v>79</v>
      </c>
      <c r="D494" s="10">
        <v>8995</v>
      </c>
      <c r="E494" s="11">
        <v>231</v>
      </c>
    </row>
    <row r="495" spans="1:5" x14ac:dyDescent="0.25">
      <c r="A495" t="s">
        <v>84</v>
      </c>
      <c r="B495" t="s">
        <v>70</v>
      </c>
      <c r="C495" t="s">
        <v>102</v>
      </c>
      <c r="D495" s="10">
        <v>7105</v>
      </c>
      <c r="E495" s="11">
        <v>159</v>
      </c>
    </row>
    <row r="496" spans="1:5" x14ac:dyDescent="0.25">
      <c r="A496" t="s">
        <v>74</v>
      </c>
      <c r="B496" t="s">
        <v>75</v>
      </c>
      <c r="C496" t="s">
        <v>90</v>
      </c>
      <c r="D496" s="10">
        <v>3969</v>
      </c>
      <c r="E496" s="11">
        <v>267</v>
      </c>
    </row>
    <row r="497" spans="1:5" x14ac:dyDescent="0.25">
      <c r="A497" t="s">
        <v>87</v>
      </c>
      <c r="B497" t="s">
        <v>70</v>
      </c>
      <c r="C497" t="s">
        <v>102</v>
      </c>
      <c r="D497" s="10">
        <v>1204</v>
      </c>
      <c r="E497" s="11">
        <v>147</v>
      </c>
    </row>
    <row r="498" spans="1:5" x14ac:dyDescent="0.25">
      <c r="A498" t="s">
        <v>74</v>
      </c>
      <c r="B498" t="s">
        <v>70</v>
      </c>
      <c r="C498" t="s">
        <v>79</v>
      </c>
      <c r="D498" s="10">
        <v>2212</v>
      </c>
      <c r="E498" s="11">
        <v>54</v>
      </c>
    </row>
    <row r="499" spans="1:5" x14ac:dyDescent="0.25">
      <c r="A499" t="s">
        <v>69</v>
      </c>
      <c r="B499" t="s">
        <v>81</v>
      </c>
      <c r="C499" t="s">
        <v>101</v>
      </c>
      <c r="D499" s="10">
        <v>9086</v>
      </c>
      <c r="E499" s="11">
        <v>273</v>
      </c>
    </row>
    <row r="500" spans="1:5" x14ac:dyDescent="0.25">
      <c r="A500" t="s">
        <v>87</v>
      </c>
      <c r="B500" t="s">
        <v>67</v>
      </c>
      <c r="C500" t="s">
        <v>79</v>
      </c>
      <c r="D500" s="10">
        <v>1232</v>
      </c>
      <c r="E500" s="11">
        <v>126</v>
      </c>
    </row>
    <row r="501" spans="1:5" x14ac:dyDescent="0.25">
      <c r="A501" t="s">
        <v>66</v>
      </c>
      <c r="B501" t="s">
        <v>75</v>
      </c>
      <c r="C501" t="s">
        <v>76</v>
      </c>
      <c r="D501" s="10">
        <v>4179</v>
      </c>
      <c r="E501" s="11">
        <v>3</v>
      </c>
    </row>
    <row r="502" spans="1:5" x14ac:dyDescent="0.25">
      <c r="A502" t="s">
        <v>77</v>
      </c>
      <c r="B502" t="s">
        <v>78</v>
      </c>
      <c r="C502" t="s">
        <v>90</v>
      </c>
      <c r="D502" s="10">
        <v>1407</v>
      </c>
      <c r="E502" s="11">
        <v>60</v>
      </c>
    </row>
    <row r="503" spans="1:5" x14ac:dyDescent="0.25">
      <c r="A503" t="s">
        <v>84</v>
      </c>
      <c r="B503" t="s">
        <v>70</v>
      </c>
      <c r="C503" t="s">
        <v>79</v>
      </c>
      <c r="D503" s="10">
        <v>4389</v>
      </c>
      <c r="E503" s="11">
        <v>150</v>
      </c>
    </row>
    <row r="504" spans="1:5" x14ac:dyDescent="0.25">
      <c r="A504" t="s">
        <v>87</v>
      </c>
      <c r="B504" t="s">
        <v>78</v>
      </c>
      <c r="C504" t="s">
        <v>92</v>
      </c>
      <c r="D504" s="10">
        <v>10164</v>
      </c>
      <c r="E504" s="11">
        <v>297</v>
      </c>
    </row>
    <row r="505" spans="1:5" x14ac:dyDescent="0.25">
      <c r="A505" t="s">
        <v>84</v>
      </c>
      <c r="B505" t="s">
        <v>91</v>
      </c>
      <c r="C505" t="s">
        <v>97</v>
      </c>
      <c r="D505" s="10">
        <v>5292</v>
      </c>
      <c r="E505" s="11">
        <v>234</v>
      </c>
    </row>
    <row r="506" spans="1:5" x14ac:dyDescent="0.25">
      <c r="A506" t="s">
        <v>84</v>
      </c>
      <c r="B506" t="s">
        <v>78</v>
      </c>
      <c r="C506" t="s">
        <v>68</v>
      </c>
      <c r="D506" s="10">
        <v>273</v>
      </c>
      <c r="E506" s="11">
        <v>135</v>
      </c>
    </row>
    <row r="507" spans="1:5" x14ac:dyDescent="0.25">
      <c r="A507" t="s">
        <v>87</v>
      </c>
      <c r="B507" t="s">
        <v>81</v>
      </c>
      <c r="C507" t="s">
        <v>94</v>
      </c>
      <c r="D507" s="10">
        <v>1358</v>
      </c>
      <c r="E507" s="11">
        <v>9</v>
      </c>
    </row>
    <row r="508" spans="1:5" x14ac:dyDescent="0.25">
      <c r="A508" t="s">
        <v>86</v>
      </c>
      <c r="B508" t="s">
        <v>78</v>
      </c>
      <c r="C508" t="s">
        <v>95</v>
      </c>
      <c r="D508" s="10">
        <v>5439</v>
      </c>
      <c r="E508" s="11">
        <v>255</v>
      </c>
    </row>
    <row r="509" spans="1:5" x14ac:dyDescent="0.25">
      <c r="A509" t="s">
        <v>77</v>
      </c>
      <c r="B509" t="s">
        <v>78</v>
      </c>
      <c r="C509" t="s">
        <v>102</v>
      </c>
      <c r="D509" s="10">
        <v>2373</v>
      </c>
      <c r="E509" s="11">
        <v>243</v>
      </c>
    </row>
    <row r="510" spans="1:5" x14ac:dyDescent="0.25">
      <c r="A510" t="s">
        <v>77</v>
      </c>
      <c r="B510" t="s">
        <v>75</v>
      </c>
      <c r="C510" t="s">
        <v>68</v>
      </c>
      <c r="D510" s="10">
        <v>14147</v>
      </c>
      <c r="E510" s="11">
        <v>9</v>
      </c>
    </row>
    <row r="511" spans="1:5" x14ac:dyDescent="0.25">
      <c r="A511" t="s">
        <v>74</v>
      </c>
      <c r="B511" t="s">
        <v>91</v>
      </c>
      <c r="C511" t="s">
        <v>103</v>
      </c>
      <c r="D511" s="10">
        <v>5075</v>
      </c>
      <c r="E511" s="11">
        <v>24</v>
      </c>
    </row>
    <row r="512" spans="1:5" x14ac:dyDescent="0.25">
      <c r="A512" t="s">
        <v>77</v>
      </c>
      <c r="B512" t="s">
        <v>78</v>
      </c>
      <c r="C512" t="s">
        <v>98</v>
      </c>
      <c r="D512" s="10">
        <v>8085</v>
      </c>
      <c r="E512" s="11">
        <v>111</v>
      </c>
    </row>
    <row r="513" spans="1:5" x14ac:dyDescent="0.25">
      <c r="A513" t="s">
        <v>77</v>
      </c>
      <c r="B513" t="s">
        <v>67</v>
      </c>
      <c r="C513" t="s">
        <v>99</v>
      </c>
      <c r="D513" s="10">
        <v>3710</v>
      </c>
      <c r="E513" s="11">
        <v>15</v>
      </c>
    </row>
    <row r="514" spans="1:5" x14ac:dyDescent="0.25">
      <c r="A514" t="s">
        <v>96</v>
      </c>
      <c r="B514" t="s">
        <v>78</v>
      </c>
      <c r="C514" t="s">
        <v>101</v>
      </c>
      <c r="D514" s="10">
        <v>4998</v>
      </c>
      <c r="E514" s="11">
        <v>123</v>
      </c>
    </row>
    <row r="515" spans="1:5" x14ac:dyDescent="0.25">
      <c r="A515" t="s">
        <v>86</v>
      </c>
      <c r="B515" t="s">
        <v>70</v>
      </c>
      <c r="C515" t="s">
        <v>102</v>
      </c>
      <c r="D515" s="10">
        <v>959</v>
      </c>
      <c r="E515" s="11">
        <v>114</v>
      </c>
    </row>
    <row r="516" spans="1:5" x14ac:dyDescent="0.25">
      <c r="A516" t="s">
        <v>86</v>
      </c>
      <c r="B516" t="s">
        <v>75</v>
      </c>
      <c r="C516" t="s">
        <v>103</v>
      </c>
      <c r="D516" s="10">
        <v>7385</v>
      </c>
      <c r="E516" s="11">
        <v>96</v>
      </c>
    </row>
    <row r="517" spans="1:5" x14ac:dyDescent="0.25">
      <c r="A517" t="s">
        <v>74</v>
      </c>
      <c r="B517" t="s">
        <v>91</v>
      </c>
      <c r="C517" t="s">
        <v>85</v>
      </c>
      <c r="D517" s="10">
        <v>3206</v>
      </c>
      <c r="E517" s="11">
        <v>204</v>
      </c>
    </row>
    <row r="518" spans="1:5" x14ac:dyDescent="0.25">
      <c r="A518" t="s">
        <v>74</v>
      </c>
      <c r="B518" t="s">
        <v>67</v>
      </c>
      <c r="C518" t="s">
        <v>73</v>
      </c>
      <c r="D518" s="10">
        <v>819</v>
      </c>
      <c r="E518" s="11">
        <v>180</v>
      </c>
    </row>
    <row r="519" spans="1:5" x14ac:dyDescent="0.25">
      <c r="A519" t="s">
        <v>77</v>
      </c>
      <c r="B519" t="s">
        <v>75</v>
      </c>
      <c r="C519" t="s">
        <v>90</v>
      </c>
      <c r="D519" s="10">
        <v>11592</v>
      </c>
      <c r="E519" s="11">
        <v>6</v>
      </c>
    </row>
    <row r="520" spans="1:5" x14ac:dyDescent="0.25">
      <c r="A520" t="s">
        <v>74</v>
      </c>
      <c r="B520" t="s">
        <v>81</v>
      </c>
      <c r="C520" t="s">
        <v>85</v>
      </c>
      <c r="D520" s="10">
        <v>3199</v>
      </c>
      <c r="E520" s="11">
        <v>42</v>
      </c>
    </row>
    <row r="521" spans="1:5" x14ac:dyDescent="0.25">
      <c r="A521" t="s">
        <v>84</v>
      </c>
      <c r="B521" t="s">
        <v>81</v>
      </c>
      <c r="C521" t="s">
        <v>98</v>
      </c>
      <c r="D521" s="10">
        <v>5075</v>
      </c>
      <c r="E521" s="11">
        <v>78</v>
      </c>
    </row>
    <row r="522" spans="1:5" x14ac:dyDescent="0.25">
      <c r="A522" t="s">
        <v>86</v>
      </c>
      <c r="B522" t="s">
        <v>67</v>
      </c>
      <c r="C522" t="s">
        <v>102</v>
      </c>
      <c r="D522" s="10">
        <v>5733</v>
      </c>
      <c r="E522" s="11">
        <v>309</v>
      </c>
    </row>
    <row r="523" spans="1:5" x14ac:dyDescent="0.25">
      <c r="A523" t="s">
        <v>96</v>
      </c>
      <c r="B523" t="s">
        <v>67</v>
      </c>
      <c r="C523" t="s">
        <v>73</v>
      </c>
      <c r="D523" s="10">
        <v>5810</v>
      </c>
      <c r="E523" s="11">
        <v>174</v>
      </c>
    </row>
    <row r="524" spans="1:5" x14ac:dyDescent="0.25">
      <c r="A524" t="s">
        <v>88</v>
      </c>
      <c r="B524" t="s">
        <v>78</v>
      </c>
      <c r="C524" t="s">
        <v>85</v>
      </c>
      <c r="D524" s="10">
        <v>714</v>
      </c>
      <c r="E524" s="11">
        <v>30</v>
      </c>
    </row>
    <row r="525" spans="1:5" x14ac:dyDescent="0.25">
      <c r="A525" t="s">
        <v>66</v>
      </c>
      <c r="B525" t="s">
        <v>78</v>
      </c>
      <c r="C525" t="s">
        <v>97</v>
      </c>
      <c r="D525" s="10">
        <v>9814</v>
      </c>
      <c r="E525" s="11">
        <v>339</v>
      </c>
    </row>
    <row r="526" spans="1:5" x14ac:dyDescent="0.25">
      <c r="A526" t="s">
        <v>87</v>
      </c>
      <c r="B526" t="s">
        <v>70</v>
      </c>
      <c r="C526" t="s">
        <v>99</v>
      </c>
      <c r="D526" s="10">
        <v>1281</v>
      </c>
      <c r="E526" s="11">
        <v>9</v>
      </c>
    </row>
    <row r="527" spans="1:5" x14ac:dyDescent="0.25">
      <c r="A527" t="s">
        <v>69</v>
      </c>
      <c r="B527" t="s">
        <v>70</v>
      </c>
      <c r="C527" t="s">
        <v>90</v>
      </c>
      <c r="D527" s="10">
        <v>8848</v>
      </c>
      <c r="E527" s="11">
        <v>231</v>
      </c>
    </row>
    <row r="528" spans="1:5" x14ac:dyDescent="0.25">
      <c r="A528" t="s">
        <v>66</v>
      </c>
      <c r="B528" t="s">
        <v>91</v>
      </c>
      <c r="C528" t="s">
        <v>71</v>
      </c>
      <c r="D528" s="10">
        <v>7126</v>
      </c>
      <c r="E528" s="11">
        <v>255</v>
      </c>
    </row>
    <row r="529" spans="1:5" x14ac:dyDescent="0.25">
      <c r="A529" t="s">
        <v>87</v>
      </c>
      <c r="B529" t="s">
        <v>70</v>
      </c>
      <c r="C529" t="s">
        <v>82</v>
      </c>
      <c r="D529" s="10">
        <v>6552</v>
      </c>
      <c r="E529" s="11">
        <v>147</v>
      </c>
    </row>
    <row r="530" spans="1:5" x14ac:dyDescent="0.25">
      <c r="A530" t="s">
        <v>69</v>
      </c>
      <c r="B530" t="s">
        <v>91</v>
      </c>
      <c r="C530" t="s">
        <v>99</v>
      </c>
      <c r="D530" s="10">
        <v>1253</v>
      </c>
      <c r="E530" s="11">
        <v>234</v>
      </c>
    </row>
    <row r="531" spans="1:5" x14ac:dyDescent="0.25">
      <c r="A531" t="s">
        <v>84</v>
      </c>
      <c r="B531" t="s">
        <v>91</v>
      </c>
      <c r="C531" t="s">
        <v>73</v>
      </c>
      <c r="D531" s="10">
        <v>13678</v>
      </c>
      <c r="E531" s="11">
        <v>297</v>
      </c>
    </row>
    <row r="532" spans="1:5" x14ac:dyDescent="0.25">
      <c r="A532" t="s">
        <v>86</v>
      </c>
      <c r="B532" t="s">
        <v>67</v>
      </c>
      <c r="C532" t="s">
        <v>92</v>
      </c>
      <c r="D532" s="10">
        <v>1561</v>
      </c>
      <c r="E532" s="11">
        <v>231</v>
      </c>
    </row>
    <row r="533" spans="1:5" x14ac:dyDescent="0.25">
      <c r="A533" t="s">
        <v>96</v>
      </c>
      <c r="B533" t="s">
        <v>75</v>
      </c>
      <c r="C533" t="s">
        <v>80</v>
      </c>
      <c r="D533" s="10">
        <v>6244</v>
      </c>
      <c r="E533" s="11">
        <v>438</v>
      </c>
    </row>
    <row r="534" spans="1:5" x14ac:dyDescent="0.25">
      <c r="A534" t="s">
        <v>86</v>
      </c>
      <c r="B534" t="s">
        <v>78</v>
      </c>
      <c r="C534" t="s">
        <v>98</v>
      </c>
      <c r="D534" s="10">
        <v>7014</v>
      </c>
      <c r="E534" s="11">
        <v>30</v>
      </c>
    </row>
    <row r="535" spans="1:5" x14ac:dyDescent="0.25">
      <c r="A535" t="s">
        <v>84</v>
      </c>
      <c r="B535" t="s">
        <v>67</v>
      </c>
      <c r="C535" t="s">
        <v>71</v>
      </c>
      <c r="D535" s="10">
        <v>3710</v>
      </c>
      <c r="E535" s="11">
        <v>219</v>
      </c>
    </row>
    <row r="536" spans="1:5" x14ac:dyDescent="0.25">
      <c r="A536" t="s">
        <v>88</v>
      </c>
      <c r="B536" t="s">
        <v>81</v>
      </c>
      <c r="C536" t="s">
        <v>100</v>
      </c>
      <c r="D536" s="10">
        <v>3234</v>
      </c>
      <c r="E536" s="11">
        <v>234</v>
      </c>
    </row>
    <row r="537" spans="1:5" x14ac:dyDescent="0.25">
      <c r="A537" t="s">
        <v>88</v>
      </c>
      <c r="B537" t="s">
        <v>75</v>
      </c>
      <c r="C537" t="s">
        <v>76</v>
      </c>
      <c r="D537" s="10">
        <v>3892</v>
      </c>
      <c r="E537" s="11">
        <v>183</v>
      </c>
    </row>
    <row r="538" spans="1:5" x14ac:dyDescent="0.25">
      <c r="A538" t="s">
        <v>77</v>
      </c>
      <c r="B538" t="s">
        <v>67</v>
      </c>
      <c r="C538" t="s">
        <v>73</v>
      </c>
      <c r="D538" s="10">
        <v>644</v>
      </c>
      <c r="E538" s="11">
        <v>186</v>
      </c>
    </row>
    <row r="539" spans="1:5" x14ac:dyDescent="0.25">
      <c r="A539" t="s">
        <v>86</v>
      </c>
      <c r="B539" t="s">
        <v>70</v>
      </c>
      <c r="C539" t="s">
        <v>79</v>
      </c>
      <c r="D539" s="10">
        <v>3864</v>
      </c>
      <c r="E539" s="11">
        <v>171</v>
      </c>
    </row>
    <row r="540" spans="1:5" x14ac:dyDescent="0.25">
      <c r="A540" t="s">
        <v>88</v>
      </c>
      <c r="B540" t="s">
        <v>78</v>
      </c>
      <c r="C540" t="s">
        <v>76</v>
      </c>
      <c r="D540" s="10">
        <v>2765</v>
      </c>
      <c r="E540" s="11">
        <v>141</v>
      </c>
    </row>
    <row r="541" spans="1:5" x14ac:dyDescent="0.25">
      <c r="A541" t="s">
        <v>96</v>
      </c>
      <c r="B541" t="s">
        <v>91</v>
      </c>
      <c r="C541" t="s">
        <v>99</v>
      </c>
      <c r="D541" s="10">
        <v>4543</v>
      </c>
      <c r="E541" s="11">
        <v>327</v>
      </c>
    </row>
    <row r="542" spans="1:5" x14ac:dyDescent="0.25">
      <c r="A542" t="s">
        <v>72</v>
      </c>
      <c r="B542" t="s">
        <v>78</v>
      </c>
      <c r="C542" t="s">
        <v>94</v>
      </c>
      <c r="D542" s="10">
        <v>371</v>
      </c>
      <c r="E542" s="11">
        <v>186</v>
      </c>
    </row>
    <row r="543" spans="1:5" x14ac:dyDescent="0.25">
      <c r="A543" t="s">
        <v>69</v>
      </c>
      <c r="B543" t="s">
        <v>91</v>
      </c>
      <c r="C543" t="s">
        <v>93</v>
      </c>
      <c r="D543" s="10">
        <v>4480</v>
      </c>
      <c r="E543" s="11">
        <v>171</v>
      </c>
    </row>
    <row r="544" spans="1:5" x14ac:dyDescent="0.25">
      <c r="A544" t="s">
        <v>88</v>
      </c>
      <c r="B544" t="s">
        <v>81</v>
      </c>
      <c r="C544" t="s">
        <v>98</v>
      </c>
      <c r="D544" s="10">
        <v>1904</v>
      </c>
      <c r="E544" s="11">
        <v>51</v>
      </c>
    </row>
    <row r="545" spans="1:5" x14ac:dyDescent="0.25">
      <c r="A545" t="s">
        <v>66</v>
      </c>
      <c r="B545" t="s">
        <v>70</v>
      </c>
      <c r="C545" t="s">
        <v>79</v>
      </c>
      <c r="D545" s="10">
        <v>756</v>
      </c>
      <c r="E545" s="11">
        <v>411</v>
      </c>
    </row>
    <row r="546" spans="1:5" x14ac:dyDescent="0.25">
      <c r="A546" t="s">
        <v>69</v>
      </c>
      <c r="B546" t="s">
        <v>70</v>
      </c>
      <c r="C546" t="s">
        <v>99</v>
      </c>
      <c r="D546" s="10">
        <v>4774</v>
      </c>
      <c r="E546" s="11">
        <v>96</v>
      </c>
    </row>
    <row r="547" spans="1:5" x14ac:dyDescent="0.25">
      <c r="A547" t="s">
        <v>77</v>
      </c>
      <c r="B547" t="s">
        <v>78</v>
      </c>
      <c r="C547" t="s">
        <v>101</v>
      </c>
      <c r="D547" s="10">
        <v>84</v>
      </c>
      <c r="E547" s="11">
        <v>222</v>
      </c>
    </row>
    <row r="548" spans="1:5" x14ac:dyDescent="0.25">
      <c r="A548" t="s">
        <v>88</v>
      </c>
      <c r="B548" t="s">
        <v>75</v>
      </c>
      <c r="C548" t="s">
        <v>98</v>
      </c>
      <c r="D548" s="10">
        <v>6489</v>
      </c>
      <c r="E548" s="11">
        <v>147</v>
      </c>
    </row>
    <row r="549" spans="1:5" x14ac:dyDescent="0.25">
      <c r="A549" t="s">
        <v>88</v>
      </c>
      <c r="B549" t="s">
        <v>81</v>
      </c>
      <c r="C549" t="s">
        <v>73</v>
      </c>
      <c r="D549" s="10">
        <v>2142</v>
      </c>
      <c r="E549" s="11">
        <v>105</v>
      </c>
    </row>
    <row r="550" spans="1:5" x14ac:dyDescent="0.25">
      <c r="A550" t="s">
        <v>86</v>
      </c>
      <c r="B550" t="s">
        <v>81</v>
      </c>
      <c r="C550" t="s">
        <v>102</v>
      </c>
      <c r="D550" s="10">
        <v>175</v>
      </c>
      <c r="E550" s="11">
        <v>66</v>
      </c>
    </row>
    <row r="551" spans="1:5" x14ac:dyDescent="0.25">
      <c r="A551" t="s">
        <v>69</v>
      </c>
      <c r="B551" t="s">
        <v>70</v>
      </c>
      <c r="C551" t="s">
        <v>95</v>
      </c>
      <c r="D551" s="10">
        <v>4284</v>
      </c>
      <c r="E551" s="11">
        <v>0</v>
      </c>
    </row>
    <row r="552" spans="1:5" x14ac:dyDescent="0.25">
      <c r="A552" t="s">
        <v>69</v>
      </c>
      <c r="B552" t="s">
        <v>75</v>
      </c>
      <c r="C552" t="s">
        <v>92</v>
      </c>
      <c r="D552" s="10">
        <v>2583</v>
      </c>
      <c r="E552" s="11">
        <v>438</v>
      </c>
    </row>
    <row r="553" spans="1:5" x14ac:dyDescent="0.25">
      <c r="A553" t="s">
        <v>72</v>
      </c>
      <c r="B553" t="s">
        <v>81</v>
      </c>
      <c r="C553" t="s">
        <v>100</v>
      </c>
      <c r="D553" s="10">
        <v>8099</v>
      </c>
      <c r="E553" s="11">
        <v>123</v>
      </c>
    </row>
    <row r="554" spans="1:5" x14ac:dyDescent="0.25">
      <c r="A554" t="s">
        <v>96</v>
      </c>
      <c r="B554" t="s">
        <v>91</v>
      </c>
      <c r="C554" t="s">
        <v>85</v>
      </c>
      <c r="D554" s="10">
        <v>1449</v>
      </c>
      <c r="E554" s="11">
        <v>111</v>
      </c>
    </row>
    <row r="555" spans="1:5" x14ac:dyDescent="0.25">
      <c r="A555" t="s">
        <v>84</v>
      </c>
      <c r="B555" t="s">
        <v>75</v>
      </c>
      <c r="C555" t="s">
        <v>102</v>
      </c>
      <c r="D555" s="10">
        <v>42</v>
      </c>
      <c r="E555" s="11">
        <v>72</v>
      </c>
    </row>
    <row r="556" spans="1:5" x14ac:dyDescent="0.25">
      <c r="A556" t="s">
        <v>77</v>
      </c>
      <c r="B556" t="s">
        <v>75</v>
      </c>
      <c r="C556" t="s">
        <v>103</v>
      </c>
      <c r="D556" s="10">
        <v>7035</v>
      </c>
      <c r="E556" s="11">
        <v>15</v>
      </c>
    </row>
    <row r="557" spans="1:5" x14ac:dyDescent="0.25">
      <c r="A557" t="s">
        <v>74</v>
      </c>
      <c r="B557" t="s">
        <v>78</v>
      </c>
      <c r="C557" t="s">
        <v>90</v>
      </c>
      <c r="D557" s="10">
        <v>105</v>
      </c>
      <c r="E557" s="11">
        <v>318</v>
      </c>
    </row>
    <row r="558" spans="1:5" x14ac:dyDescent="0.25">
      <c r="A558" t="s">
        <v>86</v>
      </c>
      <c r="B558" t="s">
        <v>81</v>
      </c>
      <c r="C558" t="s">
        <v>73</v>
      </c>
      <c r="D558" s="10">
        <v>5642</v>
      </c>
      <c r="E558" s="11">
        <v>93</v>
      </c>
    </row>
    <row r="559" spans="1:5" x14ac:dyDescent="0.25">
      <c r="A559" t="s">
        <v>66</v>
      </c>
      <c r="B559" t="s">
        <v>91</v>
      </c>
      <c r="C559" t="s">
        <v>90</v>
      </c>
      <c r="D559" s="10">
        <v>175</v>
      </c>
      <c r="E559" s="11">
        <v>330</v>
      </c>
    </row>
    <row r="560" spans="1:5" x14ac:dyDescent="0.25">
      <c r="A560" t="s">
        <v>86</v>
      </c>
      <c r="B560" t="s">
        <v>75</v>
      </c>
      <c r="C560" t="s">
        <v>98</v>
      </c>
      <c r="D560" s="10">
        <v>1981</v>
      </c>
      <c r="E560" s="11">
        <v>372</v>
      </c>
    </row>
    <row r="561" spans="1:5" x14ac:dyDescent="0.25">
      <c r="A561" t="s">
        <v>86</v>
      </c>
      <c r="B561" t="s">
        <v>67</v>
      </c>
      <c r="C561" t="s">
        <v>97</v>
      </c>
      <c r="D561" s="10">
        <v>1036</v>
      </c>
      <c r="E561" s="11">
        <v>84</v>
      </c>
    </row>
    <row r="562" spans="1:5" x14ac:dyDescent="0.25">
      <c r="A562" t="s">
        <v>74</v>
      </c>
      <c r="B562" t="s">
        <v>81</v>
      </c>
      <c r="C562" t="s">
        <v>102</v>
      </c>
      <c r="D562" s="10">
        <v>1470</v>
      </c>
      <c r="E562" s="11">
        <v>189</v>
      </c>
    </row>
    <row r="563" spans="1:5" x14ac:dyDescent="0.25">
      <c r="A563" t="s">
        <v>74</v>
      </c>
      <c r="B563" t="s">
        <v>70</v>
      </c>
      <c r="C563" t="s">
        <v>82</v>
      </c>
      <c r="D563" s="10">
        <v>9058</v>
      </c>
      <c r="E563" s="11">
        <v>60</v>
      </c>
    </row>
    <row r="564" spans="1:5" x14ac:dyDescent="0.25">
      <c r="A564" t="s">
        <v>66</v>
      </c>
      <c r="B564" t="s">
        <v>78</v>
      </c>
      <c r="C564" t="s">
        <v>90</v>
      </c>
      <c r="D564" s="10">
        <v>3885</v>
      </c>
      <c r="E564" s="11">
        <v>357</v>
      </c>
    </row>
    <row r="565" spans="1:5" x14ac:dyDescent="0.25">
      <c r="A565" t="s">
        <v>72</v>
      </c>
      <c r="B565" t="s">
        <v>70</v>
      </c>
      <c r="C565" t="s">
        <v>95</v>
      </c>
      <c r="D565" s="10">
        <v>3689</v>
      </c>
      <c r="E565" s="11">
        <v>75</v>
      </c>
    </row>
    <row r="566" spans="1:5" x14ac:dyDescent="0.25">
      <c r="A566" t="s">
        <v>66</v>
      </c>
      <c r="B566" t="s">
        <v>70</v>
      </c>
      <c r="C566" t="s">
        <v>92</v>
      </c>
      <c r="D566" s="10">
        <v>1358</v>
      </c>
      <c r="E566" s="11">
        <v>60</v>
      </c>
    </row>
    <row r="567" spans="1:5" x14ac:dyDescent="0.25">
      <c r="A567" t="s">
        <v>88</v>
      </c>
      <c r="B567" t="s">
        <v>81</v>
      </c>
      <c r="C567" t="s">
        <v>80</v>
      </c>
      <c r="D567" s="10">
        <v>6797</v>
      </c>
      <c r="E567" s="11">
        <v>324</v>
      </c>
    </row>
    <row r="568" spans="1:5" x14ac:dyDescent="0.25">
      <c r="A568" t="s">
        <v>69</v>
      </c>
      <c r="B568" t="s">
        <v>70</v>
      </c>
      <c r="C568" t="s">
        <v>98</v>
      </c>
      <c r="D568" s="10">
        <v>1386</v>
      </c>
      <c r="E568" s="11">
        <v>354</v>
      </c>
    </row>
    <row r="569" spans="1:5" x14ac:dyDescent="0.25">
      <c r="A569" t="s">
        <v>72</v>
      </c>
      <c r="B569" t="s">
        <v>81</v>
      </c>
      <c r="C569" t="s">
        <v>102</v>
      </c>
      <c r="D569" s="10">
        <v>6139</v>
      </c>
      <c r="E569" s="11">
        <v>105</v>
      </c>
    </row>
    <row r="570" spans="1:5" x14ac:dyDescent="0.25">
      <c r="A570" t="s">
        <v>66</v>
      </c>
      <c r="B570" t="s">
        <v>81</v>
      </c>
      <c r="C570" t="s">
        <v>90</v>
      </c>
      <c r="D570" s="10">
        <v>861</v>
      </c>
      <c r="E570" s="11">
        <v>162</v>
      </c>
    </row>
    <row r="571" spans="1:5" x14ac:dyDescent="0.25">
      <c r="A571" t="s">
        <v>84</v>
      </c>
      <c r="B571" t="s">
        <v>91</v>
      </c>
      <c r="C571" t="s">
        <v>76</v>
      </c>
      <c r="D571" s="10">
        <v>9527</v>
      </c>
      <c r="E571" s="11">
        <v>57</v>
      </c>
    </row>
    <row r="572" spans="1:5" x14ac:dyDescent="0.25">
      <c r="A572" t="s">
        <v>72</v>
      </c>
      <c r="B572" t="s">
        <v>70</v>
      </c>
      <c r="C572" t="s">
        <v>76</v>
      </c>
      <c r="D572" s="10">
        <v>6958</v>
      </c>
      <c r="E572" s="11">
        <v>57</v>
      </c>
    </row>
    <row r="573" spans="1:5" x14ac:dyDescent="0.25">
      <c r="A573" t="s">
        <v>86</v>
      </c>
      <c r="B573" t="s">
        <v>70</v>
      </c>
      <c r="C573" t="s">
        <v>71</v>
      </c>
      <c r="D573" s="10">
        <v>959</v>
      </c>
      <c r="E573" s="11">
        <v>135</v>
      </c>
    </row>
    <row r="574" spans="1:5" x14ac:dyDescent="0.25">
      <c r="A574" t="s">
        <v>66</v>
      </c>
      <c r="B574" t="s">
        <v>75</v>
      </c>
      <c r="C574" t="s">
        <v>71</v>
      </c>
      <c r="D574" s="10">
        <v>1589</v>
      </c>
      <c r="E574" s="11">
        <v>93</v>
      </c>
    </row>
    <row r="575" spans="1:5" x14ac:dyDescent="0.25">
      <c r="A575" t="s">
        <v>88</v>
      </c>
      <c r="B575" t="s">
        <v>78</v>
      </c>
      <c r="C575" t="s">
        <v>98</v>
      </c>
      <c r="D575" s="10">
        <v>973</v>
      </c>
      <c r="E575" s="11">
        <v>51</v>
      </c>
    </row>
    <row r="576" spans="1:5" x14ac:dyDescent="0.25">
      <c r="A576" t="s">
        <v>74</v>
      </c>
      <c r="B576" t="s">
        <v>70</v>
      </c>
      <c r="C576" t="s">
        <v>93</v>
      </c>
      <c r="D576" s="10">
        <v>5096</v>
      </c>
      <c r="E576" s="11">
        <v>75</v>
      </c>
    </row>
    <row r="577" spans="1:5" x14ac:dyDescent="0.25">
      <c r="A577" t="s">
        <v>77</v>
      </c>
      <c r="B577" t="s">
        <v>81</v>
      </c>
      <c r="C577" t="s">
        <v>101</v>
      </c>
      <c r="D577" s="10">
        <v>5936</v>
      </c>
      <c r="E577" s="11">
        <v>204</v>
      </c>
    </row>
    <row r="578" spans="1:5" x14ac:dyDescent="0.25">
      <c r="A578" t="s">
        <v>72</v>
      </c>
      <c r="B578" t="s">
        <v>75</v>
      </c>
      <c r="C578" t="s">
        <v>103</v>
      </c>
      <c r="D578" s="10">
        <v>4242</v>
      </c>
      <c r="E578" s="11">
        <v>75</v>
      </c>
    </row>
    <row r="579" spans="1:5" x14ac:dyDescent="0.25">
      <c r="A579" t="s">
        <v>87</v>
      </c>
      <c r="B579" t="s">
        <v>70</v>
      </c>
      <c r="C579" t="s">
        <v>101</v>
      </c>
      <c r="D579" s="10">
        <v>11025</v>
      </c>
      <c r="E579" s="11">
        <v>3</v>
      </c>
    </row>
    <row r="580" spans="1:5" x14ac:dyDescent="0.25">
      <c r="A580" t="s">
        <v>72</v>
      </c>
      <c r="B580" t="s">
        <v>91</v>
      </c>
      <c r="C580" t="s">
        <v>83</v>
      </c>
      <c r="D580" s="10">
        <v>1785</v>
      </c>
      <c r="E580" s="11">
        <v>309</v>
      </c>
    </row>
    <row r="581" spans="1:5" x14ac:dyDescent="0.25">
      <c r="A581" t="s">
        <v>69</v>
      </c>
      <c r="B581" t="s">
        <v>81</v>
      </c>
      <c r="C581" t="s">
        <v>73</v>
      </c>
      <c r="D581" s="10">
        <v>2905</v>
      </c>
      <c r="E581" s="11">
        <v>456</v>
      </c>
    </row>
    <row r="582" spans="1:5" x14ac:dyDescent="0.25">
      <c r="A582" t="s">
        <v>72</v>
      </c>
      <c r="B582" t="s">
        <v>75</v>
      </c>
      <c r="C582" t="s">
        <v>98</v>
      </c>
      <c r="D582" s="10">
        <v>399</v>
      </c>
      <c r="E582" s="11">
        <v>297</v>
      </c>
    </row>
    <row r="583" spans="1:5" x14ac:dyDescent="0.25">
      <c r="A583" t="s">
        <v>69</v>
      </c>
      <c r="B583" t="s">
        <v>81</v>
      </c>
      <c r="C583" t="s">
        <v>80</v>
      </c>
      <c r="D583" s="10">
        <v>7294</v>
      </c>
      <c r="E583" s="11">
        <v>363</v>
      </c>
    </row>
    <row r="584" spans="1:5" x14ac:dyDescent="0.25">
      <c r="A584" t="s">
        <v>72</v>
      </c>
      <c r="B584" t="s">
        <v>78</v>
      </c>
      <c r="C584" t="s">
        <v>103</v>
      </c>
      <c r="D584" s="10">
        <v>1946</v>
      </c>
      <c r="E584" s="11">
        <v>150</v>
      </c>
    </row>
    <row r="585" spans="1:5" x14ac:dyDescent="0.25">
      <c r="A585" t="s">
        <v>69</v>
      </c>
      <c r="B585" t="s">
        <v>67</v>
      </c>
      <c r="C585" t="s">
        <v>85</v>
      </c>
      <c r="D585" s="10">
        <v>2898</v>
      </c>
      <c r="E585" s="11">
        <v>213</v>
      </c>
    </row>
    <row r="586" spans="1:5" x14ac:dyDescent="0.25">
      <c r="A586" t="s">
        <v>77</v>
      </c>
      <c r="B586" t="s">
        <v>67</v>
      </c>
      <c r="C586" t="s">
        <v>89</v>
      </c>
      <c r="D586" s="10">
        <v>1806</v>
      </c>
      <c r="E586" s="11">
        <v>108</v>
      </c>
    </row>
    <row r="587" spans="1:5" x14ac:dyDescent="0.25">
      <c r="A587" t="s">
        <v>66</v>
      </c>
      <c r="B587" t="s">
        <v>67</v>
      </c>
      <c r="C587" t="s">
        <v>102</v>
      </c>
      <c r="D587" s="10">
        <v>1988</v>
      </c>
      <c r="E587" s="11">
        <v>249</v>
      </c>
    </row>
    <row r="588" spans="1:5" x14ac:dyDescent="0.25">
      <c r="A588" t="s">
        <v>66</v>
      </c>
      <c r="B588" t="s">
        <v>67</v>
      </c>
      <c r="C588" t="s">
        <v>73</v>
      </c>
      <c r="D588" s="10">
        <v>3752</v>
      </c>
      <c r="E588" s="11">
        <v>267</v>
      </c>
    </row>
    <row r="589" spans="1:5" x14ac:dyDescent="0.25">
      <c r="A589" t="s">
        <v>88</v>
      </c>
      <c r="B589" t="s">
        <v>70</v>
      </c>
      <c r="C589" t="s">
        <v>102</v>
      </c>
      <c r="D589" s="10">
        <v>12250</v>
      </c>
      <c r="E589" s="11">
        <v>108</v>
      </c>
    </row>
    <row r="590" spans="1:5" x14ac:dyDescent="0.25">
      <c r="A590" t="s">
        <v>84</v>
      </c>
      <c r="B590" t="s">
        <v>81</v>
      </c>
      <c r="C590" t="s">
        <v>102</v>
      </c>
      <c r="D590" s="10">
        <v>98</v>
      </c>
      <c r="E590" s="11">
        <v>282</v>
      </c>
    </row>
    <row r="591" spans="1:5" x14ac:dyDescent="0.25">
      <c r="A591" t="s">
        <v>84</v>
      </c>
      <c r="B591" t="s">
        <v>75</v>
      </c>
      <c r="C591" t="s">
        <v>90</v>
      </c>
      <c r="D591" s="10">
        <v>4151</v>
      </c>
      <c r="E591" s="11">
        <v>93</v>
      </c>
    </row>
    <row r="592" spans="1:5" x14ac:dyDescent="0.25">
      <c r="A592" t="s">
        <v>87</v>
      </c>
      <c r="B592" t="s">
        <v>75</v>
      </c>
      <c r="C592" t="s">
        <v>71</v>
      </c>
      <c r="D592" s="10">
        <v>5397</v>
      </c>
      <c r="E592" s="11">
        <v>42</v>
      </c>
    </row>
    <row r="593" spans="1:5" x14ac:dyDescent="0.25">
      <c r="A593" t="s">
        <v>69</v>
      </c>
      <c r="B593" t="s">
        <v>81</v>
      </c>
      <c r="C593" t="s">
        <v>89</v>
      </c>
      <c r="D593" s="10">
        <v>4529</v>
      </c>
      <c r="E593" s="11">
        <v>204</v>
      </c>
    </row>
    <row r="594" spans="1:5" x14ac:dyDescent="0.25">
      <c r="A594" t="s">
        <v>96</v>
      </c>
      <c r="B594" t="s">
        <v>70</v>
      </c>
      <c r="C594" t="s">
        <v>68</v>
      </c>
      <c r="D594" s="10">
        <v>7112</v>
      </c>
      <c r="E594" s="11">
        <v>126</v>
      </c>
    </row>
    <row r="595" spans="1:5" x14ac:dyDescent="0.25">
      <c r="A595" t="s">
        <v>84</v>
      </c>
      <c r="B595" t="s">
        <v>91</v>
      </c>
      <c r="C595" t="s">
        <v>102</v>
      </c>
      <c r="D595" s="10">
        <v>1288</v>
      </c>
      <c r="E595" s="11">
        <v>303</v>
      </c>
    </row>
    <row r="596" spans="1:5" x14ac:dyDescent="0.25">
      <c r="A596" t="s">
        <v>86</v>
      </c>
      <c r="B596" t="s">
        <v>70</v>
      </c>
      <c r="C596" t="s">
        <v>103</v>
      </c>
      <c r="D596" s="10">
        <v>490</v>
      </c>
      <c r="E596" s="11">
        <v>90</v>
      </c>
    </row>
    <row r="597" spans="1:5" x14ac:dyDescent="0.25">
      <c r="A597" t="s">
        <v>66</v>
      </c>
      <c r="B597" t="s">
        <v>67</v>
      </c>
      <c r="C597" t="s">
        <v>79</v>
      </c>
      <c r="D597" s="10">
        <v>7238</v>
      </c>
      <c r="E597" s="11">
        <v>57</v>
      </c>
    </row>
    <row r="598" spans="1:5" x14ac:dyDescent="0.25">
      <c r="A598" t="s">
        <v>96</v>
      </c>
      <c r="B598" t="s">
        <v>78</v>
      </c>
      <c r="C598" t="s">
        <v>90</v>
      </c>
      <c r="D598" s="10">
        <v>3997</v>
      </c>
      <c r="E598" s="11">
        <v>51</v>
      </c>
    </row>
    <row r="599" spans="1:5" x14ac:dyDescent="0.25">
      <c r="A599" t="s">
        <v>87</v>
      </c>
      <c r="B599" t="s">
        <v>91</v>
      </c>
      <c r="C599" t="s">
        <v>68</v>
      </c>
      <c r="D599" s="10">
        <v>1323</v>
      </c>
      <c r="E599" s="11">
        <v>105</v>
      </c>
    </row>
    <row r="600" spans="1:5" x14ac:dyDescent="0.25">
      <c r="A600" t="s">
        <v>87</v>
      </c>
      <c r="B600" t="s">
        <v>75</v>
      </c>
      <c r="C600" t="s">
        <v>68</v>
      </c>
      <c r="D600" s="10">
        <v>2779</v>
      </c>
      <c r="E600" s="11">
        <v>300</v>
      </c>
    </row>
    <row r="601" spans="1:5" x14ac:dyDescent="0.25">
      <c r="A601" t="s">
        <v>87</v>
      </c>
      <c r="B601" t="s">
        <v>67</v>
      </c>
      <c r="C601" t="s">
        <v>82</v>
      </c>
      <c r="D601" s="10">
        <v>5663</v>
      </c>
      <c r="E601" s="11">
        <v>285</v>
      </c>
    </row>
    <row r="602" spans="1:5" x14ac:dyDescent="0.25">
      <c r="A602" t="s">
        <v>66</v>
      </c>
      <c r="B602" t="s">
        <v>91</v>
      </c>
      <c r="C602" t="s">
        <v>98</v>
      </c>
      <c r="D602" s="10">
        <v>3283</v>
      </c>
      <c r="E602" s="11">
        <v>171</v>
      </c>
    </row>
    <row r="603" spans="1:5" x14ac:dyDescent="0.25">
      <c r="A603" t="s">
        <v>74</v>
      </c>
      <c r="B603" t="s">
        <v>75</v>
      </c>
      <c r="C603" t="s">
        <v>82</v>
      </c>
      <c r="D603" s="10">
        <v>1246</v>
      </c>
      <c r="E603" s="11">
        <v>18</v>
      </c>
    </row>
    <row r="604" spans="1:5" x14ac:dyDescent="0.25">
      <c r="A604" t="s">
        <v>77</v>
      </c>
      <c r="B604" t="s">
        <v>91</v>
      </c>
      <c r="C604" t="s">
        <v>95</v>
      </c>
      <c r="D604" s="10">
        <v>4207</v>
      </c>
      <c r="E604" s="11">
        <v>57</v>
      </c>
    </row>
    <row r="605" spans="1:5" x14ac:dyDescent="0.25">
      <c r="A605" t="s">
        <v>87</v>
      </c>
      <c r="B605" t="s">
        <v>91</v>
      </c>
      <c r="C605" t="s">
        <v>100</v>
      </c>
      <c r="D605" s="10">
        <v>2401</v>
      </c>
      <c r="E605" s="11">
        <v>90</v>
      </c>
    </row>
    <row r="606" spans="1:5" x14ac:dyDescent="0.25">
      <c r="A606" t="s">
        <v>66</v>
      </c>
      <c r="B606" t="s">
        <v>67</v>
      </c>
      <c r="C606" t="s">
        <v>101</v>
      </c>
      <c r="D606" s="10">
        <v>4991</v>
      </c>
      <c r="E606" s="11">
        <v>183</v>
      </c>
    </row>
    <row r="607" spans="1:5" x14ac:dyDescent="0.25">
      <c r="A607" t="s">
        <v>74</v>
      </c>
      <c r="B607" t="s">
        <v>78</v>
      </c>
      <c r="C607" t="s">
        <v>73</v>
      </c>
      <c r="D607" s="10">
        <v>1358</v>
      </c>
      <c r="E607" s="11">
        <v>294</v>
      </c>
    </row>
    <row r="608" spans="1:5" x14ac:dyDescent="0.25">
      <c r="A608" t="s">
        <v>87</v>
      </c>
      <c r="B608" t="s">
        <v>81</v>
      </c>
      <c r="C608" t="s">
        <v>90</v>
      </c>
      <c r="D608" s="10">
        <v>2548</v>
      </c>
      <c r="E608" s="11">
        <v>318</v>
      </c>
    </row>
    <row r="609" spans="1:5" x14ac:dyDescent="0.25">
      <c r="A609" t="s">
        <v>77</v>
      </c>
      <c r="B609" t="s">
        <v>70</v>
      </c>
      <c r="C609" t="s">
        <v>92</v>
      </c>
      <c r="D609" s="10">
        <v>7140</v>
      </c>
      <c r="E609" s="11">
        <v>165</v>
      </c>
    </row>
    <row r="610" spans="1:5" x14ac:dyDescent="0.25">
      <c r="A610" t="s">
        <v>88</v>
      </c>
      <c r="B610" t="s">
        <v>78</v>
      </c>
      <c r="C610" t="s">
        <v>100</v>
      </c>
      <c r="D610" s="10">
        <v>6279</v>
      </c>
      <c r="E610" s="11">
        <v>288</v>
      </c>
    </row>
    <row r="611" spans="1:5" x14ac:dyDescent="0.25">
      <c r="A611" t="s">
        <v>77</v>
      </c>
      <c r="B611" t="s">
        <v>78</v>
      </c>
      <c r="C611" t="s">
        <v>82</v>
      </c>
      <c r="D611" s="10">
        <v>6013</v>
      </c>
      <c r="E611" s="11">
        <v>9</v>
      </c>
    </row>
    <row r="612" spans="1:5" x14ac:dyDescent="0.25">
      <c r="A612" t="s">
        <v>88</v>
      </c>
      <c r="B612" t="s">
        <v>75</v>
      </c>
      <c r="C612" t="s">
        <v>82</v>
      </c>
      <c r="D612" s="10">
        <v>8995</v>
      </c>
      <c r="E612" s="11">
        <v>48</v>
      </c>
    </row>
    <row r="613" spans="1:5" x14ac:dyDescent="0.25">
      <c r="A613" t="s">
        <v>87</v>
      </c>
      <c r="B613" t="s">
        <v>78</v>
      </c>
      <c r="C613" t="s">
        <v>76</v>
      </c>
      <c r="D613" s="10">
        <v>6594</v>
      </c>
      <c r="E613" s="11">
        <v>3</v>
      </c>
    </row>
    <row r="614" spans="1:5" x14ac:dyDescent="0.25">
      <c r="A614" t="s">
        <v>86</v>
      </c>
      <c r="B614" t="s">
        <v>70</v>
      </c>
      <c r="C614" t="s">
        <v>80</v>
      </c>
      <c r="D614" s="10">
        <v>42</v>
      </c>
      <c r="E614" s="11">
        <v>177</v>
      </c>
    </row>
    <row r="615" spans="1:5" x14ac:dyDescent="0.25">
      <c r="A615" t="s">
        <v>84</v>
      </c>
      <c r="B615" t="s">
        <v>67</v>
      </c>
      <c r="C615" t="s">
        <v>98</v>
      </c>
      <c r="D615" s="10">
        <v>3003</v>
      </c>
      <c r="E615" s="11">
        <v>132</v>
      </c>
    </row>
    <row r="616" spans="1:5" x14ac:dyDescent="0.25">
      <c r="A616" t="s">
        <v>96</v>
      </c>
      <c r="B616" t="s">
        <v>67</v>
      </c>
      <c r="C616" t="s">
        <v>92</v>
      </c>
      <c r="D616" s="10">
        <v>4123</v>
      </c>
      <c r="E616" s="11">
        <v>135</v>
      </c>
    </row>
    <row r="617" spans="1:5" x14ac:dyDescent="0.25">
      <c r="A617" t="s">
        <v>77</v>
      </c>
      <c r="B617" t="s">
        <v>91</v>
      </c>
      <c r="C617" t="s">
        <v>76</v>
      </c>
      <c r="D617" s="10">
        <v>6139</v>
      </c>
      <c r="E617" s="11">
        <v>138</v>
      </c>
    </row>
    <row r="618" spans="1:5" x14ac:dyDescent="0.25">
      <c r="A618" t="s">
        <v>96</v>
      </c>
      <c r="B618" t="s">
        <v>75</v>
      </c>
      <c r="C618" t="s">
        <v>82</v>
      </c>
      <c r="D618" s="10">
        <v>1722</v>
      </c>
      <c r="E618" s="11">
        <v>57</v>
      </c>
    </row>
    <row r="619" spans="1:5" x14ac:dyDescent="0.25">
      <c r="A619" t="s">
        <v>72</v>
      </c>
      <c r="B619" t="s">
        <v>78</v>
      </c>
      <c r="C619" t="s">
        <v>80</v>
      </c>
      <c r="D619" s="10">
        <v>6790</v>
      </c>
      <c r="E619" s="11">
        <v>228</v>
      </c>
    </row>
    <row r="620" spans="1:5" x14ac:dyDescent="0.25">
      <c r="A620" t="s">
        <v>87</v>
      </c>
      <c r="B620" t="s">
        <v>81</v>
      </c>
      <c r="C620" t="s">
        <v>76</v>
      </c>
      <c r="D620" s="10">
        <v>854</v>
      </c>
      <c r="E620" s="11">
        <v>108</v>
      </c>
    </row>
    <row r="621" spans="1:5" x14ac:dyDescent="0.25">
      <c r="A621" t="s">
        <v>96</v>
      </c>
      <c r="B621" t="s">
        <v>70</v>
      </c>
      <c r="C621" t="s">
        <v>79</v>
      </c>
      <c r="D621" s="10">
        <v>6244</v>
      </c>
      <c r="E621" s="11">
        <v>204</v>
      </c>
    </row>
    <row r="622" spans="1:5" x14ac:dyDescent="0.25">
      <c r="A622" t="s">
        <v>66</v>
      </c>
      <c r="B622" t="s">
        <v>81</v>
      </c>
      <c r="C622" t="s">
        <v>101</v>
      </c>
      <c r="D622" s="10">
        <v>6958</v>
      </c>
      <c r="E622" s="11">
        <v>204</v>
      </c>
    </row>
    <row r="623" spans="1:5" x14ac:dyDescent="0.25">
      <c r="A623" t="s">
        <v>74</v>
      </c>
      <c r="B623" t="s">
        <v>67</v>
      </c>
      <c r="C623" t="s">
        <v>101</v>
      </c>
      <c r="D623" s="10">
        <v>4333</v>
      </c>
      <c r="E623" s="11">
        <v>120</v>
      </c>
    </row>
    <row r="624" spans="1:5" x14ac:dyDescent="0.25">
      <c r="A624" t="s">
        <v>77</v>
      </c>
      <c r="B624" t="s">
        <v>70</v>
      </c>
      <c r="C624" t="s">
        <v>79</v>
      </c>
      <c r="D624" s="10">
        <v>10129</v>
      </c>
      <c r="E624" s="11">
        <v>42</v>
      </c>
    </row>
    <row r="625" spans="1:5" x14ac:dyDescent="0.25">
      <c r="A625" t="s">
        <v>88</v>
      </c>
      <c r="B625" t="s">
        <v>70</v>
      </c>
      <c r="C625" t="s">
        <v>92</v>
      </c>
      <c r="D625" s="10">
        <v>1848</v>
      </c>
      <c r="E625" s="11">
        <v>132</v>
      </c>
    </row>
    <row r="626" spans="1:5" x14ac:dyDescent="0.25">
      <c r="A626" t="s">
        <v>87</v>
      </c>
      <c r="B626" t="s">
        <v>78</v>
      </c>
      <c r="C626" t="s">
        <v>82</v>
      </c>
      <c r="D626" s="10">
        <v>4144</v>
      </c>
      <c r="E626" s="11">
        <v>24</v>
      </c>
    </row>
    <row r="627" spans="1:5" x14ac:dyDescent="0.25">
      <c r="A627" t="s">
        <v>96</v>
      </c>
      <c r="B627" t="s">
        <v>67</v>
      </c>
      <c r="C627" t="s">
        <v>83</v>
      </c>
      <c r="D627" s="10">
        <v>3990</v>
      </c>
      <c r="E627" s="11">
        <v>45</v>
      </c>
    </row>
    <row r="628" spans="1:5" x14ac:dyDescent="0.25">
      <c r="A628" t="s">
        <v>72</v>
      </c>
      <c r="B628" t="s">
        <v>81</v>
      </c>
      <c r="C628" t="s">
        <v>85</v>
      </c>
      <c r="D628" s="10">
        <v>1099</v>
      </c>
      <c r="E628" s="11">
        <v>69</v>
      </c>
    </row>
    <row r="629" spans="1:5" x14ac:dyDescent="0.25">
      <c r="A629" t="s">
        <v>96</v>
      </c>
      <c r="B629" t="s">
        <v>81</v>
      </c>
      <c r="C629" t="s">
        <v>94</v>
      </c>
      <c r="D629" s="10">
        <v>2107</v>
      </c>
      <c r="E629" s="11">
        <v>114</v>
      </c>
    </row>
    <row r="630" spans="1:5" x14ac:dyDescent="0.25">
      <c r="A630" t="s">
        <v>72</v>
      </c>
      <c r="B630" t="s">
        <v>70</v>
      </c>
      <c r="C630" t="s">
        <v>94</v>
      </c>
      <c r="D630" s="10">
        <v>2569</v>
      </c>
      <c r="E630" s="11">
        <v>222</v>
      </c>
    </row>
    <row r="631" spans="1:5" x14ac:dyDescent="0.25">
      <c r="A631" t="s">
        <v>72</v>
      </c>
      <c r="B631" t="s">
        <v>70</v>
      </c>
      <c r="C631" t="s">
        <v>97</v>
      </c>
      <c r="D631" s="10">
        <v>665</v>
      </c>
      <c r="E631" s="11">
        <v>249</v>
      </c>
    </row>
    <row r="632" spans="1:5" x14ac:dyDescent="0.25">
      <c r="A632" t="s">
        <v>84</v>
      </c>
      <c r="B632" t="s">
        <v>91</v>
      </c>
      <c r="C632" t="s">
        <v>83</v>
      </c>
      <c r="D632" s="10">
        <v>6286</v>
      </c>
      <c r="E632" s="11">
        <v>36</v>
      </c>
    </row>
    <row r="633" spans="1:5" x14ac:dyDescent="0.25">
      <c r="A633" t="s">
        <v>84</v>
      </c>
      <c r="B633" t="s">
        <v>91</v>
      </c>
      <c r="C633" t="s">
        <v>90</v>
      </c>
      <c r="D633" s="10">
        <v>1330</v>
      </c>
      <c r="E633" s="11">
        <v>186</v>
      </c>
    </row>
    <row r="634" spans="1:5" x14ac:dyDescent="0.25">
      <c r="A634" t="s">
        <v>96</v>
      </c>
      <c r="B634" t="s">
        <v>70</v>
      </c>
      <c r="C634" t="s">
        <v>83</v>
      </c>
      <c r="D634" s="10">
        <v>8778</v>
      </c>
      <c r="E634" s="11">
        <v>54</v>
      </c>
    </row>
    <row r="635" spans="1:5" x14ac:dyDescent="0.25">
      <c r="A635" t="s">
        <v>74</v>
      </c>
      <c r="B635" t="s">
        <v>70</v>
      </c>
      <c r="C635" t="s">
        <v>68</v>
      </c>
      <c r="D635" s="10">
        <v>3976</v>
      </c>
      <c r="E635" s="11">
        <v>252</v>
      </c>
    </row>
    <row r="636" spans="1:5" x14ac:dyDescent="0.25">
      <c r="A636" t="s">
        <v>87</v>
      </c>
      <c r="B636" t="s">
        <v>81</v>
      </c>
      <c r="C636" t="s">
        <v>93</v>
      </c>
      <c r="D636" s="10">
        <v>6265</v>
      </c>
      <c r="E636" s="11">
        <v>135</v>
      </c>
    </row>
    <row r="637" spans="1:5" x14ac:dyDescent="0.25">
      <c r="A637" t="s">
        <v>77</v>
      </c>
      <c r="B637" t="s">
        <v>70</v>
      </c>
      <c r="C637" t="s">
        <v>76</v>
      </c>
      <c r="D637" s="10">
        <v>9289</v>
      </c>
      <c r="E637" s="11">
        <v>66</v>
      </c>
    </row>
    <row r="638" spans="1:5" x14ac:dyDescent="0.25">
      <c r="A638" t="s">
        <v>72</v>
      </c>
      <c r="B638" t="s">
        <v>70</v>
      </c>
      <c r="C638" t="s">
        <v>71</v>
      </c>
      <c r="D638" s="10">
        <v>3598</v>
      </c>
      <c r="E638" s="11">
        <v>228</v>
      </c>
    </row>
    <row r="639" spans="1:5" x14ac:dyDescent="0.25">
      <c r="A639" t="s">
        <v>96</v>
      </c>
      <c r="B639" t="s">
        <v>70</v>
      </c>
      <c r="C639" t="s">
        <v>100</v>
      </c>
      <c r="D639" s="10">
        <v>3416</v>
      </c>
      <c r="E639" s="11">
        <v>108</v>
      </c>
    </row>
    <row r="640" spans="1:5" x14ac:dyDescent="0.25">
      <c r="A640" t="s">
        <v>96</v>
      </c>
      <c r="B640" t="s">
        <v>81</v>
      </c>
      <c r="C640" t="s">
        <v>68</v>
      </c>
      <c r="D640" s="10">
        <v>924</v>
      </c>
      <c r="E640" s="11">
        <v>21</v>
      </c>
    </row>
    <row r="641" spans="1:5" x14ac:dyDescent="0.25">
      <c r="A641" t="s">
        <v>86</v>
      </c>
      <c r="B641" t="s">
        <v>78</v>
      </c>
      <c r="C641" t="s">
        <v>90</v>
      </c>
      <c r="D641" s="10">
        <v>9492</v>
      </c>
      <c r="E641" s="11">
        <v>3</v>
      </c>
    </row>
    <row r="642" spans="1:5" x14ac:dyDescent="0.25">
      <c r="A642" t="s">
        <v>69</v>
      </c>
      <c r="B642" t="s">
        <v>75</v>
      </c>
      <c r="C642" t="s">
        <v>90</v>
      </c>
      <c r="D642" s="10">
        <v>5026</v>
      </c>
      <c r="E642" s="11">
        <v>168</v>
      </c>
    </row>
    <row r="643" spans="1:5" x14ac:dyDescent="0.25">
      <c r="A643" t="s">
        <v>96</v>
      </c>
      <c r="B643" t="s">
        <v>75</v>
      </c>
      <c r="C643" t="s">
        <v>68</v>
      </c>
      <c r="D643" s="10">
        <v>3234</v>
      </c>
      <c r="E643" s="11">
        <v>15</v>
      </c>
    </row>
    <row r="644" spans="1:5" x14ac:dyDescent="0.25">
      <c r="A644" t="s">
        <v>77</v>
      </c>
      <c r="B644" t="s">
        <v>91</v>
      </c>
      <c r="C644" t="s">
        <v>85</v>
      </c>
      <c r="D644" s="10">
        <v>7105</v>
      </c>
      <c r="E644" s="11">
        <v>429</v>
      </c>
    </row>
    <row r="645" spans="1:5" x14ac:dyDescent="0.25">
      <c r="A645" t="s">
        <v>72</v>
      </c>
      <c r="B645" t="s">
        <v>75</v>
      </c>
      <c r="C645" t="s">
        <v>102</v>
      </c>
      <c r="D645" s="10">
        <v>2870</v>
      </c>
      <c r="E645" s="11">
        <v>18</v>
      </c>
    </row>
    <row r="646" spans="1:5" x14ac:dyDescent="0.25">
      <c r="A646" t="s">
        <v>87</v>
      </c>
      <c r="B646" t="s">
        <v>78</v>
      </c>
      <c r="C646" t="s">
        <v>80</v>
      </c>
      <c r="D646" s="10">
        <v>4018</v>
      </c>
      <c r="E646" s="11">
        <v>126</v>
      </c>
    </row>
    <row r="647" spans="1:5" x14ac:dyDescent="0.25">
      <c r="A647" t="s">
        <v>74</v>
      </c>
      <c r="B647" t="s">
        <v>67</v>
      </c>
      <c r="C647" t="s">
        <v>98</v>
      </c>
      <c r="D647" s="10">
        <v>714</v>
      </c>
      <c r="E647" s="11">
        <v>231</v>
      </c>
    </row>
    <row r="648" spans="1:5" x14ac:dyDescent="0.25">
      <c r="A648" t="s">
        <v>72</v>
      </c>
      <c r="B648" t="s">
        <v>81</v>
      </c>
      <c r="C648" t="s">
        <v>79</v>
      </c>
      <c r="D648" s="10">
        <v>3850</v>
      </c>
      <c r="E648" s="11">
        <v>102</v>
      </c>
    </row>
  </sheetData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B8" sqref="B8"/>
    </sheetView>
  </sheetViews>
  <sheetFormatPr defaultRowHeight="15" x14ac:dyDescent="0.25"/>
  <cols>
    <col min="1" max="1" width="16" bestFit="1" customWidth="1"/>
    <col min="2" max="2" width="14.85546875" bestFit="1" customWidth="1"/>
  </cols>
  <sheetData>
    <row r="3" spans="1:2" x14ac:dyDescent="0.25">
      <c r="A3" s="76" t="s">
        <v>386</v>
      </c>
      <c r="B3" t="s">
        <v>387</v>
      </c>
    </row>
    <row r="4" spans="1:2" x14ac:dyDescent="0.25">
      <c r="A4" s="77" t="s">
        <v>87</v>
      </c>
      <c r="B4" s="6">
        <v>270914</v>
      </c>
    </row>
    <row r="5" spans="1:2" x14ac:dyDescent="0.25">
      <c r="A5" s="77" t="s">
        <v>69</v>
      </c>
      <c r="B5" s="6">
        <v>253813</v>
      </c>
    </row>
    <row r="6" spans="1:2" x14ac:dyDescent="0.25">
      <c r="A6" s="77" t="s">
        <v>74</v>
      </c>
      <c r="B6" s="6">
        <v>253078</v>
      </c>
    </row>
    <row r="7" spans="1:2" x14ac:dyDescent="0.25">
      <c r="A7" s="77" t="s">
        <v>84</v>
      </c>
      <c r="B7" s="6">
        <v>274680</v>
      </c>
    </row>
    <row r="8" spans="1:2" x14ac:dyDescent="0.25">
      <c r="A8" s="77" t="s">
        <v>77</v>
      </c>
      <c r="B8" s="6">
        <v>305599</v>
      </c>
    </row>
    <row r="9" spans="1:2" x14ac:dyDescent="0.25">
      <c r="A9" s="77" t="s">
        <v>86</v>
      </c>
      <c r="B9" s="6">
        <v>294280</v>
      </c>
    </row>
    <row r="10" spans="1:2" x14ac:dyDescent="0.25">
      <c r="A10" s="77" t="s">
        <v>88</v>
      </c>
      <c r="B10" s="6">
        <v>250677</v>
      </c>
    </row>
    <row r="11" spans="1:2" x14ac:dyDescent="0.25">
      <c r="A11" s="77" t="s">
        <v>72</v>
      </c>
      <c r="B11" s="6">
        <v>237412</v>
      </c>
    </row>
    <row r="12" spans="1:2" x14ac:dyDescent="0.25">
      <c r="A12" s="77" t="s">
        <v>96</v>
      </c>
      <c r="B12" s="6">
        <v>223664</v>
      </c>
    </row>
    <row r="13" spans="1:2" x14ac:dyDescent="0.25">
      <c r="A13" s="77" t="s">
        <v>66</v>
      </c>
      <c r="B13" s="6">
        <v>271719</v>
      </c>
    </row>
    <row r="14" spans="1:2" x14ac:dyDescent="0.25">
      <c r="A14" s="77" t="s">
        <v>309</v>
      </c>
      <c r="B14" s="6">
        <v>2635836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40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43" baseType="lpstr">
      <vt:lpstr>practice 1</vt:lpstr>
      <vt:lpstr>practice 2</vt:lpstr>
      <vt:lpstr>Data file</vt:lpstr>
      <vt:lpstr>Raw Data</vt:lpstr>
      <vt:lpstr>Sheet2</vt:lpstr>
      <vt:lpstr>Data &amp; Time</vt:lpstr>
      <vt:lpstr>conditional formating</vt:lpstr>
      <vt:lpstr>if condition</vt:lpstr>
      <vt:lpstr>sorting</vt:lpstr>
      <vt:lpstr>functions</vt:lpstr>
      <vt:lpstr>unique</vt:lpstr>
      <vt:lpstr>index matchet4</vt:lpstr>
      <vt:lpstr>Sumif</vt:lpstr>
      <vt:lpstr>sumifs</vt:lpstr>
      <vt:lpstr>countif</vt:lpstr>
      <vt:lpstr>countifs</vt:lpstr>
      <vt:lpstr>counta&amp;blank</vt:lpstr>
      <vt:lpstr>averageif</vt:lpstr>
      <vt:lpstr>avgifs</vt:lpstr>
      <vt:lpstr>Lookup</vt:lpstr>
      <vt:lpstr>Hlookup</vt:lpstr>
      <vt:lpstr>Vlooup</vt:lpstr>
      <vt:lpstr>Revision of if</vt:lpstr>
      <vt:lpstr>Sub &amp; grand total</vt:lpstr>
      <vt:lpstr>Left Right Mid</vt:lpstr>
      <vt:lpstr>Repeat</vt:lpstr>
      <vt:lpstr>substitute</vt:lpstr>
      <vt:lpstr>trim</vt:lpstr>
      <vt:lpstr>Chart2</vt:lpstr>
      <vt:lpstr>Sheet1</vt:lpstr>
      <vt:lpstr>Line chart</vt:lpstr>
      <vt:lpstr>Sheet6</vt:lpstr>
      <vt:lpstr>Sheet7</vt:lpstr>
      <vt:lpstr>All Charts</vt:lpstr>
      <vt:lpstr>Pie chart</vt:lpstr>
      <vt:lpstr>Total sales_geography</vt:lpstr>
      <vt:lpstr>Total sales_geography_filters</vt:lpstr>
      <vt:lpstr>sales_top_10_persons</vt:lpstr>
      <vt:lpstr>Pivot</vt:lpstr>
      <vt:lpstr>Total Sales by person</vt:lpstr>
      <vt:lpstr>Chart1</vt:lpstr>
      <vt:lpstr>List1</vt:lpstr>
      <vt:lpstr>xyz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GMNAIDU</dc:creator>
  <cp:keywords/>
  <dc:description/>
  <cp:lastModifiedBy>GMNAIDU</cp:lastModifiedBy>
  <cp:revision/>
  <dcterms:created xsi:type="dcterms:W3CDTF">2025-02-18T12:30:25Z</dcterms:created>
  <dcterms:modified xsi:type="dcterms:W3CDTF">2025-03-07T09:37:52Z</dcterms:modified>
  <cp:category/>
  <cp:contentStatus/>
</cp:coreProperties>
</file>