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P2/doc/"/>
    </mc:Choice>
  </mc:AlternateContent>
  <xr:revisionPtr revIDLastSave="97" documentId="13_ncr:1_{02B253DA-FD48-480F-ACD2-4AE5C754A118}" xr6:coauthVersionLast="47" xr6:coauthVersionMax="47" xr10:uidLastSave="{DE318324-449B-4E26-B5CD-4CC128E42B69}"/>
  <bookViews>
    <workbookView xWindow="10428" yWindow="660" windowWidth="12528" windowHeight="11520" firstSheet="1" activeTab="5" xr2:uid="{25FAAE37-8DB2-40E0-99DB-8AFC3897A603}"/>
  </bookViews>
  <sheets>
    <sheet name="usecases" sheetId="2" r:id="rId1"/>
    <sheet name="combinations" sheetId="4" r:id="rId2"/>
    <sheet name="gp" sheetId="5" r:id="rId3"/>
    <sheet name="blotter v2" sheetId="7" r:id="rId4"/>
    <sheet name="Sheet1" sheetId="8" r:id="rId5"/>
    <sheet name="kitty" sheetId="9" r:id="rId6"/>
    <sheet name="worksheet" sheetId="6" state="hidden" r:id="rId7"/>
  </sheets>
  <definedNames>
    <definedName name="_xlnm.Print_Titles" localSheetId="2">gp!$A:$A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9" l="1"/>
  <c r="J8" i="9"/>
  <c r="L8" i="9"/>
  <c r="K8" i="9"/>
  <c r="J7" i="9"/>
  <c r="I7" i="9"/>
  <c r="K6" i="9"/>
  <c r="L6" i="9"/>
  <c r="L5" i="9"/>
  <c r="K5" i="9"/>
  <c r="I6" i="9"/>
  <c r="J4" i="9"/>
  <c r="I5" i="9"/>
  <c r="I4" i="9"/>
  <c r="K3" i="9"/>
  <c r="L3" i="9"/>
  <c r="L156" i="7"/>
  <c r="N156" i="7" s="1"/>
  <c r="Q155" i="7"/>
  <c r="I155" i="7"/>
  <c r="P154" i="7"/>
  <c r="H154" i="7"/>
  <c r="G154" i="7"/>
  <c r="Q152" i="7"/>
  <c r="H151" i="7"/>
  <c r="I152" i="7"/>
  <c r="G151" i="7"/>
  <c r="L153" i="7"/>
  <c r="N153" i="7" s="1"/>
  <c r="P151" i="7"/>
  <c r="G149" i="7"/>
  <c r="H149" i="7"/>
  <c r="P149" i="7"/>
  <c r="P150" i="7"/>
  <c r="Q150" i="7"/>
  <c r="I150" i="7"/>
  <c r="Q148" i="7"/>
  <c r="L148" i="7"/>
  <c r="N148" i="7" s="1"/>
  <c r="L147" i="7"/>
  <c r="N147" i="7" s="1"/>
  <c r="P146" i="7"/>
  <c r="H146" i="7"/>
  <c r="G140" i="7"/>
  <c r="G138" i="7"/>
  <c r="Q103" i="7"/>
  <c r="P99" i="7"/>
  <c r="P96" i="7"/>
  <c r="H143" i="7"/>
  <c r="Q143" i="7" s="1"/>
  <c r="Q132" i="7"/>
  <c r="G129" i="7"/>
  <c r="Q129" i="7" s="1"/>
  <c r="G125" i="7"/>
  <c r="Q125" i="7" s="1"/>
  <c r="L145" i="7"/>
  <c r="N145" i="7" s="1"/>
  <c r="L144" i="7"/>
  <c r="N144" i="7" s="1"/>
  <c r="P143" i="7"/>
  <c r="P138" i="7"/>
  <c r="H138" i="7"/>
  <c r="P140" i="7"/>
  <c r="H140" i="7"/>
  <c r="Q142" i="7"/>
  <c r="L142" i="7"/>
  <c r="N142" i="7" s="1"/>
  <c r="L141" i="7"/>
  <c r="N141" i="7" s="1"/>
  <c r="L139" i="7"/>
  <c r="N139" i="7" s="1"/>
  <c r="H135" i="7"/>
  <c r="H132" i="7"/>
  <c r="H129" i="7"/>
  <c r="H127" i="7"/>
  <c r="H125" i="7"/>
  <c r="H123" i="7"/>
  <c r="Q127" i="7"/>
  <c r="L137" i="7"/>
  <c r="G135" i="7" s="1"/>
  <c r="Q135" i="7" s="1"/>
  <c r="L134" i="7"/>
  <c r="N134" i="7" s="1"/>
  <c r="J133" i="7" s="1"/>
  <c r="Q133" i="7" s="1"/>
  <c r="L131" i="7"/>
  <c r="N131" i="7" s="1"/>
  <c r="J130" i="7" s="1"/>
  <c r="Q130" i="7" s="1"/>
  <c r="L126" i="7"/>
  <c r="N126" i="7" s="1"/>
  <c r="L124" i="7"/>
  <c r="N124" i="7" s="1"/>
  <c r="L122" i="7"/>
  <c r="N122" i="7" s="1"/>
  <c r="L119" i="7"/>
  <c r="N119" i="7" s="1"/>
  <c r="J118" i="7" s="1"/>
  <c r="Q118" i="7" s="1"/>
  <c r="L117" i="7"/>
  <c r="N117" i="7" s="1"/>
  <c r="J116" i="7" s="1"/>
  <c r="Q116" i="7" s="1"/>
  <c r="L115" i="7"/>
  <c r="N115" i="7" s="1"/>
  <c r="J114" i="7" s="1"/>
  <c r="Q114" i="7" s="1"/>
  <c r="L112" i="7"/>
  <c r="N112" i="7" s="1"/>
  <c r="L111" i="7"/>
  <c r="N111" i="7" s="1"/>
  <c r="L110" i="7"/>
  <c r="N110" i="7" s="1"/>
  <c r="L109" i="7"/>
  <c r="N109" i="7" s="1"/>
  <c r="L108" i="7"/>
  <c r="N108" i="7" s="1"/>
  <c r="L107" i="7"/>
  <c r="N107" i="7" s="1"/>
  <c r="L106" i="7"/>
  <c r="N106" i="7" s="1"/>
  <c r="L105" i="7"/>
  <c r="N105" i="7" s="1"/>
  <c r="J104" i="7" s="1"/>
  <c r="Q104" i="7" s="1"/>
  <c r="L103" i="7"/>
  <c r="N103" i="7" s="1"/>
  <c r="J102" i="7" s="1"/>
  <c r="Q102" i="7" s="1"/>
  <c r="L98" i="7"/>
  <c r="N98" i="7" s="1"/>
  <c r="L97" i="7"/>
  <c r="N97" i="7" s="1"/>
  <c r="L96" i="7"/>
  <c r="N96" i="7" s="1"/>
  <c r="L101" i="7"/>
  <c r="N101" i="7" s="1"/>
  <c r="J100" i="7" s="1"/>
  <c r="Q100" i="7" s="1"/>
  <c r="H121" i="7"/>
  <c r="Q137" i="7"/>
  <c r="I136" i="7"/>
  <c r="I133" i="7"/>
  <c r="I130" i="7"/>
  <c r="I128" i="7"/>
  <c r="I118" i="7"/>
  <c r="I116" i="7"/>
  <c r="I114" i="7"/>
  <c r="I113" i="7"/>
  <c r="I104" i="7"/>
  <c r="I102" i="7"/>
  <c r="I100" i="7"/>
  <c r="I99" i="7"/>
  <c r="P135" i="7"/>
  <c r="P132" i="7"/>
  <c r="Q131" i="7"/>
  <c r="P129" i="7"/>
  <c r="Q128" i="7"/>
  <c r="P127" i="7"/>
  <c r="Q126" i="7"/>
  <c r="P125" i="7"/>
  <c r="P123" i="7"/>
  <c r="G123" i="7"/>
  <c r="Q122" i="7"/>
  <c r="P121" i="7"/>
  <c r="G121" i="7"/>
  <c r="P120" i="7"/>
  <c r="H120" i="7"/>
  <c r="G120" i="7"/>
  <c r="Q119" i="7"/>
  <c r="P118" i="7"/>
  <c r="Q117" i="7"/>
  <c r="P116" i="7"/>
  <c r="Q115" i="7"/>
  <c r="P114" i="7"/>
  <c r="Q113" i="7"/>
  <c r="P113" i="7"/>
  <c r="Q112" i="7"/>
  <c r="P111" i="7"/>
  <c r="R111" i="7" s="1"/>
  <c r="P110" i="7"/>
  <c r="P109" i="7"/>
  <c r="R109" i="7" s="1"/>
  <c r="R110" i="7" s="1"/>
  <c r="Q108" i="7"/>
  <c r="P107" i="7"/>
  <c r="R107" i="7" s="1"/>
  <c r="P106" i="7"/>
  <c r="R106" i="7" s="1"/>
  <c r="Q105" i="7"/>
  <c r="P104" i="7"/>
  <c r="P102" i="7"/>
  <c r="Q101" i="7"/>
  <c r="P100" i="7"/>
  <c r="J99" i="7"/>
  <c r="Q99" i="7" s="1"/>
  <c r="Q98" i="7"/>
  <c r="P98" i="7"/>
  <c r="Q97" i="7"/>
  <c r="P97" i="7"/>
  <c r="Q96" i="7"/>
  <c r="Q95" i="7"/>
  <c r="I95" i="7"/>
  <c r="N95" i="7" s="1"/>
  <c r="Q94" i="7"/>
  <c r="G94" i="7"/>
  <c r="N94" i="7" s="1"/>
  <c r="Q93" i="7"/>
  <c r="L93" i="7"/>
  <c r="N93" i="7" s="1"/>
  <c r="B93" i="7"/>
  <c r="P93" i="7" s="1"/>
  <c r="Q92" i="7"/>
  <c r="I92" i="7"/>
  <c r="N92" i="7" s="1"/>
  <c r="Q91" i="7"/>
  <c r="G91" i="7"/>
  <c r="N91" i="7" s="1"/>
  <c r="Q90" i="7"/>
  <c r="L90" i="7"/>
  <c r="N90" i="7" s="1"/>
  <c r="Q89" i="7"/>
  <c r="P89" i="7"/>
  <c r="L89" i="7"/>
  <c r="N89" i="7" s="1"/>
  <c r="Q88" i="7"/>
  <c r="L88" i="7"/>
  <c r="N88" i="7" s="1"/>
  <c r="B88" i="7"/>
  <c r="P88" i="7" s="1"/>
  <c r="Q87" i="7"/>
  <c r="L87" i="7"/>
  <c r="N87" i="7" s="1"/>
  <c r="Q86" i="7"/>
  <c r="L86" i="7"/>
  <c r="N86" i="7" s="1"/>
  <c r="Q85" i="7"/>
  <c r="P85" i="7"/>
  <c r="L85" i="7"/>
  <c r="N85" i="7" s="1"/>
  <c r="Q84" i="7"/>
  <c r="I84" i="7"/>
  <c r="N84" i="7" s="1"/>
  <c r="Q83" i="7"/>
  <c r="L83" i="7"/>
  <c r="N83" i="7" s="1"/>
  <c r="B83" i="7"/>
  <c r="P83" i="7" s="1"/>
  <c r="Q82" i="7"/>
  <c r="I82" i="7"/>
  <c r="N82" i="7" s="1"/>
  <c r="Q81" i="7"/>
  <c r="L81" i="7"/>
  <c r="N81" i="7" s="1"/>
  <c r="Q80" i="7"/>
  <c r="P80" i="7"/>
  <c r="L80" i="7"/>
  <c r="N80" i="7" s="1"/>
  <c r="Q79" i="7"/>
  <c r="G79" i="7"/>
  <c r="N79" i="7" s="1"/>
  <c r="Q78" i="7"/>
  <c r="L78" i="7"/>
  <c r="N78" i="7" s="1"/>
  <c r="Q77" i="7"/>
  <c r="L77" i="7"/>
  <c r="N77" i="7" s="1"/>
  <c r="B77" i="7"/>
  <c r="P77" i="7" s="1"/>
  <c r="Q76" i="7"/>
  <c r="P76" i="7"/>
  <c r="L76" i="7"/>
  <c r="I76" i="7"/>
  <c r="N76" i="7" s="1"/>
  <c r="Q75" i="7"/>
  <c r="G75" i="7"/>
  <c r="N75" i="7" s="1"/>
  <c r="Q74" i="7"/>
  <c r="L74" i="7"/>
  <c r="N74" i="7" s="1"/>
  <c r="B74" i="7"/>
  <c r="P74" i="7" s="1"/>
  <c r="Q73" i="7"/>
  <c r="I73" i="7"/>
  <c r="N73" i="7" s="1"/>
  <c r="Q72" i="7"/>
  <c r="P72" i="7"/>
  <c r="L72" i="7"/>
  <c r="N72" i="7" s="1"/>
  <c r="Q71" i="7"/>
  <c r="I71" i="7"/>
  <c r="N71" i="7" s="1"/>
  <c r="Q70" i="7"/>
  <c r="L70" i="7"/>
  <c r="N70" i="7" s="1"/>
  <c r="B70" i="7"/>
  <c r="P70" i="7" s="1"/>
  <c r="Q69" i="7"/>
  <c r="I69" i="7"/>
  <c r="N69" i="7" s="1"/>
  <c r="Q68" i="7"/>
  <c r="P68" i="7"/>
  <c r="L68" i="7"/>
  <c r="N68" i="7" s="1"/>
  <c r="Q67" i="7"/>
  <c r="G67" i="7"/>
  <c r="N67" i="7" s="1"/>
  <c r="Q66" i="7"/>
  <c r="L66" i="7"/>
  <c r="N66" i="7" s="1"/>
  <c r="Q65" i="7"/>
  <c r="L65" i="7"/>
  <c r="N65" i="7" s="1"/>
  <c r="B65" i="7"/>
  <c r="P65" i="7" s="1"/>
  <c r="Q64" i="7"/>
  <c r="G64" i="7"/>
  <c r="N64" i="7" s="1"/>
  <c r="Q63" i="7"/>
  <c r="L63" i="7"/>
  <c r="N63" i="7" s="1"/>
  <c r="Q62" i="7"/>
  <c r="P62" i="7"/>
  <c r="L62" i="7"/>
  <c r="N62" i="7" s="1"/>
  <c r="Q61" i="7"/>
  <c r="L61" i="7"/>
  <c r="N61" i="7" s="1"/>
  <c r="B61" i="7"/>
  <c r="P61" i="7" s="1"/>
  <c r="Q60" i="7"/>
  <c r="P60" i="7"/>
  <c r="I60" i="7"/>
  <c r="N60" i="7" s="1"/>
  <c r="Q59" i="7"/>
  <c r="I59" i="7"/>
  <c r="N59" i="7" s="1"/>
  <c r="B59" i="7"/>
  <c r="P59" i="7" s="1"/>
  <c r="Q58" i="7"/>
  <c r="G58" i="7"/>
  <c r="N58" i="7" s="1"/>
  <c r="Q57" i="7"/>
  <c r="P57" i="7"/>
  <c r="L57" i="7"/>
  <c r="N57" i="7" s="1"/>
  <c r="H56" i="7"/>
  <c r="Q56" i="7" s="1"/>
  <c r="G56" i="7"/>
  <c r="Q55" i="7"/>
  <c r="P55" i="7"/>
  <c r="L55" i="7"/>
  <c r="N55" i="7" s="1"/>
  <c r="Q54" i="7"/>
  <c r="L54" i="7"/>
  <c r="N54" i="7" s="1"/>
  <c r="Q53" i="7"/>
  <c r="P53" i="7"/>
  <c r="L53" i="7"/>
  <c r="N53" i="7" s="1"/>
  <c r="H52" i="7"/>
  <c r="Q52" i="7" s="1"/>
  <c r="G52" i="7"/>
  <c r="Q51" i="7"/>
  <c r="P51" i="7"/>
  <c r="L51" i="7"/>
  <c r="N51" i="7" s="1"/>
  <c r="Q50" i="7"/>
  <c r="L50" i="7"/>
  <c r="N50" i="7" s="1"/>
  <c r="Q49" i="7"/>
  <c r="P49" i="7"/>
  <c r="L49" i="7"/>
  <c r="N49" i="7" s="1"/>
  <c r="Q48" i="7"/>
  <c r="P48" i="7"/>
  <c r="I48" i="7"/>
  <c r="N48" i="7" s="1"/>
  <c r="Q47" i="7"/>
  <c r="P47" i="7"/>
  <c r="L47" i="7"/>
  <c r="N47" i="7" s="1"/>
  <c r="Q46" i="7"/>
  <c r="I46" i="7"/>
  <c r="N46" i="7" s="1"/>
  <c r="B46" i="7"/>
  <c r="P46" i="7" s="1"/>
  <c r="Q45" i="7"/>
  <c r="P45" i="7"/>
  <c r="L45" i="7"/>
  <c r="N45" i="7" s="1"/>
  <c r="Q44" i="7"/>
  <c r="I44" i="7"/>
  <c r="N44" i="7" s="1"/>
  <c r="B44" i="7"/>
  <c r="P44" i="7" s="1"/>
  <c r="Q43" i="7"/>
  <c r="P43" i="7"/>
  <c r="L43" i="7"/>
  <c r="N43" i="7" s="1"/>
  <c r="Q42" i="7"/>
  <c r="L42" i="7"/>
  <c r="N42" i="7" s="1"/>
  <c r="B42" i="7"/>
  <c r="P42" i="7" s="1"/>
  <c r="Q41" i="7"/>
  <c r="P41" i="7"/>
  <c r="L41" i="7"/>
  <c r="N41" i="7" s="1"/>
  <c r="Q40" i="7"/>
  <c r="I40" i="7"/>
  <c r="N40" i="7" s="1"/>
  <c r="B40" i="7"/>
  <c r="P40" i="7" s="1"/>
  <c r="Q39" i="7"/>
  <c r="P39" i="7"/>
  <c r="L39" i="7"/>
  <c r="N39" i="7" s="1"/>
  <c r="Q38" i="7"/>
  <c r="I38" i="7"/>
  <c r="N38" i="7" s="1"/>
  <c r="B38" i="7"/>
  <c r="P38" i="7" s="1"/>
  <c r="P37" i="7"/>
  <c r="L37" i="7"/>
  <c r="N37" i="7" s="1"/>
  <c r="Q37" i="7" s="1"/>
  <c r="P36" i="7"/>
  <c r="J36" i="7"/>
  <c r="Q36" i="7" s="1"/>
  <c r="I36" i="7"/>
  <c r="Q35" i="7"/>
  <c r="P35" i="7"/>
  <c r="L35" i="7"/>
  <c r="N35" i="7" s="1"/>
  <c r="Q34" i="7"/>
  <c r="L34" i="7"/>
  <c r="N34" i="7" s="1"/>
  <c r="Q33" i="7"/>
  <c r="L33" i="7"/>
  <c r="N33" i="7" s="1"/>
  <c r="Q32" i="7"/>
  <c r="P32" i="7"/>
  <c r="L32" i="7"/>
  <c r="N32" i="7" s="1"/>
  <c r="L31" i="7"/>
  <c r="J31" i="7"/>
  <c r="I31" i="7"/>
  <c r="Q30" i="7"/>
  <c r="L30" i="7"/>
  <c r="N30" i="7" s="1"/>
  <c r="Q29" i="7"/>
  <c r="P29" i="7"/>
  <c r="L29" i="7"/>
  <c r="N29" i="7" s="1"/>
  <c r="Q28" i="7"/>
  <c r="L28" i="7"/>
  <c r="N28" i="7" s="1"/>
  <c r="P27" i="7"/>
  <c r="L27" i="7"/>
  <c r="N27" i="7" s="1"/>
  <c r="Q27" i="7" s="1"/>
  <c r="Q26" i="7"/>
  <c r="P26" i="7"/>
  <c r="I26" i="7"/>
  <c r="N26" i="7" s="1"/>
  <c r="Q25" i="7"/>
  <c r="L25" i="7"/>
  <c r="N25" i="7" s="1"/>
  <c r="Q24" i="7"/>
  <c r="P24" i="7"/>
  <c r="L24" i="7"/>
  <c r="N24" i="7" s="1"/>
  <c r="Q23" i="7"/>
  <c r="G23" i="7"/>
  <c r="N23" i="7" s="1"/>
  <c r="P22" i="7"/>
  <c r="L22" i="7"/>
  <c r="N22" i="7" s="1"/>
  <c r="Q22" i="7" s="1"/>
  <c r="Q21" i="7"/>
  <c r="P21" i="7"/>
  <c r="L21" i="7"/>
  <c r="N21" i="7" s="1"/>
  <c r="Q20" i="7"/>
  <c r="P20" i="7"/>
  <c r="I20" i="7"/>
  <c r="N20" i="7" s="1"/>
  <c r="P19" i="7"/>
  <c r="R19" i="7" s="1"/>
  <c r="L19" i="7"/>
  <c r="N19" i="7" s="1"/>
  <c r="Q18" i="7"/>
  <c r="I18" i="7"/>
  <c r="N18" i="7" s="1"/>
  <c r="Q17" i="7"/>
  <c r="P17" i="7"/>
  <c r="L17" i="7"/>
  <c r="N17" i="7" s="1"/>
  <c r="Q16" i="7"/>
  <c r="P16" i="7"/>
  <c r="L16" i="7"/>
  <c r="N16" i="7" s="1"/>
  <c r="Q15" i="7"/>
  <c r="I15" i="7"/>
  <c r="N15" i="7" s="1"/>
  <c r="Q14" i="7"/>
  <c r="P14" i="7"/>
  <c r="L14" i="7"/>
  <c r="N14" i="7" s="1"/>
  <c r="Q13" i="7"/>
  <c r="P13" i="7"/>
  <c r="L13" i="7"/>
  <c r="N13" i="7" s="1"/>
  <c r="Q12" i="7"/>
  <c r="P12" i="7"/>
  <c r="L12" i="7"/>
  <c r="N12" i="7" s="1"/>
  <c r="P11" i="7"/>
  <c r="L11" i="7"/>
  <c r="N11" i="7" s="1"/>
  <c r="Q11" i="7" s="1"/>
  <c r="Q10" i="7"/>
  <c r="L10" i="7"/>
  <c r="G10" i="7"/>
  <c r="N10" i="7" s="1"/>
  <c r="Q9" i="7"/>
  <c r="L9" i="7"/>
  <c r="N9" i="7" s="1"/>
  <c r="Q8" i="7"/>
  <c r="P8" i="7"/>
  <c r="L8" i="7"/>
  <c r="N8" i="7" s="1"/>
  <c r="P7" i="7"/>
  <c r="L7" i="7"/>
  <c r="N7" i="7" s="1"/>
  <c r="Q7" i="7" s="1"/>
  <c r="Q6" i="7"/>
  <c r="P6" i="7"/>
  <c r="I6" i="7"/>
  <c r="N6" i="7" s="1"/>
  <c r="P5" i="7"/>
  <c r="L5" i="7"/>
  <c r="N5" i="7" s="1"/>
  <c r="Q5" i="7" s="1"/>
  <c r="Q123" i="7" l="1"/>
  <c r="R55" i="7"/>
  <c r="R56" i="7" s="1"/>
  <c r="R38" i="7"/>
  <c r="R61" i="7"/>
  <c r="R80" i="7"/>
  <c r="R81" i="7" s="1"/>
  <c r="R82" i="7" s="1"/>
  <c r="R77" i="7"/>
  <c r="R78" i="7" s="1"/>
  <c r="R79" i="7" s="1"/>
  <c r="N137" i="7"/>
  <c r="J136" i="7" s="1"/>
  <c r="Q136" i="7" s="1"/>
  <c r="R6" i="7"/>
  <c r="Q138" i="7"/>
  <c r="R138" i="7" s="1"/>
  <c r="R139" i="7" s="1"/>
  <c r="Q120" i="7"/>
  <c r="R120" i="7" s="1"/>
  <c r="R5" i="7"/>
  <c r="R93" i="7"/>
  <c r="R94" i="7" s="1"/>
  <c r="R95" i="7" s="1"/>
  <c r="R98" i="7"/>
  <c r="R57" i="7"/>
  <c r="R58" i="7" s="1"/>
  <c r="R99" i="7"/>
  <c r="R48" i="7"/>
  <c r="R13" i="7"/>
  <c r="R16" i="7"/>
  <c r="R29" i="7"/>
  <c r="R30" i="7" s="1"/>
  <c r="R49" i="7"/>
  <c r="R50" i="7" s="1"/>
  <c r="R11" i="7"/>
  <c r="R20" i="7"/>
  <c r="R42" i="7"/>
  <c r="R47" i="7"/>
  <c r="R53" i="7"/>
  <c r="R54" i="7" s="1"/>
  <c r="R72" i="7"/>
  <c r="R73" i="7" s="1"/>
  <c r="Q149" i="7"/>
  <c r="R149" i="7" s="1"/>
  <c r="R150" i="7" s="1"/>
  <c r="R132" i="7"/>
  <c r="R133" i="7" s="1"/>
  <c r="R134" i="7" s="1"/>
  <c r="R40" i="7"/>
  <c r="R65" i="7"/>
  <c r="R66" i="7" s="1"/>
  <c r="R67" i="7" s="1"/>
  <c r="R83" i="7"/>
  <c r="R84" i="7" s="1"/>
  <c r="N31" i="7"/>
  <c r="R62" i="7"/>
  <c r="R63" i="7" s="1"/>
  <c r="R64" i="7" s="1"/>
  <c r="R68" i="7"/>
  <c r="R69" i="7" s="1"/>
  <c r="R74" i="7"/>
  <c r="R75" i="7" s="1"/>
  <c r="Q121" i="7"/>
  <c r="R121" i="7" s="1"/>
  <c r="R122" i="7" s="1"/>
  <c r="Q154" i="7"/>
  <c r="R154" i="7" s="1"/>
  <c r="R155" i="7" s="1"/>
  <c r="R156" i="7" s="1"/>
  <c r="G146" i="7"/>
  <c r="Q146" i="7" s="1"/>
  <c r="R146" i="7" s="1"/>
  <c r="R147" i="7" s="1"/>
  <c r="R148" i="7" s="1"/>
  <c r="Q140" i="7"/>
  <c r="R140" i="7" s="1"/>
  <c r="R141" i="7" s="1"/>
  <c r="R142" i="7" s="1"/>
  <c r="R8" i="7"/>
  <c r="R9" i="7" s="1"/>
  <c r="R10" i="7" s="1"/>
  <c r="R14" i="7"/>
  <c r="R15" i="7" s="1"/>
  <c r="R17" i="7"/>
  <c r="R18" i="7" s="1"/>
  <c r="R76" i="7"/>
  <c r="R129" i="7"/>
  <c r="R130" i="7" s="1"/>
  <c r="R131" i="7" s="1"/>
  <c r="R85" i="7"/>
  <c r="R86" i="7" s="1"/>
  <c r="R87" i="7" s="1"/>
  <c r="R27" i="7"/>
  <c r="R28" i="7" s="1"/>
  <c r="R37" i="7"/>
  <c r="R108" i="7"/>
  <c r="R88" i="7"/>
  <c r="R35" i="7"/>
  <c r="R36" i="7" s="1"/>
  <c r="R32" i="7"/>
  <c r="R33" i="7" s="1"/>
  <c r="R34" i="7" s="1"/>
  <c r="Q151" i="7"/>
  <c r="R151" i="7" s="1"/>
  <c r="R152" i="7" s="1"/>
  <c r="R153" i="7" s="1"/>
  <c r="R96" i="7"/>
  <c r="R143" i="7"/>
  <c r="R144" i="7" s="1"/>
  <c r="R145" i="7" s="1"/>
  <c r="R26" i="7"/>
  <c r="R59" i="7"/>
  <c r="R21" i="7"/>
  <c r="R24" i="7"/>
  <c r="R25" i="7" s="1"/>
  <c r="R45" i="7"/>
  <c r="N52" i="7"/>
  <c r="R89" i="7"/>
  <c r="R90" i="7" s="1"/>
  <c r="R91" i="7" s="1"/>
  <c r="R92" i="7" s="1"/>
  <c r="R127" i="7"/>
  <c r="R128" i="7" s="1"/>
  <c r="R43" i="7"/>
  <c r="R60" i="7"/>
  <c r="R12" i="7"/>
  <c r="R70" i="7"/>
  <c r="R71" i="7" s="1"/>
  <c r="R113" i="7"/>
  <c r="R135" i="7"/>
  <c r="R44" i="7"/>
  <c r="R39" i="7"/>
  <c r="R41" i="7"/>
  <c r="R46" i="7"/>
  <c r="R51" i="7"/>
  <c r="R52" i="7" s="1"/>
  <c r="R97" i="7"/>
  <c r="R125" i="7"/>
  <c r="R126" i="7" s="1"/>
  <c r="R116" i="7"/>
  <c r="R117" i="7" s="1"/>
  <c r="R114" i="7"/>
  <c r="R115" i="7" s="1"/>
  <c r="R118" i="7"/>
  <c r="R119" i="7" s="1"/>
  <c r="R104" i="7"/>
  <c r="R105" i="7" s="1"/>
  <c r="R100" i="7"/>
  <c r="R101" i="7" s="1"/>
  <c r="R123" i="7"/>
  <c r="R124" i="7" s="1"/>
  <c r="R112" i="7"/>
  <c r="R102" i="7"/>
  <c r="R103" i="7" s="1"/>
  <c r="R22" i="7"/>
  <c r="R23" i="7" s="1"/>
  <c r="R7" i="7"/>
  <c r="N36" i="7"/>
  <c r="N56" i="7"/>
  <c r="Q31" i="7"/>
  <c r="Q134" i="6"/>
  <c r="Q131" i="6"/>
  <c r="N134" i="6"/>
  <c r="Q133" i="6"/>
  <c r="I133" i="6"/>
  <c r="R132" i="6"/>
  <c r="R133" i="6" s="1"/>
  <c r="P132" i="6"/>
  <c r="G132" i="6"/>
  <c r="Q130" i="6"/>
  <c r="P129" i="6"/>
  <c r="R129" i="6" s="1"/>
  <c r="R130" i="6" s="1"/>
  <c r="G129" i="6"/>
  <c r="N131" i="6"/>
  <c r="I130" i="6"/>
  <c r="L131" i="6"/>
  <c r="Q128" i="6"/>
  <c r="G123" i="6"/>
  <c r="G121" i="6"/>
  <c r="G120" i="6"/>
  <c r="G125" i="6"/>
  <c r="I128" i="6"/>
  <c r="P127" i="6"/>
  <c r="H127" i="6"/>
  <c r="L126" i="6"/>
  <c r="N126" i="6" s="1"/>
  <c r="Q126" i="6"/>
  <c r="P125" i="6"/>
  <c r="H125" i="6"/>
  <c r="Q124" i="6"/>
  <c r="N124" i="6"/>
  <c r="Q123" i="6"/>
  <c r="P123" i="6"/>
  <c r="R123" i="6" s="1"/>
  <c r="R124" i="6" s="1"/>
  <c r="H123" i="6"/>
  <c r="Q122" i="6"/>
  <c r="L122" i="6"/>
  <c r="N122" i="6" s="1"/>
  <c r="P121" i="6"/>
  <c r="H121" i="6"/>
  <c r="Q121" i="6" s="1"/>
  <c r="Q120" i="6"/>
  <c r="P120" i="6"/>
  <c r="R120" i="6" s="1"/>
  <c r="H120" i="6"/>
  <c r="P118" i="6"/>
  <c r="Q118" i="6"/>
  <c r="R118" i="6" s="1"/>
  <c r="Q119" i="6"/>
  <c r="L119" i="6"/>
  <c r="N119" i="6" s="1"/>
  <c r="Q116" i="6"/>
  <c r="P116" i="6"/>
  <c r="Q117" i="6"/>
  <c r="N117" i="6"/>
  <c r="Q114" i="6"/>
  <c r="P114" i="6"/>
  <c r="R114" i="6" s="1"/>
  <c r="Q115" i="6"/>
  <c r="L115" i="6"/>
  <c r="N115" i="6" s="1"/>
  <c r="Q113" i="6"/>
  <c r="R113" i="6" s="1"/>
  <c r="P113" i="6"/>
  <c r="I118" i="6"/>
  <c r="I116" i="6"/>
  <c r="I114" i="6"/>
  <c r="I113" i="6"/>
  <c r="Q112" i="6"/>
  <c r="L112" i="6"/>
  <c r="N112" i="6" s="1"/>
  <c r="P111" i="6"/>
  <c r="Q111" i="6"/>
  <c r="N111" i="6"/>
  <c r="Q110" i="6"/>
  <c r="P110" i="6"/>
  <c r="N110" i="6"/>
  <c r="Q109" i="6"/>
  <c r="P109" i="6"/>
  <c r="N109" i="6"/>
  <c r="Q108" i="6"/>
  <c r="L108" i="6"/>
  <c r="N108" i="6" s="1"/>
  <c r="Q107" i="6"/>
  <c r="P107" i="6"/>
  <c r="N107" i="6"/>
  <c r="Q106" i="6"/>
  <c r="P106" i="6"/>
  <c r="N106" i="6"/>
  <c r="L105" i="6"/>
  <c r="N105" i="6" s="1"/>
  <c r="J104" i="6" s="1"/>
  <c r="Q104" i="6" s="1"/>
  <c r="I104" i="6"/>
  <c r="Q105" i="6"/>
  <c r="P104" i="6"/>
  <c r="Q102" i="6"/>
  <c r="P102" i="6"/>
  <c r="Q103" i="6"/>
  <c r="N103" i="6"/>
  <c r="L101" i="6"/>
  <c r="I102" i="6"/>
  <c r="J102" i="6"/>
  <c r="Q101" i="6"/>
  <c r="N101" i="6"/>
  <c r="I100" i="6"/>
  <c r="J100" i="6"/>
  <c r="Q100" i="6" s="1"/>
  <c r="R100" i="6" s="1"/>
  <c r="R101" i="6" s="1"/>
  <c r="P100" i="6"/>
  <c r="P99" i="6"/>
  <c r="J99" i="6"/>
  <c r="Q99" i="6" s="1"/>
  <c r="I99" i="6"/>
  <c r="Q98" i="6"/>
  <c r="P98" i="6"/>
  <c r="R98" i="6" s="1"/>
  <c r="L98" i="6"/>
  <c r="N98" i="6" s="1"/>
  <c r="P97" i="6"/>
  <c r="Q97" i="6"/>
  <c r="L97" i="6"/>
  <c r="Q96" i="6"/>
  <c r="P96" i="6"/>
  <c r="L96" i="6"/>
  <c r="N96" i="6" s="1"/>
  <c r="P8" i="6"/>
  <c r="Q94" i="6"/>
  <c r="Q91" i="6"/>
  <c r="Q79" i="6"/>
  <c r="Q75" i="6"/>
  <c r="Q67" i="6"/>
  <c r="Q64" i="6"/>
  <c r="Q58" i="6"/>
  <c r="Q95" i="6"/>
  <c r="Q92" i="6"/>
  <c r="Q84" i="6"/>
  <c r="Q82" i="6"/>
  <c r="Q76" i="6"/>
  <c r="Q73" i="6"/>
  <c r="Q71" i="6"/>
  <c r="Q69" i="6"/>
  <c r="Q60" i="6"/>
  <c r="Q59" i="6"/>
  <c r="Q48" i="6"/>
  <c r="Q46" i="6"/>
  <c r="Q44" i="6"/>
  <c r="Q42" i="6"/>
  <c r="Q93" i="6"/>
  <c r="Q90" i="6"/>
  <c r="Q89" i="6"/>
  <c r="Q88" i="6"/>
  <c r="Q87" i="6"/>
  <c r="Q86" i="6"/>
  <c r="Q85" i="6"/>
  <c r="Q83" i="6"/>
  <c r="Q81" i="6"/>
  <c r="Q80" i="6"/>
  <c r="Q78" i="6"/>
  <c r="Q77" i="6"/>
  <c r="Q74" i="6"/>
  <c r="Q72" i="6"/>
  <c r="Q70" i="6"/>
  <c r="Q68" i="6"/>
  <c r="Q66" i="6"/>
  <c r="Q65" i="6"/>
  <c r="Q63" i="6"/>
  <c r="Q62" i="6"/>
  <c r="Q61" i="6"/>
  <c r="Q57" i="6"/>
  <c r="Q55" i="6"/>
  <c r="Q54" i="6"/>
  <c r="Q53" i="6"/>
  <c r="Q51" i="6"/>
  <c r="Q50" i="6"/>
  <c r="Q49" i="6"/>
  <c r="Q47" i="6"/>
  <c r="Q45" i="6"/>
  <c r="Q43" i="6"/>
  <c r="Q41" i="6"/>
  <c r="Q40" i="6"/>
  <c r="Q39" i="6"/>
  <c r="Q38" i="6"/>
  <c r="P89" i="6"/>
  <c r="P85" i="6"/>
  <c r="P80" i="6"/>
  <c r="P76" i="6"/>
  <c r="P72" i="6"/>
  <c r="P68" i="6"/>
  <c r="P62" i="6"/>
  <c r="P60" i="6"/>
  <c r="P57" i="6"/>
  <c r="P55" i="6"/>
  <c r="P53" i="6"/>
  <c r="P51" i="6"/>
  <c r="P49" i="6"/>
  <c r="R49" i="6" s="1"/>
  <c r="P48" i="6"/>
  <c r="P47" i="6"/>
  <c r="P45" i="6"/>
  <c r="P43" i="6"/>
  <c r="P41" i="6"/>
  <c r="R41" i="6" s="1"/>
  <c r="P39" i="6"/>
  <c r="P37" i="6"/>
  <c r="P36" i="6"/>
  <c r="Q35" i="6"/>
  <c r="Q34" i="6"/>
  <c r="Q33" i="6"/>
  <c r="Q32" i="6"/>
  <c r="Q9" i="6"/>
  <c r="Q30" i="6"/>
  <c r="Q29" i="6"/>
  <c r="Q28" i="6"/>
  <c r="Q26" i="6"/>
  <c r="Q25" i="6"/>
  <c r="Q24" i="6"/>
  <c r="Q23" i="6"/>
  <c r="Q21" i="6"/>
  <c r="Q20" i="6"/>
  <c r="P35" i="6"/>
  <c r="P32" i="6"/>
  <c r="P29" i="6"/>
  <c r="P27" i="6"/>
  <c r="P26" i="6"/>
  <c r="P24" i="6"/>
  <c r="P22" i="6"/>
  <c r="P21" i="6"/>
  <c r="P20" i="6"/>
  <c r="P19" i="6"/>
  <c r="R19" i="6" s="1"/>
  <c r="Q18" i="6"/>
  <c r="Q17" i="6"/>
  <c r="Q16" i="6"/>
  <c r="Q15" i="6"/>
  <c r="Q14" i="6"/>
  <c r="Q13" i="6"/>
  <c r="Q12" i="6"/>
  <c r="P17" i="6"/>
  <c r="P16" i="6"/>
  <c r="P14" i="6"/>
  <c r="R14" i="6" s="1"/>
  <c r="R15" i="6" s="1"/>
  <c r="P13" i="6"/>
  <c r="Q10" i="6"/>
  <c r="Q6" i="6"/>
  <c r="Q8" i="6"/>
  <c r="P12" i="6"/>
  <c r="P11" i="6"/>
  <c r="P7" i="6"/>
  <c r="P6" i="6"/>
  <c r="P5" i="6"/>
  <c r="L31" i="6"/>
  <c r="L10" i="6"/>
  <c r="L93" i="6"/>
  <c r="N93" i="6" s="1"/>
  <c r="L90" i="6"/>
  <c r="N90" i="6" s="1"/>
  <c r="L89" i="6"/>
  <c r="N89" i="6" s="1"/>
  <c r="L88" i="6"/>
  <c r="N88" i="6" s="1"/>
  <c r="L87" i="6"/>
  <c r="N87" i="6" s="1"/>
  <c r="L86" i="6"/>
  <c r="N86" i="6" s="1"/>
  <c r="L85" i="6"/>
  <c r="N85" i="6" s="1"/>
  <c r="L83" i="6"/>
  <c r="N83" i="6" s="1"/>
  <c r="L81" i="6"/>
  <c r="N81" i="6" s="1"/>
  <c r="L80" i="6"/>
  <c r="N80" i="6" s="1"/>
  <c r="L78" i="6"/>
  <c r="N78" i="6" s="1"/>
  <c r="L77" i="6"/>
  <c r="N77" i="6" s="1"/>
  <c r="L76" i="6"/>
  <c r="L74" i="6"/>
  <c r="N74" i="6" s="1"/>
  <c r="L72" i="6"/>
  <c r="N72" i="6" s="1"/>
  <c r="L70" i="6"/>
  <c r="N70" i="6" s="1"/>
  <c r="L68" i="6"/>
  <c r="N68" i="6" s="1"/>
  <c r="L66" i="6"/>
  <c r="N66" i="6" s="1"/>
  <c r="L65" i="6"/>
  <c r="N65" i="6" s="1"/>
  <c r="L63" i="6"/>
  <c r="N63" i="6" s="1"/>
  <c r="L62" i="6"/>
  <c r="N62" i="6" s="1"/>
  <c r="L61" i="6"/>
  <c r="N61" i="6" s="1"/>
  <c r="L57" i="6"/>
  <c r="N57" i="6" s="1"/>
  <c r="L55" i="6"/>
  <c r="N55" i="6" s="1"/>
  <c r="L54" i="6"/>
  <c r="N54" i="6" s="1"/>
  <c r="L53" i="6"/>
  <c r="N53" i="6" s="1"/>
  <c r="L51" i="6"/>
  <c r="N51" i="6" s="1"/>
  <c r="L50" i="6"/>
  <c r="N50" i="6" s="1"/>
  <c r="L49" i="6"/>
  <c r="N49" i="6" s="1"/>
  <c r="L47" i="6"/>
  <c r="N47" i="6" s="1"/>
  <c r="L45" i="6"/>
  <c r="N45" i="6" s="1"/>
  <c r="L43" i="6"/>
  <c r="N43" i="6" s="1"/>
  <c r="L42" i="6"/>
  <c r="N42" i="6" s="1"/>
  <c r="L41" i="6"/>
  <c r="N41" i="6" s="1"/>
  <c r="L39" i="6"/>
  <c r="N39" i="6" s="1"/>
  <c r="L37" i="6"/>
  <c r="N37" i="6" s="1"/>
  <c r="Q37" i="6" s="1"/>
  <c r="L35" i="6"/>
  <c r="N35" i="6" s="1"/>
  <c r="L34" i="6"/>
  <c r="N34" i="6" s="1"/>
  <c r="L33" i="6"/>
  <c r="N33" i="6" s="1"/>
  <c r="L32" i="6"/>
  <c r="N32" i="6" s="1"/>
  <c r="L30" i="6"/>
  <c r="N30" i="6" s="1"/>
  <c r="L29" i="6"/>
  <c r="N29" i="6" s="1"/>
  <c r="L28" i="6"/>
  <c r="N28" i="6" s="1"/>
  <c r="L27" i="6"/>
  <c r="N27" i="6" s="1"/>
  <c r="Q27" i="6" s="1"/>
  <c r="L25" i="6"/>
  <c r="N25" i="6" s="1"/>
  <c r="L24" i="6"/>
  <c r="N24" i="6" s="1"/>
  <c r="L22" i="6"/>
  <c r="N22" i="6" s="1"/>
  <c r="Q22" i="6" s="1"/>
  <c r="L21" i="6"/>
  <c r="N21" i="6" s="1"/>
  <c r="L19" i="6"/>
  <c r="N19" i="6" s="1"/>
  <c r="L17" i="6"/>
  <c r="N17" i="6" s="1"/>
  <c r="L16" i="6"/>
  <c r="N16" i="6" s="1"/>
  <c r="L14" i="6"/>
  <c r="N14" i="6" s="1"/>
  <c r="L13" i="6"/>
  <c r="N13" i="6" s="1"/>
  <c r="L12" i="6"/>
  <c r="N12" i="6" s="1"/>
  <c r="L11" i="6"/>
  <c r="N11" i="6" s="1"/>
  <c r="Q11" i="6" s="1"/>
  <c r="L9" i="6"/>
  <c r="N9" i="6" s="1"/>
  <c r="L8" i="6"/>
  <c r="N8" i="6" s="1"/>
  <c r="L7" i="6"/>
  <c r="N7" i="6" s="1"/>
  <c r="Q7" i="6" s="1"/>
  <c r="L5" i="6"/>
  <c r="N5" i="6" s="1"/>
  <c r="Q5" i="6" s="1"/>
  <c r="G94" i="6"/>
  <c r="N94" i="6" s="1"/>
  <c r="G91" i="6"/>
  <c r="N91" i="6" s="1"/>
  <c r="G79" i="6"/>
  <c r="N79" i="6" s="1"/>
  <c r="G75" i="6"/>
  <c r="N75" i="6" s="1"/>
  <c r="G67" i="6"/>
  <c r="N67" i="6" s="1"/>
  <c r="G64" i="6"/>
  <c r="N64" i="6" s="1"/>
  <c r="G58" i="6"/>
  <c r="N58" i="6" s="1"/>
  <c r="G56" i="6"/>
  <c r="G52" i="6"/>
  <c r="I95" i="6"/>
  <c r="N95" i="6" s="1"/>
  <c r="I92" i="6"/>
  <c r="N92" i="6" s="1"/>
  <c r="I84" i="6"/>
  <c r="N84" i="6" s="1"/>
  <c r="I82" i="6"/>
  <c r="N82" i="6" s="1"/>
  <c r="I76" i="6"/>
  <c r="N76" i="6" s="1"/>
  <c r="I73" i="6"/>
  <c r="N73" i="6" s="1"/>
  <c r="I71" i="6"/>
  <c r="N71" i="6" s="1"/>
  <c r="I69" i="6"/>
  <c r="N69" i="6" s="1"/>
  <c r="I60" i="6"/>
  <c r="N60" i="6" s="1"/>
  <c r="I59" i="6"/>
  <c r="N59" i="6" s="1"/>
  <c r="I48" i="6"/>
  <c r="N48" i="6" s="1"/>
  <c r="I46" i="6"/>
  <c r="N46" i="6" s="1"/>
  <c r="I44" i="6"/>
  <c r="N44" i="6" s="1"/>
  <c r="I40" i="6"/>
  <c r="N40" i="6" s="1"/>
  <c r="I38" i="6"/>
  <c r="N38" i="6" s="1"/>
  <c r="I36" i="6"/>
  <c r="I31" i="6"/>
  <c r="J31" i="6"/>
  <c r="Q31" i="6" s="1"/>
  <c r="I26" i="6"/>
  <c r="N26" i="6" s="1"/>
  <c r="G23" i="6"/>
  <c r="N23" i="6" s="1"/>
  <c r="I20" i="6"/>
  <c r="N20" i="6" s="1"/>
  <c r="I18" i="6"/>
  <c r="N18" i="6" s="1"/>
  <c r="I15" i="6"/>
  <c r="N15" i="6" s="1"/>
  <c r="G10" i="6"/>
  <c r="N10" i="6" s="1"/>
  <c r="I6" i="6"/>
  <c r="N6" i="6" s="1"/>
  <c r="H56" i="6"/>
  <c r="Q56" i="6" s="1"/>
  <c r="H52" i="6"/>
  <c r="Q52" i="6" s="1"/>
  <c r="B93" i="6"/>
  <c r="P93" i="6" s="1"/>
  <c r="B88" i="6"/>
  <c r="P88" i="6" s="1"/>
  <c r="R88" i="6" s="1"/>
  <c r="B83" i="6"/>
  <c r="P83" i="6" s="1"/>
  <c r="R83" i="6" s="1"/>
  <c r="R84" i="6" s="1"/>
  <c r="B77" i="6"/>
  <c r="P77" i="6" s="1"/>
  <c r="B74" i="6"/>
  <c r="P74" i="6" s="1"/>
  <c r="R74" i="6" s="1"/>
  <c r="R75" i="6" s="1"/>
  <c r="B70" i="6"/>
  <c r="P70" i="6" s="1"/>
  <c r="B65" i="6"/>
  <c r="P65" i="6" s="1"/>
  <c r="B61" i="6"/>
  <c r="P61" i="6" s="1"/>
  <c r="B59" i="6"/>
  <c r="P59" i="6" s="1"/>
  <c r="R59" i="6" s="1"/>
  <c r="B46" i="6"/>
  <c r="P46" i="6" s="1"/>
  <c r="B44" i="6"/>
  <c r="P44" i="6" s="1"/>
  <c r="R44" i="6" s="1"/>
  <c r="B42" i="6"/>
  <c r="P42" i="6" s="1"/>
  <c r="R42" i="6" s="1"/>
  <c r="B40" i="6"/>
  <c r="P40" i="6" s="1"/>
  <c r="B38" i="6"/>
  <c r="P38" i="6" s="1"/>
  <c r="R38" i="6" s="1"/>
  <c r="J36" i="6"/>
  <c r="Q36" i="6" s="1"/>
  <c r="AJ32" i="5"/>
  <c r="AA32" i="5"/>
  <c r="Z32" i="5"/>
  <c r="Y32" i="5"/>
  <c r="X32" i="5"/>
  <c r="P32" i="5"/>
  <c r="O32" i="5"/>
  <c r="N32" i="5"/>
  <c r="M32" i="5"/>
  <c r="L32" i="5"/>
  <c r="K32" i="5"/>
  <c r="H32" i="5"/>
  <c r="F32" i="5"/>
  <c r="S31" i="5"/>
  <c r="W31" i="5" s="1"/>
  <c r="W32" i="5" s="1"/>
  <c r="J31" i="5"/>
  <c r="R31" i="5" s="1"/>
  <c r="I31" i="5"/>
  <c r="Q31" i="5" s="1"/>
  <c r="H31" i="5"/>
  <c r="P31" i="5" s="1"/>
  <c r="G31" i="5"/>
  <c r="O31" i="5" s="1"/>
  <c r="F31" i="5"/>
  <c r="AE30" i="5"/>
  <c r="S30" i="5"/>
  <c r="P30" i="5"/>
  <c r="O30" i="5"/>
  <c r="F30" i="5"/>
  <c r="J30" i="5" s="1"/>
  <c r="AF29" i="5"/>
  <c r="AE29" i="5"/>
  <c r="AD29" i="5"/>
  <c r="AC29" i="5"/>
  <c r="AB29" i="5"/>
  <c r="U29" i="5"/>
  <c r="R29" i="5"/>
  <c r="AI29" i="5" s="1"/>
  <c r="Q29" i="5"/>
  <c r="P29" i="5"/>
  <c r="AG29" i="5" s="1"/>
  <c r="O29" i="5"/>
  <c r="S28" i="5"/>
  <c r="V28" i="5" s="1"/>
  <c r="AD28" i="5" s="1"/>
  <c r="R28" i="5"/>
  <c r="F28" i="5"/>
  <c r="J28" i="5" s="1"/>
  <c r="AE27" i="5"/>
  <c r="AD27" i="5"/>
  <c r="AB27" i="5"/>
  <c r="U27" i="5"/>
  <c r="AC27" i="5" s="1"/>
  <c r="S27" i="5"/>
  <c r="T27" i="5" s="1"/>
  <c r="Q27" i="5"/>
  <c r="AH27" i="5" s="1"/>
  <c r="I27" i="5"/>
  <c r="G27" i="5"/>
  <c r="O27" i="5" s="1"/>
  <c r="AF27" i="5" s="1"/>
  <c r="F27" i="5"/>
  <c r="H27" i="5" s="1"/>
  <c r="P27" i="5" s="1"/>
  <c r="AG27" i="5" s="1"/>
  <c r="AC26" i="5"/>
  <c r="AB26" i="5"/>
  <c r="W26" i="5"/>
  <c r="AE26" i="5" s="1"/>
  <c r="V26" i="5"/>
  <c r="AD26" i="5" s="1"/>
  <c r="U26" i="5"/>
  <c r="S26" i="5"/>
  <c r="P26" i="5"/>
  <c r="AG26" i="5" s="1"/>
  <c r="O26" i="5"/>
  <c r="AF26" i="5" s="1"/>
  <c r="J26" i="5"/>
  <c r="R26" i="5" s="1"/>
  <c r="I26" i="5"/>
  <c r="Q26" i="5" s="1"/>
  <c r="AH26" i="5" s="1"/>
  <c r="H26" i="5"/>
  <c r="F26" i="5"/>
  <c r="G26" i="5" s="1"/>
  <c r="AD25" i="5"/>
  <c r="W25" i="5"/>
  <c r="AE25" i="5" s="1"/>
  <c r="V25" i="5"/>
  <c r="U25" i="5"/>
  <c r="AC25" i="5" s="1"/>
  <c r="T25" i="5"/>
  <c r="AB25" i="5" s="1"/>
  <c r="S25" i="5"/>
  <c r="F25" i="5"/>
  <c r="AE24" i="5"/>
  <c r="AD24" i="5"/>
  <c r="AC24" i="5"/>
  <c r="AB24" i="5"/>
  <c r="U24" i="5"/>
  <c r="T24" i="5"/>
  <c r="S24" i="5"/>
  <c r="Q24" i="5"/>
  <c r="P24" i="5"/>
  <c r="AG24" i="5" s="1"/>
  <c r="O24" i="5"/>
  <c r="AF24" i="5" s="1"/>
  <c r="J24" i="5"/>
  <c r="R24" i="5" s="1"/>
  <c r="AI24" i="5" s="1"/>
  <c r="G24" i="5"/>
  <c r="F24" i="5"/>
  <c r="AE23" i="5"/>
  <c r="AD23" i="5"/>
  <c r="W23" i="5"/>
  <c r="V23" i="5"/>
  <c r="U23" i="5"/>
  <c r="AC23" i="5" s="1"/>
  <c r="T23" i="5"/>
  <c r="AB23" i="5" s="1"/>
  <c r="R23" i="5"/>
  <c r="F23" i="5"/>
  <c r="J23" i="5" s="1"/>
  <c r="AJ22" i="5"/>
  <c r="AD22" i="5"/>
  <c r="AC22" i="5"/>
  <c r="AB22" i="5"/>
  <c r="W22" i="5"/>
  <c r="AE22" i="5" s="1"/>
  <c r="AI22" i="5" s="1"/>
  <c r="U22" i="5"/>
  <c r="T22" i="5"/>
  <c r="S22" i="5"/>
  <c r="V22" i="5" s="1"/>
  <c r="R22" i="5"/>
  <c r="Q22" i="5"/>
  <c r="AH22" i="5" s="1"/>
  <c r="O22" i="5"/>
  <c r="AF22" i="5" s="1"/>
  <c r="H22" i="5"/>
  <c r="P22" i="5" s="1"/>
  <c r="AG22" i="5" s="1"/>
  <c r="G22" i="5"/>
  <c r="F22" i="5"/>
  <c r="I22" i="5" s="1"/>
  <c r="AE21" i="5"/>
  <c r="S21" i="5"/>
  <c r="T21" i="5" s="1"/>
  <c r="AB21" i="5" s="1"/>
  <c r="R21" i="5"/>
  <c r="AI21" i="5" s="1"/>
  <c r="AN21" i="5" s="1"/>
  <c r="Q21" i="5"/>
  <c r="P21" i="5"/>
  <c r="O21" i="5"/>
  <c r="AB20" i="5"/>
  <c r="S20" i="5"/>
  <c r="U20" i="5" s="1"/>
  <c r="AC20" i="5" s="1"/>
  <c r="P20" i="5"/>
  <c r="AG20" i="5" s="1"/>
  <c r="O20" i="5"/>
  <c r="AF20" i="5" s="1"/>
  <c r="S19" i="5"/>
  <c r="U19" i="5" s="1"/>
  <c r="AC19" i="5" s="1"/>
  <c r="P19" i="5"/>
  <c r="O19" i="5"/>
  <c r="V18" i="5"/>
  <c r="AD18" i="5" s="1"/>
  <c r="T18" i="5"/>
  <c r="AB18" i="5" s="1"/>
  <c r="S18" i="5"/>
  <c r="Q18" i="5"/>
  <c r="O18" i="5"/>
  <c r="S17" i="5"/>
  <c r="V17" i="5" s="1"/>
  <c r="AD17" i="5" s="1"/>
  <c r="Q17" i="5"/>
  <c r="AH17" i="5" s="1"/>
  <c r="O17" i="5"/>
  <c r="AD16" i="5"/>
  <c r="AC16" i="5"/>
  <c r="AB16" i="5"/>
  <c r="Q16" i="5"/>
  <c r="AH16" i="5" s="1"/>
  <c r="P16" i="5"/>
  <c r="AG16" i="5" s="1"/>
  <c r="O16" i="5"/>
  <c r="AB15" i="5"/>
  <c r="AF15" i="5" s="1"/>
  <c r="V15" i="5"/>
  <c r="AD15" i="5" s="1"/>
  <c r="U15" i="5"/>
  <c r="AC15" i="5" s="1"/>
  <c r="S15" i="5"/>
  <c r="T15" i="5" s="1"/>
  <c r="Q15" i="5"/>
  <c r="P15" i="5"/>
  <c r="O15" i="5"/>
  <c r="S14" i="5"/>
  <c r="V14" i="5" s="1"/>
  <c r="AD14" i="5" s="1"/>
  <c r="Q14" i="5"/>
  <c r="P14" i="5"/>
  <c r="O14" i="5"/>
  <c r="V13" i="5"/>
  <c r="AD13" i="5" s="1"/>
  <c r="U13" i="5"/>
  <c r="AC13" i="5" s="1"/>
  <c r="AG13" i="5" s="1"/>
  <c r="T13" i="5"/>
  <c r="AB13" i="5" s="1"/>
  <c r="S13" i="5"/>
  <c r="Q13" i="5"/>
  <c r="P13" i="5"/>
  <c r="O13" i="5"/>
  <c r="AG12" i="5"/>
  <c r="AF12" i="5"/>
  <c r="AD12" i="5"/>
  <c r="AC12" i="5"/>
  <c r="AB12" i="5"/>
  <c r="S12" i="5"/>
  <c r="V12" i="5" s="1"/>
  <c r="O12" i="5"/>
  <c r="S11" i="5"/>
  <c r="V11" i="5" s="1"/>
  <c r="AD11" i="5" s="1"/>
  <c r="Q11" i="5"/>
  <c r="P11" i="5"/>
  <c r="O11" i="5"/>
  <c r="AC10" i="5"/>
  <c r="S10" i="5"/>
  <c r="Q10" i="5"/>
  <c r="P10" i="5"/>
  <c r="AG10" i="5" s="1"/>
  <c r="M10" i="5"/>
  <c r="K10" i="5"/>
  <c r="O10" i="5" s="1"/>
  <c r="AC9" i="5"/>
  <c r="S9" i="5"/>
  <c r="U9" i="5" s="1"/>
  <c r="Q9" i="5"/>
  <c r="P9" i="5"/>
  <c r="AG9" i="5" s="1"/>
  <c r="O9" i="5"/>
  <c r="M9" i="5"/>
  <c r="L9" i="5"/>
  <c r="AC8" i="5"/>
  <c r="AB8" i="5"/>
  <c r="V8" i="5"/>
  <c r="AD8" i="5" s="1"/>
  <c r="T8" i="5"/>
  <c r="S8" i="5"/>
  <c r="U8" i="5" s="1"/>
  <c r="Q8" i="5"/>
  <c r="L8" i="5"/>
  <c r="P8" i="5" s="1"/>
  <c r="AG8" i="5" s="1"/>
  <c r="K8" i="5"/>
  <c r="O8" i="5" s="1"/>
  <c r="AF8" i="5" s="1"/>
  <c r="S7" i="5"/>
  <c r="U7" i="5" s="1"/>
  <c r="AC7" i="5" s="1"/>
  <c r="Q7" i="5"/>
  <c r="P7" i="5"/>
  <c r="O7" i="5"/>
  <c r="AD6" i="5"/>
  <c r="AC6" i="5"/>
  <c r="AB6" i="5"/>
  <c r="Q6" i="5"/>
  <c r="AH6" i="5" s="1"/>
  <c r="P6" i="5"/>
  <c r="O6" i="5"/>
  <c r="AF6" i="5" s="1"/>
  <c r="AD5" i="5"/>
  <c r="AB5" i="5"/>
  <c r="U5" i="5"/>
  <c r="AC5" i="5" s="1"/>
  <c r="S5" i="5"/>
  <c r="Q5" i="5"/>
  <c r="AH5" i="5" s="1"/>
  <c r="P5" i="5"/>
  <c r="O5" i="5"/>
  <c r="AF5" i="5" s="1"/>
  <c r="AS4" i="5"/>
  <c r="AS5" i="5" s="1"/>
  <c r="AS6" i="5" s="1"/>
  <c r="AS7" i="5" s="1"/>
  <c r="AS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S4" i="5"/>
  <c r="V4" i="5" s="1"/>
  <c r="AD4" i="5" s="1"/>
  <c r="AR4" i="5" s="1"/>
  <c r="Q4" i="5"/>
  <c r="P4" i="5"/>
  <c r="O4" i="5"/>
  <c r="C70" i="4"/>
  <c r="C71" i="4"/>
  <c r="A13" i="4"/>
  <c r="A14" i="4"/>
  <c r="A15" i="4"/>
  <c r="A16" i="4"/>
  <c r="A17" i="4"/>
  <c r="A18" i="4"/>
  <c r="A19" i="4"/>
  <c r="K1" i="4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J1" i="4"/>
  <c r="I1" i="4"/>
  <c r="H1" i="4" s="1"/>
  <c r="G1" i="4" s="1"/>
  <c r="R136" i="7" l="1"/>
  <c r="R137" i="7" s="1"/>
  <c r="R31" i="7"/>
  <c r="R131" i="6"/>
  <c r="R134" i="6"/>
  <c r="R122" i="6"/>
  <c r="R119" i="6"/>
  <c r="R127" i="6"/>
  <c r="R128" i="6" s="1"/>
  <c r="R125" i="6"/>
  <c r="R126" i="6" s="1"/>
  <c r="R121" i="6"/>
  <c r="R22" i="6"/>
  <c r="R23" i="6" s="1"/>
  <c r="R35" i="6"/>
  <c r="R43" i="6"/>
  <c r="R39" i="6"/>
  <c r="R102" i="6"/>
  <c r="R106" i="6"/>
  <c r="R111" i="6"/>
  <c r="R112" i="6" s="1"/>
  <c r="R116" i="6"/>
  <c r="R117" i="6" s="1"/>
  <c r="R76" i="6"/>
  <c r="R107" i="6"/>
  <c r="R108" i="6" s="1"/>
  <c r="R93" i="6"/>
  <c r="R94" i="6" s="1"/>
  <c r="R95" i="6" s="1"/>
  <c r="R89" i="6"/>
  <c r="R90" i="6" s="1"/>
  <c r="R91" i="6" s="1"/>
  <c r="R92" i="6" s="1"/>
  <c r="R115" i="6"/>
  <c r="R26" i="6"/>
  <c r="R60" i="6"/>
  <c r="R40" i="6"/>
  <c r="R47" i="6"/>
  <c r="R50" i="6"/>
  <c r="R12" i="6"/>
  <c r="R48" i="6"/>
  <c r="R68" i="6"/>
  <c r="R69" i="6" s="1"/>
  <c r="R45" i="6"/>
  <c r="R57" i="6"/>
  <c r="R58" i="6" s="1"/>
  <c r="R109" i="6"/>
  <c r="R110" i="6" s="1"/>
  <c r="R51" i="6"/>
  <c r="R52" i="6" s="1"/>
  <c r="R53" i="6"/>
  <c r="R54" i="6" s="1"/>
  <c r="R104" i="6"/>
  <c r="R105" i="6" s="1"/>
  <c r="R103" i="6"/>
  <c r="R37" i="6"/>
  <c r="R99" i="6"/>
  <c r="R55" i="6"/>
  <c r="R56" i="6" s="1"/>
  <c r="R70" i="6"/>
  <c r="R71" i="6" s="1"/>
  <c r="R85" i="6"/>
  <c r="R86" i="6" s="1"/>
  <c r="R87" i="6" s="1"/>
  <c r="R80" i="6"/>
  <c r="R81" i="6" s="1"/>
  <c r="R82" i="6" s="1"/>
  <c r="R72" i="6"/>
  <c r="R73" i="6" s="1"/>
  <c r="R46" i="6"/>
  <c r="R61" i="6"/>
  <c r="N56" i="6"/>
  <c r="R7" i="6"/>
  <c r="R27" i="6"/>
  <c r="R28" i="6" s="1"/>
  <c r="R77" i="6"/>
  <c r="R78" i="6" s="1"/>
  <c r="R79" i="6" s="1"/>
  <c r="R11" i="6"/>
  <c r="R16" i="6"/>
  <c r="R20" i="6"/>
  <c r="R65" i="6"/>
  <c r="R66" i="6" s="1"/>
  <c r="R67" i="6" s="1"/>
  <c r="C72" i="4"/>
  <c r="D71" i="4" s="1"/>
  <c r="R96" i="6"/>
  <c r="N97" i="6"/>
  <c r="R97" i="6"/>
  <c r="R62" i="6"/>
  <c r="R63" i="6" s="1"/>
  <c r="R64" i="6" s="1"/>
  <c r="R5" i="6"/>
  <c r="R6" i="6"/>
  <c r="R21" i="6"/>
  <c r="R29" i="6"/>
  <c r="R30" i="6" s="1"/>
  <c r="R31" i="6" s="1"/>
  <c r="N52" i="6"/>
  <c r="R17" i="6"/>
  <c r="R18" i="6" s="1"/>
  <c r="R32" i="6"/>
  <c r="R33" i="6" s="1"/>
  <c r="R24" i="6"/>
  <c r="R25" i="6" s="1"/>
  <c r="R13" i="6"/>
  <c r="R8" i="6"/>
  <c r="R9" i="6" s="1"/>
  <c r="R10" i="6" s="1"/>
  <c r="N31" i="6"/>
  <c r="N36" i="6"/>
  <c r="AF13" i="5"/>
  <c r="U30" i="5"/>
  <c r="V30" i="5"/>
  <c r="S32" i="5"/>
  <c r="T30" i="5"/>
  <c r="AH8" i="5"/>
  <c r="AJ8" i="5" s="1"/>
  <c r="AH13" i="5"/>
  <c r="AS21" i="5"/>
  <c r="AS22" i="5" s="1"/>
  <c r="AS23" i="5" s="1"/>
  <c r="AS24" i="5" s="1"/>
  <c r="AS25" i="5" s="1"/>
  <c r="AS26" i="5" s="1"/>
  <c r="AS27" i="5" s="1"/>
  <c r="G25" i="5"/>
  <c r="O25" i="5" s="1"/>
  <c r="AF25" i="5" s="1"/>
  <c r="I25" i="5"/>
  <c r="Q25" i="5" s="1"/>
  <c r="AH25" i="5" s="1"/>
  <c r="J25" i="5"/>
  <c r="R25" i="5" s="1"/>
  <c r="AI25" i="5" s="1"/>
  <c r="H25" i="5"/>
  <c r="P25" i="5" s="1"/>
  <c r="AG25" i="5" s="1"/>
  <c r="AH12" i="5"/>
  <c r="AJ12" i="5" s="1"/>
  <c r="AF21" i="5"/>
  <c r="AG7" i="5"/>
  <c r="V10" i="5"/>
  <c r="AD10" i="5" s="1"/>
  <c r="AH10" i="5" s="1"/>
  <c r="T10" i="5"/>
  <c r="AB10" i="5" s="1"/>
  <c r="AF10" i="5" s="1"/>
  <c r="AR5" i="5"/>
  <c r="AR6" i="5" s="1"/>
  <c r="AI23" i="5"/>
  <c r="AJ29" i="5"/>
  <c r="AF18" i="5"/>
  <c r="AH11" i="5"/>
  <c r="AG15" i="5"/>
  <c r="AH18" i="5"/>
  <c r="AI26" i="5"/>
  <c r="AJ26" i="5" s="1"/>
  <c r="J32" i="5"/>
  <c r="R30" i="5"/>
  <c r="AH4" i="5"/>
  <c r="AM4" i="5" s="1"/>
  <c r="AM5" i="5" s="1"/>
  <c r="AM6" i="5" s="1"/>
  <c r="AG5" i="5"/>
  <c r="AJ5" i="5" s="1"/>
  <c r="AH14" i="5"/>
  <c r="AJ20" i="5"/>
  <c r="AN22" i="5"/>
  <c r="AN23" i="5" s="1"/>
  <c r="AN24" i="5" s="1"/>
  <c r="AN25" i="5" s="1"/>
  <c r="AN26" i="5" s="1"/>
  <c r="AN27" i="5" s="1"/>
  <c r="AN28" i="5" s="1"/>
  <c r="AN29" i="5" s="1"/>
  <c r="AI28" i="5"/>
  <c r="AH29" i="5"/>
  <c r="AE31" i="5"/>
  <c r="AI31" i="5" s="1"/>
  <c r="G32" i="5"/>
  <c r="V7" i="5"/>
  <c r="AD7" i="5" s="1"/>
  <c r="AH7" i="5" s="1"/>
  <c r="T19" i="5"/>
  <c r="AB19" i="5" s="1"/>
  <c r="H23" i="5"/>
  <c r="P23" i="5" s="1"/>
  <c r="AG23" i="5" s="1"/>
  <c r="I30" i="5"/>
  <c r="T7" i="5"/>
  <c r="AB7" i="5" s="1"/>
  <c r="T17" i="5"/>
  <c r="AB17" i="5" s="1"/>
  <c r="T4" i="5"/>
  <c r="AB4" i="5" s="1"/>
  <c r="T9" i="5"/>
  <c r="AB9" i="5" s="1"/>
  <c r="AF9" i="5" s="1"/>
  <c r="T11" i="5"/>
  <c r="AB11" i="5" s="1"/>
  <c r="T14" i="5"/>
  <c r="AB14" i="5" s="1"/>
  <c r="AF14" i="5" s="1"/>
  <c r="U21" i="5"/>
  <c r="AC21" i="5" s="1"/>
  <c r="AG21" i="5" s="1"/>
  <c r="I23" i="5"/>
  <c r="Q23" i="5" s="1"/>
  <c r="AH23" i="5" s="1"/>
  <c r="J27" i="5"/>
  <c r="R27" i="5" s="1"/>
  <c r="AI27" i="5" s="1"/>
  <c r="AJ27" i="5" s="1"/>
  <c r="G28" i="5"/>
  <c r="O28" i="5" s="1"/>
  <c r="T28" i="5"/>
  <c r="AB28" i="5" s="1"/>
  <c r="T31" i="5"/>
  <c r="AB31" i="5" s="1"/>
  <c r="AF31" i="5" s="1"/>
  <c r="AG19" i="5"/>
  <c r="U4" i="5"/>
  <c r="AC4" i="5" s="1"/>
  <c r="V9" i="5"/>
  <c r="AD9" i="5" s="1"/>
  <c r="AH9" i="5" s="1"/>
  <c r="U11" i="5"/>
  <c r="AC11" i="5" s="1"/>
  <c r="U14" i="5"/>
  <c r="AC14" i="5" s="1"/>
  <c r="V21" i="5"/>
  <c r="AD21" i="5" s="1"/>
  <c r="AH24" i="5"/>
  <c r="AJ24" i="5" s="1"/>
  <c r="H28" i="5"/>
  <c r="P28" i="5" s="1"/>
  <c r="AG28" i="5" s="1"/>
  <c r="U28" i="5"/>
  <c r="AC28" i="5" s="1"/>
  <c r="U31" i="5"/>
  <c r="AC31" i="5" s="1"/>
  <c r="AG31" i="5" s="1"/>
  <c r="G23" i="5"/>
  <c r="O23" i="5" s="1"/>
  <c r="AF23" i="5" s="1"/>
  <c r="AJ23" i="5" s="1"/>
  <c r="AH15" i="5"/>
  <c r="AJ15" i="5" s="1"/>
  <c r="I28" i="5"/>
  <c r="Q28" i="5" s="1"/>
  <c r="AH28" i="5" s="1"/>
  <c r="W28" i="5"/>
  <c r="AE28" i="5" s="1"/>
  <c r="V31" i="5"/>
  <c r="AD31" i="5" s="1"/>
  <c r="AH31" i="5" s="1"/>
  <c r="AG6" i="5"/>
  <c r="AJ6" i="5" s="1"/>
  <c r="AF16" i="5"/>
  <c r="AJ16" i="5" s="1"/>
  <c r="D70" i="4"/>
  <c r="R36" i="6" l="1"/>
  <c r="R34" i="6"/>
  <c r="AJ9" i="5"/>
  <c r="AJ10" i="5"/>
  <c r="AF11" i="5"/>
  <c r="AF19" i="5"/>
  <c r="AJ19" i="5" s="1"/>
  <c r="AR7" i="5"/>
  <c r="AR8" i="5" s="1"/>
  <c r="R32" i="5"/>
  <c r="AI30" i="5"/>
  <c r="AI32" i="5" s="1"/>
  <c r="AE32" i="5"/>
  <c r="AQ11" i="5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F28" i="5"/>
  <c r="AJ28" i="5" s="1"/>
  <c r="AF4" i="5"/>
  <c r="AP4" i="5"/>
  <c r="AP5" i="5" s="1"/>
  <c r="AP6" i="5" s="1"/>
  <c r="AG11" i="5"/>
  <c r="AB30" i="5"/>
  <c r="T32" i="5"/>
  <c r="AR9" i="5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7" i="5" s="1"/>
  <c r="AR28" i="5" s="1"/>
  <c r="AR29" i="5" s="1"/>
  <c r="AG4" i="5"/>
  <c r="AL4" i="5" s="1"/>
  <c r="AL5" i="5" s="1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Q4" i="5"/>
  <c r="AQ5" i="5" s="1"/>
  <c r="AQ6" i="5" s="1"/>
  <c r="AQ7" i="5" s="1"/>
  <c r="AQ8" i="5" s="1"/>
  <c r="AQ9" i="5" s="1"/>
  <c r="AQ10" i="5" s="1"/>
  <c r="AJ18" i="5"/>
  <c r="AD30" i="5"/>
  <c r="AD32" i="5" s="1"/>
  <c r="V32" i="5"/>
  <c r="AJ13" i="5"/>
  <c r="AN31" i="5"/>
  <c r="AG14" i="5"/>
  <c r="AJ14" i="5" s="1"/>
  <c r="AC30" i="5"/>
  <c r="U32" i="5"/>
  <c r="AS28" i="5"/>
  <c r="AS29" i="5" s="1"/>
  <c r="Q30" i="5"/>
  <c r="I32" i="5"/>
  <c r="AM7" i="5"/>
  <c r="AM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AM24" i="5" s="1"/>
  <c r="AM25" i="5" s="1"/>
  <c r="AM26" i="5" s="1"/>
  <c r="AM27" i="5" s="1"/>
  <c r="AM28" i="5" s="1"/>
  <c r="AM29" i="5" s="1"/>
  <c r="AF17" i="5"/>
  <c r="AJ17" i="5" s="1"/>
  <c r="AJ25" i="5"/>
  <c r="AF7" i="5"/>
  <c r="AJ7" i="5" s="1"/>
  <c r="AP7" i="5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H21" i="5"/>
  <c r="AJ21" i="5" s="1"/>
  <c r="AL31" i="5" l="1"/>
  <c r="AK4" i="5"/>
  <c r="AJ4" i="5"/>
  <c r="AG30" i="5"/>
  <c r="AG32" i="5" s="1"/>
  <c r="AC32" i="5"/>
  <c r="AQ32" i="5" s="1"/>
  <c r="AJ11" i="5"/>
  <c r="AR32" i="5"/>
  <c r="AS32" i="5"/>
  <c r="Q32" i="5"/>
  <c r="AH30" i="5"/>
  <c r="AH32" i="5" s="1"/>
  <c r="AM30" i="5"/>
  <c r="AM32" i="5" s="1"/>
  <c r="AM31" i="5"/>
  <c r="AF30" i="5"/>
  <c r="AF32" i="5" s="1"/>
  <c r="AB32" i="5"/>
  <c r="AP32" i="5" s="1"/>
  <c r="AN30" i="5"/>
  <c r="AN32" i="5" s="1"/>
  <c r="AO4" i="5" l="1"/>
  <c r="AK5" i="5"/>
  <c r="AL30" i="5"/>
  <c r="AL32" i="5" s="1"/>
  <c r="AK6" i="5" l="1"/>
  <c r="AO5" i="5"/>
  <c r="AO6" i="5" l="1"/>
  <c r="AK7" i="5"/>
  <c r="AK8" i="5" l="1"/>
  <c r="AO7" i="5"/>
  <c r="AO8" i="5" l="1"/>
  <c r="AK9" i="5"/>
  <c r="AK10" i="5" l="1"/>
  <c r="AO9" i="5"/>
  <c r="AK11" i="5" l="1"/>
  <c r="AO10" i="5"/>
  <c r="AK12" i="5" l="1"/>
  <c r="AO11" i="5"/>
  <c r="AO12" i="5" l="1"/>
  <c r="AK13" i="5"/>
  <c r="AK14" i="5" l="1"/>
  <c r="AO13" i="5"/>
  <c r="AK15" i="5" l="1"/>
  <c r="AO14" i="5"/>
  <c r="AO15" i="5" l="1"/>
  <c r="AK16" i="5"/>
  <c r="AO16" i="5" l="1"/>
  <c r="AK17" i="5"/>
  <c r="AK18" i="5" l="1"/>
  <c r="AO17" i="5"/>
  <c r="AK19" i="5" l="1"/>
  <c r="AO18" i="5"/>
  <c r="AO19" i="5" l="1"/>
  <c r="AK20" i="5"/>
  <c r="AK21" i="5" l="1"/>
  <c r="AO20" i="5"/>
  <c r="AO21" i="5" l="1"/>
  <c r="AK22" i="5"/>
  <c r="AK23" i="5" l="1"/>
  <c r="AO22" i="5"/>
  <c r="AO23" i="5" l="1"/>
  <c r="AK24" i="5"/>
  <c r="AK25" i="5" l="1"/>
  <c r="AO24" i="5"/>
  <c r="AK26" i="5" l="1"/>
  <c r="AO25" i="5"/>
  <c r="AO26" i="5" l="1"/>
  <c r="AK27" i="5"/>
  <c r="AK28" i="5" l="1"/>
  <c r="AO27" i="5"/>
  <c r="AK29" i="5" l="1"/>
  <c r="AO28" i="5"/>
  <c r="AK31" i="5" l="1"/>
  <c r="AO29" i="5"/>
  <c r="AK30" i="5"/>
  <c r="AK32" i="5" s="1"/>
  <c r="AO3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Nazareth, John</author>
  </authors>
  <commentList>
    <comment ref="G10" authorId="0" shapeId="0" xr:uid="{79E3953D-4B03-4454-AAE6-50FDDB6E1050}">
      <text>
        <r>
          <rPr>
            <sz val="9"/>
            <color indexed="81"/>
            <rFont val="Tahoma"/>
            <family val="2"/>
          </rPr>
          <t>OR:
=(LEN(TRIM(J10))-LEN(SUBSTITUTE(TRIM(J10),",",""))+1)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Nazareth, John</author>
  </authors>
  <commentList>
    <comment ref="G10" authorId="0" shapeId="0" xr:uid="{546A5C7D-5FA6-4085-B5ED-8E290BAD2BB6}">
      <text>
        <r>
          <rPr>
            <sz val="9"/>
            <color indexed="81"/>
            <rFont val="Tahoma"/>
            <family val="2"/>
          </rPr>
          <t>OR:
=(LEN(TRIM(J10))-LEN(SUBSTITUTE(TRIM(J10),",",""))+1)</t>
        </r>
      </text>
    </comment>
  </commentList>
</comments>
</file>

<file path=xl/sharedStrings.xml><?xml version="1.0" encoding="utf-8"?>
<sst xmlns="http://schemas.openxmlformats.org/spreadsheetml/2006/main" count="1617" uniqueCount="469">
  <si>
    <t>a:10, b:20, rem:40, all:60</t>
  </si>
  <si>
    <t>all specified</t>
  </si>
  <si>
    <t>a:10, b:20, rem:40, all</t>
  </si>
  <si>
    <t>deduct individual, deduct rem, compute all</t>
  </si>
  <si>
    <t>a:10, b:20, rem, all:60</t>
  </si>
  <si>
    <t>deduct individual, deduct all, compute rem</t>
  </si>
  <si>
    <t>a:10, b:20, rem, all</t>
  </si>
  <si>
    <t>ambiguious, REM or ALL amounts needs to be specified</t>
  </si>
  <si>
    <t>a:10, b:20, rem</t>
  </si>
  <si>
    <t>deduct individual, compute rem</t>
  </si>
  <si>
    <t>a:10, b:20, all</t>
  </si>
  <si>
    <t>deduct individual, compute all</t>
  </si>
  <si>
    <t>a, b, all:40</t>
  </si>
  <si>
    <t>deduct all, split rest evenly</t>
  </si>
  <si>
    <t>a, b, rem:40</t>
  </si>
  <si>
    <t>deduct rem, split rest evenly</t>
  </si>
  <si>
    <t>rem:80</t>
  </si>
  <si>
    <t>split specified amt evenly, outstanding amount split evenly (could be a flag feature)</t>
  </si>
  <si>
    <t>all:90</t>
  </si>
  <si>
    <t>rem, all</t>
  </si>
  <si>
    <t>rem:40, all</t>
  </si>
  <si>
    <t>rem, all:90</t>
  </si>
  <si>
    <t>rem:40, all:60</t>
  </si>
  <si>
    <t>a:10, b:20</t>
  </si>
  <si>
    <t>does ALL and REM exist ? (1)</t>
  </si>
  <si>
    <t>1.y</t>
  </si>
  <si>
    <t>1.n</t>
  </si>
  <si>
    <t>are individual names specified ? (2)</t>
  </si>
  <si>
    <r>
      <t xml:space="preserve">(amounts exist) goto </t>
    </r>
    <r>
      <rPr>
        <b/>
        <sz val="11"/>
        <color rgb="FF00B050"/>
        <rFont val="Calibri"/>
        <family val="2"/>
        <scheme val="minor"/>
      </rPr>
      <t>A</t>
    </r>
  </si>
  <si>
    <t>2.y</t>
  </si>
  <si>
    <t>2.n</t>
  </si>
  <si>
    <r>
      <t xml:space="preserve">is </t>
    </r>
    <r>
      <rPr>
        <b/>
        <sz val="11"/>
        <color rgb="FF0070C0"/>
        <rFont val="Calibri"/>
        <family val="2"/>
        <scheme val="minor"/>
      </rPr>
      <t>no</t>
    </r>
    <r>
      <rPr>
        <sz val="11"/>
        <color rgb="FF0070C0"/>
        <rFont val="Calibri"/>
        <family val="2"/>
        <scheme val="minor"/>
      </rPr>
      <t xml:space="preserve"> ALL/REM amounts specified ? (3)</t>
    </r>
  </si>
  <si>
    <r>
      <t xml:space="preserve">is </t>
    </r>
    <r>
      <rPr>
        <b/>
        <sz val="11"/>
        <color rgb="FF0070C0"/>
        <rFont val="Calibri"/>
        <family val="2"/>
        <scheme val="minor"/>
      </rPr>
      <t>either</t>
    </r>
    <r>
      <rPr>
        <sz val="11"/>
        <color rgb="FF0070C0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no</t>
    </r>
    <r>
      <rPr>
        <sz val="11"/>
        <color rgb="FF0070C0"/>
        <rFont val="Calibri"/>
        <family val="2"/>
        <scheme val="minor"/>
      </rPr>
      <t xml:space="preserve"> ALL/REM amounts specified ? (4)</t>
    </r>
  </si>
  <si>
    <t>3.n</t>
  </si>
  <si>
    <t>3.y</t>
  </si>
  <si>
    <t>4.y</t>
  </si>
  <si>
    <t>4.n</t>
  </si>
  <si>
    <t>ERROR: REM or ALL amounts need to be speficied. RETURN</t>
  </si>
  <si>
    <r>
      <t xml:space="preserve">(nothing to do): </t>
    </r>
    <r>
      <rPr>
        <b/>
        <sz val="11"/>
        <color rgb="FF00B050"/>
        <rFont val="Calibri"/>
        <family val="2"/>
        <scheme val="minor"/>
      </rPr>
      <t>RETURN</t>
    </r>
  </si>
  <si>
    <t>(4)</t>
  </si>
  <si>
    <t>(11,12,13)</t>
  </si>
  <si>
    <t>A</t>
  </si>
  <si>
    <t>rem</t>
  </si>
  <si>
    <t>all</t>
  </si>
  <si>
    <t>individuals</t>
  </si>
  <si>
    <t>usecase</t>
  </si>
  <si>
    <t>entry</t>
  </si>
  <si>
    <t>action</t>
  </si>
  <si>
    <t>comment</t>
  </si>
  <si>
    <t>amounts (NO/YES)</t>
  </si>
  <si>
    <t>specified (NO/YES)</t>
  </si>
  <si>
    <t>Column14</t>
  </si>
  <si>
    <t>Column2</t>
  </si>
  <si>
    <t>Column22</t>
  </si>
  <si>
    <t>Column3</t>
  </si>
  <si>
    <t>Column32</t>
  </si>
  <si>
    <t>Column4</t>
  </si>
  <si>
    <t>Column6</t>
  </si>
  <si>
    <t>Column7</t>
  </si>
  <si>
    <t>Column9</t>
  </si>
  <si>
    <t>Column10</t>
  </si>
  <si>
    <t>Column11</t>
  </si>
  <si>
    <t>Column13</t>
  </si>
  <si>
    <t>&lt;blank&gt;</t>
  </si>
  <si>
    <t>valid</t>
  </si>
  <si>
    <t>nothing to do</t>
  </si>
  <si>
    <t>a</t>
  </si>
  <si>
    <t>valid: use full amount</t>
  </si>
  <si>
    <t>10</t>
  </si>
  <si>
    <t>error</t>
  </si>
  <si>
    <t>error: individual not specified</t>
  </si>
  <si>
    <t>a:10</t>
  </si>
  <si>
    <t>valid, use specified amount</t>
  </si>
  <si>
    <t>all, a</t>
  </si>
  <si>
    <t>error: amount not specified</t>
  </si>
  <si>
    <t>all, 10</t>
  </si>
  <si>
    <t>all, a:10</t>
  </si>
  <si>
    <t>valid, use specified amount for individual, remainder across "all"</t>
  </si>
  <si>
    <t>20</t>
  </si>
  <si>
    <t>20, a</t>
  </si>
  <si>
    <t>error: ambiguious amount assignment, individual amount not specified</t>
  </si>
  <si>
    <t>should amount specified be treated as "all" ?  (i.e. when not specified, spilt across "all"), what amount to use for individual ?</t>
  </si>
  <si>
    <t>20, 10</t>
  </si>
  <si>
    <t>20, a:10</t>
  </si>
  <si>
    <t>should amount specified be treated as "all" ?</t>
  </si>
  <si>
    <t>all:20</t>
  </si>
  <si>
    <t>all:20, a</t>
  </si>
  <si>
    <t>error: individual amount not specified</t>
  </si>
  <si>
    <t>all:20, 10</t>
  </si>
  <si>
    <t>all:20, a:10</t>
  </si>
  <si>
    <t>should user be prompted to confirm "rem" ?</t>
  </si>
  <si>
    <t>rem, a</t>
  </si>
  <si>
    <t>rem, 10</t>
  </si>
  <si>
    <t>rem, a:10</t>
  </si>
  <si>
    <t>valid, use specified amount for individual, remainder across "rem"</t>
  </si>
  <si>
    <t>rem, all, a</t>
  </si>
  <si>
    <t>rem, all, 10</t>
  </si>
  <si>
    <t>error: amount not specified, individual not specified</t>
  </si>
  <si>
    <t>rem, all, a:10</t>
  </si>
  <si>
    <t>error: ambiguious amount assignment</t>
  </si>
  <si>
    <t>rem, 10, a</t>
  </si>
  <si>
    <t>rem, 10, 10</t>
  </si>
  <si>
    <t>rem, 10, a:10</t>
  </si>
  <si>
    <t>rem, all:20</t>
  </si>
  <si>
    <t>valid, use specified amount for "all", remainder across "rem"</t>
  </si>
  <si>
    <t>rem, all:20, a</t>
  </si>
  <si>
    <t>rem, all:20, 10</t>
  </si>
  <si>
    <t>rem, all:20, a:10</t>
  </si>
  <si>
    <t>valid, use specified amount for individual, "all", remainder across "rem"</t>
  </si>
  <si>
    <t>should amount specified be treated as "all" ? (i.e. when not specified, spilt across "all")</t>
  </si>
  <si>
    <t>20, all</t>
  </si>
  <si>
    <t>20, all, a</t>
  </si>
  <si>
    <t>error: amount not specified, ambiguious ammount assignment</t>
  </si>
  <si>
    <t>20, all, 10</t>
  </si>
  <si>
    <t>error: ambiguious ammount assignment</t>
  </si>
  <si>
    <t>20, all, a:10</t>
  </si>
  <si>
    <t>20, 30</t>
  </si>
  <si>
    <t>20, 30, a</t>
  </si>
  <si>
    <t>20, 30, 5</t>
  </si>
  <si>
    <t>20, 30, a:5</t>
  </si>
  <si>
    <t>20, all:30</t>
  </si>
  <si>
    <t>20, all:30, a</t>
  </si>
  <si>
    <t>20, all:30,5</t>
  </si>
  <si>
    <t>20, all:30, a:5</t>
  </si>
  <si>
    <t>should amount specified be treated as "rem" ? (i.e. since "all" is specified, use remainder across "rem")</t>
  </si>
  <si>
    <t>rem:20</t>
  </si>
  <si>
    <t>how to ensure amount equals total ?</t>
  </si>
  <si>
    <t>rem:20, a</t>
  </si>
  <si>
    <t>rem:20, 10</t>
  </si>
  <si>
    <t>rem:20, a:10</t>
  </si>
  <si>
    <t>rem:20, all</t>
  </si>
  <si>
    <t>valid, use specified amount for "rem", reminder for "all"</t>
  </si>
  <si>
    <t>rem:20, all, a</t>
  </si>
  <si>
    <t>rem:20, all, 10</t>
  </si>
  <si>
    <t>rem:20, all, a:10</t>
  </si>
  <si>
    <t>valid, use specified amount for "rem", individual, reminder for "all"</t>
  </si>
  <si>
    <t>rem:20, 10, a</t>
  </si>
  <si>
    <t>rem:20, 10, 5</t>
  </si>
  <si>
    <t>rem:20, 10, a:5</t>
  </si>
  <si>
    <t>rem:20, all:30</t>
  </si>
  <si>
    <t>valid, use specified amount for "rem", "all"</t>
  </si>
  <si>
    <t>rem:20, all:30, a</t>
  </si>
  <si>
    <t>rem:20, all:30, 5</t>
  </si>
  <si>
    <t>rem:20, all:30, a:5</t>
  </si>
  <si>
    <t>list</t>
  </si>
  <si>
    <t>transaction (from)</t>
  </si>
  <si>
    <t>transaction (to)</t>
  </si>
  <si>
    <t>transaction (summary)</t>
  </si>
  <si>
    <t>system</t>
  </si>
  <si>
    <t>individual</t>
  </si>
  <si>
    <t>per (from)</t>
  </si>
  <si>
    <t>from</t>
  </si>
  <si>
    <t>cumulative (from)</t>
  </si>
  <si>
    <t>per (to)</t>
  </si>
  <si>
    <t>to</t>
  </si>
  <si>
    <t>cumulative (to)</t>
  </si>
  <si>
    <t>summary</t>
  </si>
  <si>
    <t>c.sum</t>
  </si>
  <si>
    <t>#</t>
  </si>
  <si>
    <t>amt</t>
  </si>
  <si>
    <t>per</t>
  </si>
  <si>
    <t>b</t>
  </si>
  <si>
    <t>c</t>
  </si>
  <si>
    <t>d</t>
  </si>
  <si>
    <t>all:60</t>
  </si>
  <si>
    <t>a*, b*, c*</t>
  </si>
  <si>
    <t>a:10, c:40, rem:50</t>
  </si>
  <si>
    <t>b:80</t>
  </si>
  <si>
    <t>c:90, all:50</t>
  </si>
  <si>
    <t>a,b</t>
  </si>
  <si>
    <t>c:90, all:100</t>
  </si>
  <si>
    <t>b,c</t>
  </si>
  <si>
    <t>all:200</t>
  </si>
  <si>
    <t>a,c</t>
  </si>
  <si>
    <t>b:40, rem:80</t>
  </si>
  <si>
    <t>a:80, b:90</t>
  </si>
  <si>
    <t>c:300, b:20</t>
  </si>
  <si>
    <t>b:30, c:40, a:100</t>
  </si>
  <si>
    <t>b:30, all</t>
  </si>
  <si>
    <t>all:300</t>
  </si>
  <si>
    <t>all:150</t>
  </si>
  <si>
    <t>b:15</t>
  </si>
  <si>
    <t>b-</t>
  </si>
  <si>
    <t>all:100</t>
  </si>
  <si>
    <t>c-, b+</t>
  </si>
  <si>
    <t>a:10, b:110</t>
  </si>
  <si>
    <t>a:40, rem</t>
  </si>
  <si>
    <t>d:100, c:100</t>
  </si>
  <si>
    <t>d:20, rem</t>
  </si>
  <si>
    <t>c+, d*</t>
  </si>
  <si>
    <t>d:50,rem:100</t>
  </si>
  <si>
    <t>a:200</t>
  </si>
  <si>
    <t>c:40, b:80, rem:200</t>
  </si>
  <si>
    <t>c:100,d:100,rem:120</t>
  </si>
  <si>
    <t>a:90,all:110</t>
  </si>
  <si>
    <t>b:10,all:190</t>
  </si>
  <si>
    <t>d:150,all:50</t>
  </si>
  <si>
    <t>a:15,rem:185</t>
  </si>
  <si>
    <t>all:210</t>
  </si>
  <si>
    <t>c:100,d:100,rem:10</t>
  </si>
  <si>
    <t>b:285,c:70,all:50</t>
  </si>
  <si>
    <t>a:15,all:390</t>
  </si>
  <si>
    <t>a:19.17,b:35.83,c:35.83</t>
  </si>
  <si>
    <t>d:90.83</t>
  </si>
  <si>
    <t>a:20,b:50, rem:120, all:200</t>
  </si>
  <si>
    <t>d:200, rem:70, all:120</t>
  </si>
  <si>
    <t>indiv</t>
  </si>
  <si>
    <t>num</t>
  </si>
  <si>
    <t>per.Amt</t>
  </si>
  <si>
    <t>1.fr</t>
  </si>
  <si>
    <t>1.to</t>
  </si>
  <si>
    <t>2.fr</t>
  </si>
  <si>
    <t>2.to</t>
  </si>
  <si>
    <t>3.fr</t>
  </si>
  <si>
    <t>3.to</t>
  </si>
  <si>
    <t>4.fr</t>
  </si>
  <si>
    <t>4.to</t>
  </si>
  <si>
    <t>a,b,c</t>
  </si>
  <si>
    <t>5.fr</t>
  </si>
  <si>
    <t>5.to</t>
  </si>
  <si>
    <t>6.fr</t>
  </si>
  <si>
    <t>6.to</t>
  </si>
  <si>
    <t>7.fr</t>
  </si>
  <si>
    <t>7.to</t>
  </si>
  <si>
    <t>8.fr</t>
  </si>
  <si>
    <t>8.to</t>
  </si>
  <si>
    <t>9.fr</t>
  </si>
  <si>
    <t>9.to</t>
  </si>
  <si>
    <t>10.fr</t>
  </si>
  <si>
    <t>10.to</t>
  </si>
  <si>
    <t>names</t>
  </si>
  <si>
    <t>11.fr</t>
  </si>
  <si>
    <t>11.to</t>
  </si>
  <si>
    <t>12.fr</t>
  </si>
  <si>
    <t>12.to</t>
  </si>
  <si>
    <t>13.fr</t>
  </si>
  <si>
    <t>13.to</t>
  </si>
  <si>
    <t>14.fr</t>
  </si>
  <si>
    <t>14.to</t>
  </si>
  <si>
    <t>15.fr</t>
  </si>
  <si>
    <t>15.to</t>
  </si>
  <si>
    <t>16.fr</t>
  </si>
  <si>
    <t>16.to</t>
  </si>
  <si>
    <t>17.fr</t>
  </si>
  <si>
    <t>17.to</t>
  </si>
  <si>
    <t>18.to</t>
  </si>
  <si>
    <t>18.fr</t>
  </si>
  <si>
    <t>19.fr</t>
  </si>
  <si>
    <t>19.to</t>
  </si>
  <si>
    <t>20.fr</t>
  </si>
  <si>
    <t>20.to</t>
  </si>
  <si>
    <t>21.fr</t>
  </si>
  <si>
    <t>21.to</t>
  </si>
  <si>
    <t>22.fr</t>
  </si>
  <si>
    <t>22.to</t>
  </si>
  <si>
    <t>23.fr</t>
  </si>
  <si>
    <t>23.to</t>
  </si>
  <si>
    <t>24.fr</t>
  </si>
  <si>
    <t>24.to</t>
  </si>
  <si>
    <t>25.fr</t>
  </si>
  <si>
    <t>25.to</t>
  </si>
  <si>
    <t>26.fr</t>
  </si>
  <si>
    <t>26.to</t>
  </si>
  <si>
    <t>27.fr</t>
  </si>
  <si>
    <t>27.to</t>
  </si>
  <si>
    <t>a,b,c,d</t>
  </si>
  <si>
    <t>a,d</t>
  </si>
  <si>
    <t>b,c,d</t>
  </si>
  <si>
    <t>c,d</t>
  </si>
  <si>
    <t>active 
users</t>
  </si>
  <si>
    <t>a, b, c</t>
  </si>
  <si>
    <t>a, b</t>
  </si>
  <si>
    <t>a, c</t>
  </si>
  <si>
    <t>a, b, c, d</t>
  </si>
  <si>
    <t>total</t>
  </si>
  <si>
    <t>fr/to</t>
  </si>
  <si>
    <t>balance</t>
  </si>
  <si>
    <t>specified amount</t>
  </si>
  <si>
    <t>1.fr/to</t>
  </si>
  <si>
    <t>2.fr/to</t>
  </si>
  <si>
    <t>3.fr/to</t>
  </si>
  <si>
    <t>4.fr/to</t>
  </si>
  <si>
    <t>5.fr/to</t>
  </si>
  <si>
    <t>no error, full amount allocated to "all"</t>
  </si>
  <si>
    <t>valid or error: amount not specified ?</t>
  </si>
  <si>
    <t>allocate full amount to "all", individual is 0 !</t>
  </si>
  <si>
    <t>question</t>
  </si>
  <si>
    <t>6.fr/to</t>
  </si>
  <si>
    <t>7.fr/to</t>
  </si>
  <si>
    <t>notes</t>
  </si>
  <si>
    <t>null</t>
  </si>
  <si>
    <t>error, individual not specified</t>
  </si>
  <si>
    <t>see "all" amount calculation</t>
  </si>
  <si>
    <t>error, individual amount not specified</t>
  </si>
  <si>
    <t>8.fr/to</t>
  </si>
  <si>
    <t>9.fr/to</t>
  </si>
  <si>
    <t>10.fr/to</t>
  </si>
  <si>
    <t>11/fr.to</t>
  </si>
  <si>
    <t>12.fr/to</t>
  </si>
  <si>
    <t>13.fr.to</t>
  </si>
  <si>
    <t>14.fr.to</t>
  </si>
  <si>
    <t>15.fr.to</t>
  </si>
  <si>
    <t>if balance = 0, assign 0 to individual, elseassign reaminder to individual ?.</t>
  </si>
  <si>
    <t>since rem num = 0, specified amount = 0</t>
  </si>
  <si>
    <t>error, amount not tallying</t>
  </si>
  <si>
    <t>"all" specified, no amount or individual, implies ignore "rem"</t>
  </si>
  <si>
    <t>"all" specified, no amount or individual, implies ignore "rem", assiging full amount to "all:</t>
  </si>
  <si>
    <t>21.fr/to</t>
  </si>
  <si>
    <t>22.fr/to</t>
  </si>
  <si>
    <t>23.fr.to</t>
  </si>
  <si>
    <t>24.fr.to</t>
  </si>
  <si>
    <t>25.fr.to</t>
  </si>
  <si>
    <t>16.fr.to</t>
  </si>
  <si>
    <t>17.fr.to</t>
  </si>
  <si>
    <t>18.fr.to</t>
  </si>
  <si>
    <t>19.fr.to</t>
  </si>
  <si>
    <t>20.fr.to</t>
  </si>
  <si>
    <t>"all" specified, no amount or individual, implies ignore "rem", since rem num = 0, specified amount = 0</t>
  </si>
  <si>
    <t>no individual amount specified, no "reamin" either, assign full amount to "all"</t>
  </si>
  <si>
    <t>algo</t>
  </si>
  <si>
    <t>if "num" = 0 or null, ignore the entry.</t>
  </si>
  <si>
    <t>algo.1, ignore entry</t>
  </si>
  <si>
    <t>algo.1, ignore entry.</t>
  </si>
  <si>
    <t>if "all" specified and "rem", all takes priority</t>
  </si>
  <si>
    <r>
      <rPr>
        <sz val="11"/>
        <color rgb="FF7030A0"/>
        <rFont val="Calibri"/>
        <family val="2"/>
        <scheme val="minor"/>
      </rPr>
      <t>algo.4.</t>
    </r>
    <r>
      <rPr>
        <sz val="11"/>
        <color rgb="FF00B0F0"/>
        <rFont val="Calibri"/>
        <family val="2"/>
        <scheme val="minor"/>
      </rPr>
      <t xml:space="preserve"> "all" specified, no amount or individual, implies ignore "rem", since rem num = 0, specified amount = 0. </t>
    </r>
  </si>
  <si>
    <t>assign full amount to "rem"</t>
  </si>
  <si>
    <t>no individual amount specified, no "remaining" either, assign full amount to "all"</t>
  </si>
  <si>
    <t>13.fr/to</t>
  </si>
  <si>
    <t>14.fr/to</t>
  </si>
  <si>
    <t>15.fr/to</t>
  </si>
  <si>
    <t>16.fr/to</t>
  </si>
  <si>
    <t>17.fr/to</t>
  </si>
  <si>
    <t>18.fr/to</t>
  </si>
  <si>
    <t>19.fr/to</t>
  </si>
  <si>
    <t>11/fr/to</t>
  </si>
  <si>
    <t>20.fr/to</t>
  </si>
  <si>
    <t>23.fr/to</t>
  </si>
  <si>
    <t>24.fr/to</t>
  </si>
  <si>
    <t>25.fr/to</t>
  </si>
  <si>
    <t>26.fr/to</t>
  </si>
  <si>
    <t>27.fr/to</t>
  </si>
  <si>
    <t>28.fr/to</t>
  </si>
  <si>
    <t>29.fr/to</t>
  </si>
  <si>
    <t>30.fr/to</t>
  </si>
  <si>
    <t>if individual amount not specified, "null" is initialized. Use 0 in Blotter.</t>
  </si>
  <si>
    <r>
      <t xml:space="preserve">if "individual.name" = null, ignore the entry. </t>
    </r>
    <r>
      <rPr>
        <i/>
        <sz val="11"/>
        <color rgb="FFC00000"/>
        <rFont val="Calibri"/>
        <family val="2"/>
        <scheme val="minor"/>
      </rPr>
      <t>"error::individual.name not specified"</t>
    </r>
  </si>
  <si>
    <r>
      <t xml:space="preserve">if individual amount not specified, "null" is initialized. Use 0 in Blotter. If all exists, assign full amout to all, else to individual specified. If multiple individuals, </t>
    </r>
    <r>
      <rPr>
        <i/>
        <sz val="11"/>
        <color rgb="FFC00000"/>
        <rFont val="Calibri"/>
        <family val="2"/>
        <scheme val="minor"/>
      </rPr>
      <t>"error::individual amounts not specified"</t>
    </r>
  </si>
  <si>
    <r>
      <t xml:space="preserve">algo.1, ignore entry. </t>
    </r>
    <r>
      <rPr>
        <sz val="11"/>
        <color rgb="FFC00000"/>
        <rFont val="Calibri"/>
        <family val="2"/>
        <scheme val="minor"/>
      </rPr>
      <t>error::individual.name not specified</t>
    </r>
  </si>
  <si>
    <t>error::amount not tallying</t>
  </si>
  <si>
    <r>
      <t xml:space="preserve">algo.1, ignore entry. </t>
    </r>
    <r>
      <rPr>
        <sz val="11"/>
        <color rgb="FFC00000"/>
        <rFont val="Calibri"/>
        <family val="2"/>
        <scheme val="minor"/>
      </rPr>
      <t>error::amount not tallying</t>
    </r>
  </si>
  <si>
    <r>
      <rPr>
        <sz val="11"/>
        <color rgb="FF7030A0"/>
        <rFont val="Calibri"/>
        <family val="2"/>
        <scheme val="minor"/>
      </rPr>
      <t>algo.6</t>
    </r>
    <r>
      <rPr>
        <sz val="11"/>
        <color rgb="FF00B050"/>
        <rFont val="Calibri"/>
        <family val="2"/>
        <scheme val="minor"/>
      </rPr>
      <t>. valid, individual amount not specified, assign full amount</t>
    </r>
  </si>
  <si>
    <r>
      <rPr>
        <sz val="11"/>
        <color rgb="FF7030A0"/>
        <rFont val="Calibri"/>
        <family val="2"/>
        <scheme val="minor"/>
      </rPr>
      <t xml:space="preserve">algo.6. </t>
    </r>
    <r>
      <rPr>
        <sz val="11"/>
        <color rgb="FF00B0F0"/>
        <rFont val="Calibri"/>
        <family val="2"/>
        <scheme val="minor"/>
      </rPr>
      <t>no error, full amount allocated to "all"</t>
    </r>
  </si>
  <si>
    <t>if "rem.amount" not specfied, "rem.amount" = total amount - sum("indiv.amounts")</t>
  </si>
  <si>
    <r>
      <rPr>
        <sz val="11"/>
        <color rgb="FF7030A0"/>
        <rFont val="Calibri"/>
        <family val="2"/>
        <scheme val="minor"/>
      </rPr>
      <t xml:space="preserve">algo.2. </t>
    </r>
    <r>
      <rPr>
        <sz val="11"/>
        <color rgb="FF00B050"/>
        <rFont val="Calibri"/>
        <family val="2"/>
        <scheme val="minor"/>
      </rPr>
      <t>valid, individual amount not specified, assign full amount</t>
    </r>
  </si>
  <si>
    <r>
      <rPr>
        <sz val="11"/>
        <color rgb="FF7030A0"/>
        <rFont val="Calibri"/>
        <family val="2"/>
        <scheme val="minor"/>
      </rPr>
      <t xml:space="preserve">algo.3. </t>
    </r>
    <r>
      <rPr>
        <sz val="11"/>
        <color rgb="FF00B050"/>
        <rFont val="Calibri"/>
        <family val="2"/>
        <scheme val="minor"/>
      </rPr>
      <t>valid, individual amount not specified, assign full amount</t>
    </r>
  </si>
  <si>
    <r>
      <rPr>
        <sz val="11"/>
        <color rgb="FF7030A0"/>
        <rFont val="Calibri"/>
        <family val="2"/>
        <scheme val="minor"/>
      </rPr>
      <t xml:space="preserve">algo.3. </t>
    </r>
    <r>
      <rPr>
        <sz val="11"/>
        <color rgb="FF00B0F0"/>
        <rFont val="Calibri"/>
        <family val="2"/>
        <scheme val="minor"/>
      </rPr>
      <t>if balance = 0, assign 0 to individual, else assign reaminder to individual ?.</t>
    </r>
  </si>
  <si>
    <r>
      <rPr>
        <sz val="11"/>
        <color rgb="FF7030A0"/>
        <rFont val="Calibri"/>
        <family val="2"/>
        <scheme val="minor"/>
      </rPr>
      <t xml:space="preserve">algo.4. </t>
    </r>
    <r>
      <rPr>
        <sz val="11"/>
        <color rgb="FF00B0F0"/>
        <rFont val="Calibri"/>
        <family val="2"/>
        <scheme val="minor"/>
      </rPr>
      <t>"all" specified, no amount or individual, implies ignore "rem"</t>
    </r>
  </si>
  <si>
    <t>assign remaining amount to "rem"</t>
  </si>
  <si>
    <t>31.fr/to</t>
  </si>
  <si>
    <t>32.fr/to</t>
  </si>
  <si>
    <t>33.fr/to</t>
  </si>
  <si>
    <t>34.fr/to</t>
  </si>
  <si>
    <t>35.fr/to</t>
  </si>
  <si>
    <t>36.fr/to</t>
  </si>
  <si>
    <t>37.fr/to</t>
  </si>
  <si>
    <t>38.fr/to</t>
  </si>
  <si>
    <t>39.fr/to</t>
  </si>
  <si>
    <t>40.fr/to</t>
  </si>
  <si>
    <t>_WhoFromTo</t>
  </si>
  <si>
    <t>_Input</t>
  </si>
  <si>
    <t>_Count</t>
  </si>
  <si>
    <t>_Collection</t>
  </si>
  <si>
    <t>String</t>
  </si>
  <si>
    <t>String, float</t>
  </si>
  <si>
    <t>a,10</t>
  </si>
  <si>
    <t>_INDIV</t>
  </si>
  <si>
    <t>&lt;null&gt;,10</t>
  </si>
  <si>
    <t>_ALL,20</t>
  </si>
  <si>
    <t>_ALL</t>
  </si>
  <si>
    <t>a,&lt;null&gt;</t>
  </si>
  <si>
    <t>_ALL,10</t>
  </si>
  <si>
    <r>
      <t>a,</t>
    </r>
    <r>
      <rPr>
        <sz val="11"/>
        <color rgb="FF00B050"/>
        <rFont val="Calibri"/>
        <family val="2"/>
        <scheme val="minor"/>
      </rPr>
      <t>30</t>
    </r>
  </si>
  <si>
    <t>assign, full amt</t>
  </si>
  <si>
    <r>
      <t>_ALL,</t>
    </r>
    <r>
      <rPr>
        <sz val="11"/>
        <color rgb="FF00B050"/>
        <rFont val="Calibri"/>
        <family val="2"/>
        <scheme val="minor"/>
      </rPr>
      <t>10</t>
    </r>
  </si>
  <si>
    <t>compute, balance from assigned _INDIV amounts.</t>
  </si>
  <si>
    <t>if "all.amount" not specfied, "all.amount" = total amount - sum("indiv.amounts")</t>
  </si>
  <si>
    <t>checksum [ sum(all + rem + indiv.amounts) ] == total amount, else error</t>
  </si>
  <si>
    <t>&lt;null&gt;,20</t>
  </si>
  <si>
    <t>error::indiv not specified, ignore</t>
  </si>
  <si>
    <t>if indiv = &lt;null&gt;, count = 0</t>
  </si>
  <si>
    <t>error::indiv amount not specified, ignore</t>
  </si>
  <si>
    <t>_UNKNOWN</t>
  </si>
  <si>
    <r>
      <t>_REM,</t>
    </r>
    <r>
      <rPr>
        <sz val="11"/>
        <color rgb="FF00B050"/>
        <rFont val="Calibri"/>
        <family val="2"/>
        <scheme val="minor"/>
      </rPr>
      <t>20</t>
    </r>
  </si>
  <si>
    <t>_REM</t>
  </si>
  <si>
    <r>
      <t>a,</t>
    </r>
    <r>
      <rPr>
        <sz val="11"/>
        <color rgb="FF00B050"/>
        <rFont val="Calibri"/>
        <family val="2"/>
        <scheme val="minor"/>
      </rPr>
      <t>0</t>
    </r>
  </si>
  <si>
    <t>if all allocated, assign 0</t>
  </si>
  <si>
    <r>
      <t>_REM,</t>
    </r>
    <r>
      <rPr>
        <sz val="11"/>
        <color rgb="FF00B050"/>
        <rFont val="Calibri"/>
        <family val="2"/>
        <scheme val="minor"/>
      </rPr>
      <t>30</t>
    </r>
  </si>
  <si>
    <r>
      <t>_REM,</t>
    </r>
    <r>
      <rPr>
        <sz val="11"/>
        <color rgb="FF00B050"/>
        <rFont val="Calibri"/>
        <family val="2"/>
        <scheme val="minor"/>
      </rPr>
      <t>0</t>
    </r>
  </si>
  <si>
    <t>_ALL priority over _REM</t>
  </si>
  <si>
    <t>_ALL,30</t>
  </si>
  <si>
    <r>
      <t>_ALL,</t>
    </r>
    <r>
      <rPr>
        <sz val="11"/>
        <color rgb="FF00B050"/>
        <rFont val="Calibri"/>
        <family val="2"/>
        <scheme val="minor"/>
      </rPr>
      <t>20</t>
    </r>
  </si>
  <si>
    <t>_ALL = balance</t>
  </si>
  <si>
    <t>_REM = balance, priority</t>
  </si>
  <si>
    <r>
      <t>_ALL,</t>
    </r>
    <r>
      <rPr>
        <sz val="11"/>
        <color rgb="FF00B050"/>
        <rFont val="Calibri"/>
        <family val="2"/>
        <scheme val="minor"/>
      </rPr>
      <t>30</t>
    </r>
  </si>
  <si>
    <r>
      <t>_REM,</t>
    </r>
    <r>
      <rPr>
        <sz val="11"/>
        <color rgb="FF00B050"/>
        <rFont val="Calibri"/>
        <family val="2"/>
        <scheme val="minor"/>
      </rPr>
      <t>10</t>
    </r>
  </si>
  <si>
    <t>_REM = balance</t>
  </si>
  <si>
    <r>
      <t>_REM,</t>
    </r>
    <r>
      <rPr>
        <sz val="11"/>
        <color rgb="FF00B050"/>
        <rFont val="Calibri"/>
        <family val="2"/>
        <scheme val="minor"/>
      </rPr>
      <t>40</t>
    </r>
  </si>
  <si>
    <r>
      <t>_REM,</t>
    </r>
    <r>
      <rPr>
        <sz val="11"/>
        <color rgb="FF00B050"/>
        <rFont val="Calibri"/>
        <family val="2"/>
        <scheme val="minor"/>
      </rPr>
      <t>35</t>
    </r>
  </si>
  <si>
    <r>
      <t>a,</t>
    </r>
    <r>
      <rPr>
        <sz val="11"/>
        <color rgb="FF00B050"/>
        <rFont val="Calibri"/>
        <family val="2"/>
        <scheme val="minor"/>
      </rPr>
      <t>40</t>
    </r>
  </si>
  <si>
    <t>balance = _ALL, _REM, _INDIV, in that order</t>
  </si>
  <si>
    <r>
      <t>_ALL,</t>
    </r>
    <r>
      <rPr>
        <sz val="11"/>
        <color rgb="FF00B050"/>
        <rFont val="Calibri"/>
        <family val="2"/>
        <scheme val="minor"/>
      </rPr>
      <t>60</t>
    </r>
  </si>
  <si>
    <r>
      <t>_ALL,</t>
    </r>
    <r>
      <rPr>
        <sz val="11"/>
        <color rgb="FF00B050"/>
        <rFont val="Calibri"/>
        <family val="2"/>
        <scheme val="minor"/>
      </rPr>
      <t>40</t>
    </r>
  </si>
  <si>
    <r>
      <t>_ALL,</t>
    </r>
    <r>
      <rPr>
        <sz val="11"/>
        <color rgb="FF00B050"/>
        <rFont val="Calibri"/>
        <family val="2"/>
        <scheme val="minor"/>
      </rPr>
      <t>50</t>
    </r>
  </si>
  <si>
    <t>&lt;null&gt;,30</t>
  </si>
  <si>
    <t>&lt;null&gt;,5</t>
  </si>
  <si>
    <t>a,5</t>
  </si>
  <si>
    <r>
      <t>_ALL,</t>
    </r>
    <r>
      <rPr>
        <sz val="11"/>
        <rFont val="Calibri"/>
        <family val="2"/>
        <scheme val="minor"/>
      </rPr>
      <t>30</t>
    </r>
  </si>
  <si>
    <r>
      <t>_REM,</t>
    </r>
    <r>
      <rPr>
        <sz val="11"/>
        <rFont val="Calibri"/>
        <family val="2"/>
        <scheme val="minor"/>
      </rPr>
      <t>20</t>
    </r>
  </si>
  <si>
    <t>_INDIV = balance (per priority)</t>
  </si>
  <si>
    <t>process</t>
  </si>
  <si>
    <t>split balance between null individuals</t>
  </si>
  <si>
    <t>no-op (amount specified)</t>
  </si>
  <si>
    <t>assign balance to rem(rest of) individuals</t>
  </si>
  <si>
    <t>rem:10</t>
  </si>
  <si>
    <t>rem,a,b</t>
  </si>
  <si>
    <t>assign balance to all individuals  ignore null individuals) (priority)</t>
  </si>
  <si>
    <t>rem:10,a:10</t>
  </si>
  <si>
    <t>assign balance to all</t>
  </si>
  <si>
    <t>all,a,b</t>
  </si>
  <si>
    <t>assign balance to all individuals, ignore null individuals) (priority)</t>
  </si>
  <si>
    <t>all:20,a:10</t>
  </si>
  <si>
    <t>all,rem</t>
  </si>
  <si>
    <t>assign balance to all individuals, ignore rem (priority)</t>
  </si>
  <si>
    <t>all:10,rem:20</t>
  </si>
  <si>
    <t>all,rem,a,b</t>
  </si>
  <si>
    <t>assign balance to all individuals, ignore rem &amp; null individuals (priority)</t>
  </si>
  <si>
    <t>all:10,rem:20,a:30</t>
  </si>
  <si>
    <t>'001</t>
  </si>
  <si>
    <t>'010</t>
  </si>
  <si>
    <t>'011</t>
  </si>
  <si>
    <t>'100</t>
  </si>
  <si>
    <t>'101</t>
  </si>
  <si>
    <t>'110</t>
  </si>
  <si>
    <t>'111</t>
  </si>
  <si>
    <t>group</t>
  </si>
  <si>
    <t>jn</t>
  </si>
  <si>
    <t>gd:900, jn:100</t>
  </si>
  <si>
    <t>goaFund</t>
  </si>
  <si>
    <t>jn (*:self), gd (*:self), goaFund (*:group), @</t>
  </si>
  <si>
    <t>@</t>
  </si>
  <si>
    <t>*</t>
  </si>
  <si>
    <t>add</t>
  </si>
  <si>
    <t>-</t>
  </si>
  <si>
    <t>disable</t>
  </si>
  <si>
    <t>+</t>
  </si>
  <si>
    <t>enable</t>
  </si>
  <si>
    <t>$</t>
  </si>
  <si>
    <t>clearance</t>
  </si>
  <si>
    <t>%</t>
  </si>
  <si>
    <t>percentage</t>
  </si>
  <si>
    <t>kitty</t>
  </si>
  <si>
    <t>gd:20, jn:80</t>
  </si>
  <si>
    <t>goaFund::gd</t>
  </si>
  <si>
    <t>goaFund::jn</t>
  </si>
  <si>
    <t>owe/owed</t>
  </si>
  <si>
    <t>gd:25, jn:75</t>
  </si>
  <si>
    <t>gd:50</t>
  </si>
  <si>
    <t>gd:50, jn:40</t>
  </si>
  <si>
    <t>jn:20, gd:40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</si>
</sst>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44" fontId="9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5" xfId="0" applyFont="1" applyFill="1" applyBorder="1" applyAlignment="1">
      <alignment horizontal="right"/>
    </xf>
    <xf numFmtId="0" fontId="7" fillId="2" borderId="5" xfId="0" applyFont="1" applyFill="1" applyBorder="1"/>
    <xf numFmtId="0" fontId="7" fillId="2" borderId="3" xfId="0" applyFont="1" applyFill="1" applyBorder="1"/>
    <xf numFmtId="0" fontId="7" fillId="2" borderId="6" xfId="0" applyFont="1" applyFill="1" applyBorder="1"/>
    <xf numFmtId="0" fontId="8" fillId="0" borderId="0" xfId="0" applyFont="1"/>
    <xf numFmtId="0" fontId="7" fillId="2" borderId="7" xfId="0" applyFont="1" applyFill="1" applyBorder="1"/>
    <xf numFmtId="0" fontId="8" fillId="0" borderId="0" xfId="0" quotePrefix="1" applyFont="1"/>
    <xf numFmtId="9" fontId="0" fillId="0" borderId="0" xfId="0" applyNumberFormat="1"/>
    <xf numFmtId="0" fontId="1" fillId="0" borderId="0" xfId="0" quotePrefix="1" applyFont="1"/>
    <xf numFmtId="0" fontId="12" fillId="0" borderId="0" xfId="1" applyFont="1"/>
    <xf numFmtId="0" fontId="12" fillId="0" borderId="11" xfId="1" applyFont="1" applyBorder="1"/>
    <xf numFmtId="2" fontId="12" fillId="0" borderId="12" xfId="1" applyNumberFormat="1" applyFont="1" applyBorder="1"/>
    <xf numFmtId="0" fontId="12" fillId="0" borderId="12" xfId="1" applyFont="1" applyBorder="1"/>
    <xf numFmtId="0" fontId="12" fillId="0" borderId="13" xfId="1" applyFont="1" applyBorder="1"/>
    <xf numFmtId="0" fontId="12" fillId="0" borderId="16" xfId="1" applyFont="1" applyBorder="1"/>
    <xf numFmtId="0" fontId="12" fillId="0" borderId="20" xfId="1" applyFont="1" applyBorder="1" applyAlignment="1">
      <alignment horizontal="center"/>
    </xf>
    <xf numFmtId="2" fontId="12" fillId="0" borderId="17" xfId="1" applyNumberFormat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8" xfId="1" applyFont="1" applyBorder="1"/>
    <xf numFmtId="0" fontId="12" fillId="0" borderId="16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12" fillId="0" borderId="19" xfId="1" applyFont="1" applyBorder="1" applyAlignment="1">
      <alignment horizontal="center"/>
    </xf>
    <xf numFmtId="0" fontId="12" fillId="3" borderId="20" xfId="1" applyFont="1" applyFill="1" applyBorder="1"/>
    <xf numFmtId="2" fontId="12" fillId="3" borderId="17" xfId="1" applyNumberFormat="1" applyFont="1" applyFill="1" applyBorder="1"/>
    <xf numFmtId="0" fontId="12" fillId="3" borderId="17" xfId="1" applyFont="1" applyFill="1" applyBorder="1"/>
    <xf numFmtId="0" fontId="12" fillId="3" borderId="18" xfId="1" applyFont="1" applyFill="1" applyBorder="1"/>
    <xf numFmtId="4" fontId="12" fillId="3" borderId="16" xfId="1" applyNumberFormat="1" applyFont="1" applyFill="1" applyBorder="1"/>
    <xf numFmtId="4" fontId="12" fillId="3" borderId="17" xfId="1" applyNumberFormat="1" applyFont="1" applyFill="1" applyBorder="1"/>
    <xf numFmtId="4" fontId="12" fillId="3" borderId="18" xfId="1" applyNumberFormat="1" applyFont="1" applyFill="1" applyBorder="1"/>
    <xf numFmtId="4" fontId="12" fillId="3" borderId="19" xfId="1" applyNumberFormat="1" applyFont="1" applyFill="1" applyBorder="1"/>
    <xf numFmtId="4" fontId="12" fillId="3" borderId="20" xfId="1" applyNumberFormat="1" applyFont="1" applyFill="1" applyBorder="1"/>
    <xf numFmtId="0" fontId="12" fillId="0" borderId="20" xfId="1" applyFont="1" applyBorder="1"/>
    <xf numFmtId="2" fontId="12" fillId="0" borderId="17" xfId="1" applyNumberFormat="1" applyFont="1" applyBorder="1"/>
    <xf numFmtId="0" fontId="12" fillId="0" borderId="17" xfId="1" applyFont="1" applyBorder="1"/>
    <xf numFmtId="4" fontId="12" fillId="0" borderId="16" xfId="1" applyNumberFormat="1" applyFont="1" applyBorder="1"/>
    <xf numFmtId="4" fontId="12" fillId="0" borderId="17" xfId="1" applyNumberFormat="1" applyFont="1" applyBorder="1"/>
    <xf numFmtId="4" fontId="12" fillId="0" borderId="18" xfId="1" applyNumberFormat="1" applyFont="1" applyBorder="1"/>
    <xf numFmtId="4" fontId="12" fillId="0" borderId="19" xfId="1" applyNumberFormat="1" applyFont="1" applyBorder="1"/>
    <xf numFmtId="4" fontId="12" fillId="0" borderId="20" xfId="1" applyNumberFormat="1" applyFont="1" applyBorder="1"/>
    <xf numFmtId="4" fontId="12" fillId="3" borderId="21" xfId="1" applyNumberFormat="1" applyFont="1" applyFill="1" applyBorder="1"/>
    <xf numFmtId="4" fontId="12" fillId="3" borderId="22" xfId="1" applyNumberFormat="1" applyFont="1" applyFill="1" applyBorder="1"/>
    <xf numFmtId="4" fontId="12" fillId="3" borderId="23" xfId="1" applyNumberFormat="1" applyFont="1" applyFill="1" applyBorder="1"/>
    <xf numFmtId="0" fontId="12" fillId="3" borderId="24" xfId="1" applyFont="1" applyFill="1" applyBorder="1"/>
    <xf numFmtId="2" fontId="12" fillId="3" borderId="25" xfId="1" applyNumberFormat="1" applyFont="1" applyFill="1" applyBorder="1"/>
    <xf numFmtId="0" fontId="12" fillId="3" borderId="25" xfId="1" applyFont="1" applyFill="1" applyBorder="1"/>
    <xf numFmtId="0" fontId="12" fillId="3" borderId="26" xfId="1" applyFont="1" applyFill="1" applyBorder="1"/>
    <xf numFmtId="4" fontId="12" fillId="3" borderId="27" xfId="1" applyNumberFormat="1" applyFont="1" applyFill="1" applyBorder="1"/>
    <xf numFmtId="4" fontId="12" fillId="3" borderId="28" xfId="1" applyNumberFormat="1" applyFont="1" applyFill="1" applyBorder="1"/>
    <xf numFmtId="4" fontId="12" fillId="3" borderId="29" xfId="1" applyNumberFormat="1" applyFont="1" applyFill="1" applyBorder="1"/>
    <xf numFmtId="4" fontId="12" fillId="3" borderId="30" xfId="1" applyNumberFormat="1" applyFont="1" applyFill="1" applyBorder="1"/>
    <xf numFmtId="4" fontId="12" fillId="3" borderId="31" xfId="1" applyNumberFormat="1" applyFont="1" applyFill="1" applyBorder="1"/>
    <xf numFmtId="4" fontId="12" fillId="3" borderId="32" xfId="1" applyNumberFormat="1" applyFont="1" applyFill="1" applyBorder="1"/>
    <xf numFmtId="4" fontId="12" fillId="3" borderId="33" xfId="1" applyNumberFormat="1" applyFont="1" applyFill="1" applyBorder="1"/>
    <xf numFmtId="4" fontId="12" fillId="3" borderId="24" xfId="1" applyNumberFormat="1" applyFont="1" applyFill="1" applyBorder="1"/>
    <xf numFmtId="4" fontId="12" fillId="3" borderId="25" xfId="1" applyNumberFormat="1" applyFont="1" applyFill="1" applyBorder="1"/>
    <xf numFmtId="4" fontId="12" fillId="3" borderId="26" xfId="1" applyNumberFormat="1" applyFont="1" applyFill="1" applyBorder="1"/>
    <xf numFmtId="2" fontId="12" fillId="0" borderId="0" xfId="1" applyNumberFormat="1" applyFont="1"/>
    <xf numFmtId="4" fontId="13" fillId="0" borderId="16" xfId="1" applyNumberFormat="1" applyFont="1" applyBorder="1"/>
    <xf numFmtId="4" fontId="13" fillId="0" borderId="17" xfId="1" applyNumberFormat="1" applyFont="1" applyBorder="1"/>
    <xf numFmtId="44" fontId="0" fillId="0" borderId="0" xfId="2" applyFont="1"/>
    <xf numFmtId="44" fontId="0" fillId="0" borderId="35" xfId="2" applyFont="1" applyBorder="1"/>
    <xf numFmtId="44" fontId="0" fillId="0" borderId="0" xfId="2" applyFont="1" applyAlignment="1">
      <alignment horizontal="right"/>
    </xf>
    <xf numFmtId="44" fontId="0" fillId="0" borderId="35" xfId="2" applyFont="1" applyBorder="1" applyAlignment="1">
      <alignment horizontal="right"/>
    </xf>
    <xf numFmtId="44" fontId="0" fillId="0" borderId="0" xfId="2" quotePrefix="1" applyFont="1" applyAlignment="1">
      <alignment horizontal="right"/>
    </xf>
    <xf numFmtId="44" fontId="0" fillId="0" borderId="34" xfId="2" applyFont="1" applyBorder="1"/>
    <xf numFmtId="44" fontId="0" fillId="0" borderId="36" xfId="2" applyFont="1" applyBorder="1"/>
    <xf numFmtId="44" fontId="0" fillId="0" borderId="0" xfId="2" applyFont="1" applyBorder="1"/>
    <xf numFmtId="44" fontId="0" fillId="0" borderId="35" xfId="2" quotePrefix="1" applyFont="1" applyBorder="1" applyAlignment="1">
      <alignment horizontal="right"/>
    </xf>
    <xf numFmtId="0" fontId="0" fillId="0" borderId="34" xfId="0" applyBorder="1"/>
    <xf numFmtId="0" fontId="0" fillId="0" borderId="37" xfId="0" applyBorder="1"/>
    <xf numFmtId="0" fontId="0" fillId="0" borderId="38" xfId="0" applyBorder="1"/>
    <xf numFmtId="0" fontId="0" fillId="0" borderId="38" xfId="0" applyBorder="1" applyAlignment="1">
      <alignment wrapText="1"/>
    </xf>
    <xf numFmtId="0" fontId="0" fillId="0" borderId="35" xfId="0" applyBorder="1"/>
    <xf numFmtId="44" fontId="0" fillId="0" borderId="0" xfId="0" applyNumberFormat="1"/>
    <xf numFmtId="0" fontId="0" fillId="0" borderId="36" xfId="0" applyBorder="1"/>
    <xf numFmtId="44" fontId="0" fillId="0" borderId="35" xfId="0" applyNumberFormat="1" applyBorder="1"/>
    <xf numFmtId="2" fontId="0" fillId="0" borderId="35" xfId="0" applyNumberFormat="1" applyBorder="1"/>
    <xf numFmtId="44" fontId="0" fillId="0" borderId="0" xfId="2" applyFont="1" applyBorder="1" applyAlignment="1">
      <alignment horizontal="right"/>
    </xf>
    <xf numFmtId="0" fontId="0" fillId="0" borderId="41" xfId="0" applyBorder="1"/>
    <xf numFmtId="0" fontId="0" fillId="0" borderId="42" xfId="0" applyBorder="1"/>
    <xf numFmtId="0" fontId="0" fillId="0" borderId="39" xfId="0" applyBorder="1"/>
    <xf numFmtId="44" fontId="0" fillId="0" borderId="41" xfId="2" applyFont="1" applyBorder="1"/>
    <xf numFmtId="44" fontId="0" fillId="0" borderId="39" xfId="2" applyFont="1" applyBorder="1"/>
    <xf numFmtId="44" fontId="0" fillId="0" borderId="39" xfId="2" applyFont="1" applyBorder="1" applyAlignment="1">
      <alignment horizontal="right"/>
    </xf>
    <xf numFmtId="44" fontId="0" fillId="0" borderId="39" xfId="0" applyNumberFormat="1" applyBorder="1"/>
    <xf numFmtId="164" fontId="15" fillId="0" borderId="0" xfId="2" applyNumberFormat="1" applyFont="1"/>
    <xf numFmtId="44" fontId="15" fillId="0" borderId="35" xfId="0" applyNumberFormat="1" applyFont="1" applyBorder="1"/>
    <xf numFmtId="0" fontId="15" fillId="0" borderId="0" xfId="0" applyFont="1"/>
    <xf numFmtId="0" fontId="15" fillId="0" borderId="35" xfId="0" applyFont="1" applyBorder="1" applyAlignment="1">
      <alignment wrapText="1"/>
    </xf>
    <xf numFmtId="164" fontId="15" fillId="0" borderId="35" xfId="2" applyNumberFormat="1" applyFont="1" applyBorder="1" applyAlignment="1">
      <alignment wrapText="1"/>
    </xf>
    <xf numFmtId="44" fontId="15" fillId="0" borderId="0" xfId="0" applyNumberFormat="1" applyFont="1"/>
    <xf numFmtId="164" fontId="15" fillId="0" borderId="35" xfId="2" applyNumberFormat="1" applyFont="1" applyBorder="1"/>
    <xf numFmtId="164" fontId="15" fillId="0" borderId="0" xfId="2" applyNumberFormat="1" applyFont="1" applyBorder="1"/>
    <xf numFmtId="44" fontId="15" fillId="0" borderId="39" xfId="0" applyNumberFormat="1" applyFont="1" applyBorder="1"/>
    <xf numFmtId="164" fontId="15" fillId="0" borderId="39" xfId="2" applyNumberFormat="1" applyFont="1" applyBorder="1"/>
    <xf numFmtId="44" fontId="15" fillId="0" borderId="0" xfId="2" applyFont="1"/>
    <xf numFmtId="0" fontId="16" fillId="0" borderId="0" xfId="0" applyFont="1"/>
    <xf numFmtId="0" fontId="16" fillId="0" borderId="0" xfId="0" quotePrefix="1" applyFont="1"/>
    <xf numFmtId="44" fontId="17" fillId="0" borderId="34" xfId="2" applyFont="1" applyBorder="1"/>
    <xf numFmtId="0" fontId="17" fillId="0" borderId="0" xfId="0" applyFont="1"/>
    <xf numFmtId="164" fontId="15" fillId="0" borderId="40" xfId="2" applyNumberFormat="1" applyFont="1" applyBorder="1"/>
    <xf numFmtId="44" fontId="0" fillId="0" borderId="40" xfId="0" applyNumberFormat="1" applyBorder="1"/>
    <xf numFmtId="44" fontId="1" fillId="0" borderId="35" xfId="2" applyFont="1" applyBorder="1" applyAlignment="1">
      <alignment horizontal="right"/>
    </xf>
    <xf numFmtId="44" fontId="1" fillId="0" borderId="0" xfId="2" applyFont="1" applyBorder="1" applyAlignment="1">
      <alignment horizontal="right"/>
    </xf>
    <xf numFmtId="0" fontId="3" fillId="0" borderId="0" xfId="1" applyFont="1" applyAlignment="1">
      <alignment horizontal="center"/>
    </xf>
    <xf numFmtId="44" fontId="3" fillId="0" borderId="0" xfId="2" applyFont="1" applyFill="1" applyBorder="1" applyAlignment="1">
      <alignment horizontal="center"/>
    </xf>
    <xf numFmtId="0" fontId="3" fillId="0" borderId="34" xfId="0" applyFont="1" applyBorder="1"/>
    <xf numFmtId="0" fontId="3" fillId="0" borderId="35" xfId="1" applyFont="1" applyBorder="1"/>
    <xf numFmtId="44" fontId="3" fillId="0" borderId="35" xfId="2" applyFont="1" applyFill="1" applyBorder="1"/>
    <xf numFmtId="0" fontId="3" fillId="0" borderId="36" xfId="0" applyFont="1" applyBorder="1"/>
    <xf numFmtId="0" fontId="3" fillId="0" borderId="38" xfId="0" applyFont="1" applyBorder="1"/>
    <xf numFmtId="0" fontId="3" fillId="0" borderId="0" xfId="1" applyFont="1"/>
    <xf numFmtId="44" fontId="3" fillId="0" borderId="0" xfId="2" applyFont="1" applyFill="1" applyBorder="1"/>
    <xf numFmtId="0" fontId="3" fillId="0" borderId="35" xfId="0" applyFont="1" applyBorder="1"/>
    <xf numFmtId="0" fontId="3" fillId="0" borderId="39" xfId="0" applyFont="1" applyBorder="1"/>
    <xf numFmtId="44" fontId="3" fillId="0" borderId="39" xfId="2" applyFont="1" applyFill="1" applyBorder="1"/>
    <xf numFmtId="0" fontId="3" fillId="0" borderId="41" xfId="0" applyFont="1" applyBorder="1"/>
    <xf numFmtId="0" fontId="3" fillId="0" borderId="34" xfId="0" quotePrefix="1" applyFont="1" applyBorder="1"/>
    <xf numFmtId="44" fontId="3" fillId="0" borderId="41" xfId="2" applyFont="1" applyFill="1" applyBorder="1"/>
    <xf numFmtId="44" fontId="3" fillId="0" borderId="36" xfId="2" applyFont="1" applyFill="1" applyBorder="1"/>
    <xf numFmtId="44" fontId="3" fillId="0" borderId="34" xfId="2" applyFont="1" applyFill="1" applyBorder="1"/>
    <xf numFmtId="44" fontId="3" fillId="0" borderId="36" xfId="2" quotePrefix="1" applyFont="1" applyFill="1" applyBorder="1"/>
    <xf numFmtId="0" fontId="0" fillId="0" borderId="43" xfId="0" applyBorder="1"/>
    <xf numFmtId="0" fontId="0" fillId="0" borderId="44" xfId="0" applyBorder="1"/>
    <xf numFmtId="0" fontId="3" fillId="0" borderId="40" xfId="0" applyFont="1" applyBorder="1"/>
    <xf numFmtId="44" fontId="3" fillId="0" borderId="40" xfId="2" applyFont="1" applyFill="1" applyBorder="1"/>
    <xf numFmtId="44" fontId="3" fillId="0" borderId="16" xfId="2" applyFont="1" applyFill="1" applyBorder="1"/>
    <xf numFmtId="0" fontId="3" fillId="0" borderId="16" xfId="0" applyFont="1" applyBorder="1"/>
    <xf numFmtId="0" fontId="0" fillId="0" borderId="17" xfId="0" applyBorder="1"/>
    <xf numFmtId="0" fontId="0" fillId="0" borderId="40" xfId="0" applyBorder="1"/>
    <xf numFmtId="44" fontId="0" fillId="0" borderId="40" xfId="2" applyFont="1" applyBorder="1"/>
    <xf numFmtId="0" fontId="0" fillId="0" borderId="19" xfId="0" applyBorder="1"/>
    <xf numFmtId="44" fontId="0" fillId="0" borderId="40" xfId="2" applyFont="1" applyBorder="1" applyAlignment="1">
      <alignment horizontal="right"/>
    </xf>
    <xf numFmtId="44" fontId="17" fillId="0" borderId="0" xfId="2" applyFont="1" applyFill="1" applyBorder="1"/>
    <xf numFmtId="164" fontId="17" fillId="0" borderId="35" xfId="2" applyNumberFormat="1" applyFont="1" applyBorder="1"/>
    <xf numFmtId="0" fontId="0" fillId="0" borderId="45" xfId="0" applyBorder="1"/>
    <xf numFmtId="44" fontId="17" fillId="0" borderId="39" xfId="0" applyNumberFormat="1" applyFont="1" applyBorder="1"/>
    <xf numFmtId="0" fontId="17" fillId="0" borderId="39" xfId="0" applyFont="1" applyBorder="1"/>
    <xf numFmtId="0" fontId="19" fillId="4" borderId="0" xfId="0" applyFont="1" applyFill="1"/>
    <xf numFmtId="0" fontId="19" fillId="4" borderId="35" xfId="0" applyFont="1" applyFill="1" applyBorder="1"/>
    <xf numFmtId="0" fontId="20" fillId="0" borderId="0" xfId="0" applyFont="1"/>
    <xf numFmtId="0" fontId="18" fillId="5" borderId="0" xfId="0" applyFont="1" applyFill="1"/>
    <xf numFmtId="0" fontId="18" fillId="5" borderId="35" xfId="0" applyFont="1" applyFill="1" applyBorder="1"/>
    <xf numFmtId="44" fontId="15" fillId="0" borderId="35" xfId="2" applyFont="1" applyBorder="1" applyAlignment="1">
      <alignment horizontal="right"/>
    </xf>
    <xf numFmtId="44" fontId="15" fillId="0" borderId="0" xfId="2" applyFont="1" applyBorder="1" applyAlignment="1">
      <alignment horizontal="right"/>
    </xf>
    <xf numFmtId="0" fontId="0" fillId="0" borderId="16" xfId="0" applyBorder="1"/>
    <xf numFmtId="44" fontId="0" fillId="0" borderId="16" xfId="2" applyFont="1" applyBorder="1"/>
    <xf numFmtId="44" fontId="15" fillId="0" borderId="40" xfId="0" applyNumberFormat="1" applyFont="1" applyBorder="1"/>
    <xf numFmtId="0" fontId="3" fillId="0" borderId="16" xfId="0" quotePrefix="1" applyFont="1" applyBorder="1"/>
    <xf numFmtId="0" fontId="3" fillId="0" borderId="43" xfId="0" applyFont="1" applyBorder="1"/>
    <xf numFmtId="0" fontId="3" fillId="0" borderId="44" xfId="0" applyFont="1" applyBorder="1"/>
    <xf numFmtId="0" fontId="0" fillId="5" borderId="0" xfId="0" applyFill="1"/>
    <xf numFmtId="0" fontId="15" fillId="0" borderId="45" xfId="0" applyFont="1" applyBorder="1"/>
    <xf numFmtId="0" fontId="22" fillId="0" borderId="0" xfId="0" applyFont="1"/>
    <xf numFmtId="0" fontId="3" fillId="0" borderId="45" xfId="0" applyFont="1" applyBorder="1"/>
    <xf numFmtId="0" fontId="3" fillId="0" borderId="19" xfId="0" applyFont="1" applyBorder="1"/>
    <xf numFmtId="0" fontId="23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11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14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12" fillId="0" borderId="16" xfId="1" applyFont="1" applyBorder="1" applyAlignment="1">
      <alignment horizontal="center"/>
    </xf>
    <xf numFmtId="0" fontId="12" fillId="0" borderId="20" xfId="1" applyFont="1" applyBorder="1" applyAlignment="1">
      <alignment horizontal="center"/>
    </xf>
    <xf numFmtId="0" fontId="12" fillId="0" borderId="19" xfId="1" applyFont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40ADFCF9-F8BF-40EC-8969-6052ED9D4699}"/>
  </cellStyles>
  <dxfs count="138"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lor rgb="FFC00000"/>
      </font>
      <numFmt numFmtId="0" formatCode="General"/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216F4-ED07-4727-BFC7-9473D8FF76D2}" name="Table13" displayName="Table13" ref="A4:L68" totalsRowShown="0" headerRowDxfId="137" dataDxfId="136">
  <autoFilter ref="A4:L68" xr:uid="{0DFDE880-BE29-4EE8-A6AF-83DF3E2F81B5}"/>
  <tableColumns count="12">
    <tableColumn id="14" xr3:uid="{69E288E7-1384-4CDE-A813-8C32ED613B76}" name="Column14" dataDxfId="135">
      <calculatedColumnFormula>A4+1</calculatedColumnFormula>
    </tableColumn>
    <tableColumn id="2" xr3:uid="{D375B79F-D48D-4B0E-A339-EFDF24C53336}" name="Column2"/>
    <tableColumn id="16" xr3:uid="{DAB054DC-80FC-4D7B-9127-5E6C48CAC928}" name="Column22" dataDxfId="134"/>
    <tableColumn id="3" xr3:uid="{FCA0AD6D-80CA-46DC-A991-70BC10A5D5E0}" name="Column3"/>
    <tableColumn id="15" xr3:uid="{7A3275D1-F293-412C-BBC2-9CE0E8915159}" name="Column32"/>
    <tableColumn id="4" xr3:uid="{14B4EC08-323B-4895-AFEF-51C45547B4C7}" name="Column4"/>
    <tableColumn id="6" xr3:uid="{980292A0-3AAD-41ED-9002-FAE43F5B1C91}" name="Column6" dataDxfId="133"/>
    <tableColumn id="7" xr3:uid="{3FCE97E5-09A5-47C6-B0EF-CF5054BE3AEE}" name="Column7" dataDxfId="132"/>
    <tableColumn id="9" xr3:uid="{8377009E-A583-46F3-941F-13379C66897E}" name="Column9" dataDxfId="131"/>
    <tableColumn id="10" xr3:uid="{C1B210B0-C13D-4201-BC15-5D3A4A3AF041}" name="Column10" dataDxfId="130"/>
    <tableColumn id="11" xr3:uid="{C2857BCB-0BE8-4CA5-B3CB-1181A467C2C6}" name="Column11" dataDxfId="129"/>
    <tableColumn id="13" xr3:uid="{70482D41-2820-4D9D-A810-B9318355455E}" name="Column13" dataDxfId="128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2CCE-E931-4603-AD54-AFD329D90AF0}">
  <dimension ref="A2:Q27"/>
  <sheetViews>
    <sheetView workbookViewId="0">
      <selection activeCell="C16" sqref="C16"/>
    </sheetView>
  </sheetViews>
  <sheetFormatPr defaultRowHeight="14.4" x14ac:dyDescent="0.3"/>
  <cols>
    <col min="1" max="1" width="5.33203125" customWidth="1"/>
    <col min="2" max="2" width="21.33203125" bestFit="1" customWidth="1"/>
  </cols>
  <sheetData>
    <row r="2" spans="1:3" x14ac:dyDescent="0.3">
      <c r="A2">
        <v>1</v>
      </c>
      <c r="B2" t="s">
        <v>0</v>
      </c>
      <c r="C2" t="s">
        <v>1</v>
      </c>
    </row>
    <row r="3" spans="1:3" x14ac:dyDescent="0.3">
      <c r="A3">
        <v>2</v>
      </c>
      <c r="B3" t="s">
        <v>2</v>
      </c>
      <c r="C3" t="s">
        <v>3</v>
      </c>
    </row>
    <row r="4" spans="1:3" x14ac:dyDescent="0.3">
      <c r="A4">
        <v>3</v>
      </c>
      <c r="B4" t="s">
        <v>4</v>
      </c>
      <c r="C4" t="s">
        <v>5</v>
      </c>
    </row>
    <row r="5" spans="1:3" x14ac:dyDescent="0.3">
      <c r="A5">
        <v>4</v>
      </c>
      <c r="B5" t="s">
        <v>6</v>
      </c>
      <c r="C5" s="2" t="s">
        <v>7</v>
      </c>
    </row>
    <row r="6" spans="1:3" x14ac:dyDescent="0.3">
      <c r="A6">
        <v>5</v>
      </c>
      <c r="B6" t="s">
        <v>8</v>
      </c>
      <c r="C6" t="s">
        <v>9</v>
      </c>
    </row>
    <row r="7" spans="1:3" x14ac:dyDescent="0.3">
      <c r="A7">
        <v>6</v>
      </c>
      <c r="B7" t="s">
        <v>10</v>
      </c>
      <c r="C7" t="s">
        <v>11</v>
      </c>
    </row>
    <row r="8" spans="1:3" x14ac:dyDescent="0.3">
      <c r="A8">
        <v>7</v>
      </c>
      <c r="B8" t="s">
        <v>12</v>
      </c>
      <c r="C8" t="s">
        <v>13</v>
      </c>
    </row>
    <row r="9" spans="1:3" x14ac:dyDescent="0.3">
      <c r="A9">
        <v>8</v>
      </c>
      <c r="B9" t="s">
        <v>14</v>
      </c>
      <c r="C9" t="s">
        <v>15</v>
      </c>
    </row>
    <row r="10" spans="1:3" x14ac:dyDescent="0.3">
      <c r="A10">
        <v>9</v>
      </c>
      <c r="B10" t="s">
        <v>16</v>
      </c>
      <c r="C10" t="s">
        <v>17</v>
      </c>
    </row>
    <row r="11" spans="1:3" x14ac:dyDescent="0.3">
      <c r="A11">
        <v>10</v>
      </c>
      <c r="B11" t="s">
        <v>18</v>
      </c>
      <c r="C11" t="s">
        <v>17</v>
      </c>
    </row>
    <row r="12" spans="1:3" x14ac:dyDescent="0.3">
      <c r="A12">
        <v>11</v>
      </c>
      <c r="B12" t="s">
        <v>19</v>
      </c>
      <c r="C12" s="2" t="s">
        <v>7</v>
      </c>
    </row>
    <row r="13" spans="1:3" x14ac:dyDescent="0.3">
      <c r="A13">
        <v>12</v>
      </c>
      <c r="B13" t="s">
        <v>20</v>
      </c>
      <c r="C13" s="2" t="s">
        <v>7</v>
      </c>
    </row>
    <row r="14" spans="1:3" x14ac:dyDescent="0.3">
      <c r="A14">
        <v>13</v>
      </c>
      <c r="B14" t="s">
        <v>21</v>
      </c>
      <c r="C14" s="2" t="s">
        <v>7</v>
      </c>
    </row>
    <row r="15" spans="1:3" x14ac:dyDescent="0.3">
      <c r="A15">
        <v>14</v>
      </c>
      <c r="B15" t="s">
        <v>22</v>
      </c>
      <c r="C15" s="2"/>
    </row>
    <row r="16" spans="1:3" x14ac:dyDescent="0.3">
      <c r="B16" t="s">
        <v>23</v>
      </c>
      <c r="C16" s="2"/>
    </row>
    <row r="17" spans="2:17" x14ac:dyDescent="0.3">
      <c r="J17" s="3" t="s">
        <v>24</v>
      </c>
    </row>
    <row r="18" spans="2:17" x14ac:dyDescent="0.3">
      <c r="I18" t="s">
        <v>25</v>
      </c>
      <c r="M18" t="s">
        <v>26</v>
      </c>
    </row>
    <row r="19" spans="2:17" x14ac:dyDescent="0.3">
      <c r="F19" s="3" t="s">
        <v>27</v>
      </c>
      <c r="M19" s="7" t="s">
        <v>28</v>
      </c>
    </row>
    <row r="20" spans="2:17" x14ac:dyDescent="0.3">
      <c r="D20" s="4"/>
      <c r="E20" t="s">
        <v>29</v>
      </c>
      <c r="I20" t="s">
        <v>30</v>
      </c>
      <c r="M20" s="7"/>
    </row>
    <row r="21" spans="2:17" x14ac:dyDescent="0.3">
      <c r="D21" s="3" t="s">
        <v>31</v>
      </c>
      <c r="F21" s="1"/>
      <c r="I21" s="3" t="s">
        <v>32</v>
      </c>
      <c r="K21" s="1"/>
    </row>
    <row r="22" spans="2:17" x14ac:dyDescent="0.3">
      <c r="B22" s="6" t="s">
        <v>33</v>
      </c>
      <c r="D22" s="3"/>
      <c r="E22" t="s">
        <v>34</v>
      </c>
      <c r="I22" s="3"/>
      <c r="K22" t="s">
        <v>35</v>
      </c>
      <c r="Q22" t="s">
        <v>36</v>
      </c>
    </row>
    <row r="23" spans="2:17" x14ac:dyDescent="0.3">
      <c r="B23" s="7" t="s">
        <v>28</v>
      </c>
      <c r="E23" s="1" t="s">
        <v>37</v>
      </c>
      <c r="K23" s="1" t="s">
        <v>37</v>
      </c>
      <c r="Q23" s="7" t="s">
        <v>38</v>
      </c>
    </row>
    <row r="24" spans="2:17" x14ac:dyDescent="0.3">
      <c r="B24" s="7"/>
      <c r="E24" s="5" t="s">
        <v>39</v>
      </c>
      <c r="K24" t="s">
        <v>40</v>
      </c>
      <c r="Q24" s="7"/>
    </row>
    <row r="27" spans="2:17" x14ac:dyDescent="0.3">
      <c r="B27" s="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7D9F-4760-497E-8315-9F804CB0C618}">
  <dimension ref="A1:M72"/>
  <sheetViews>
    <sheetView zoomScale="90" zoomScaleNormal="90" workbookViewId="0">
      <pane ySplit="4" topLeftCell="A51" activePane="bottomLeft" state="frozen"/>
      <selection pane="bottomLeft" activeCell="A46" sqref="A46:B68"/>
    </sheetView>
  </sheetViews>
  <sheetFormatPr defaultRowHeight="14.4" x14ac:dyDescent="0.3"/>
  <cols>
    <col min="1" max="1" width="5.88671875" style="6" customWidth="1"/>
    <col min="2" max="2" width="17" bestFit="1" customWidth="1"/>
    <col min="3" max="3" width="17" customWidth="1"/>
    <col min="4" max="4" width="36.88671875" bestFit="1" customWidth="1"/>
    <col min="5" max="5" width="36.88671875" customWidth="1"/>
    <col min="6" max="6" width="11.44140625" bestFit="1" customWidth="1"/>
    <col min="7" max="7" width="17.5546875" bestFit="1" customWidth="1"/>
    <col min="8" max="8" width="17.6640625" bestFit="1" customWidth="1"/>
    <col min="9" max="9" width="17.5546875" bestFit="1" customWidth="1"/>
    <col min="10" max="11" width="17.6640625" bestFit="1" customWidth="1"/>
    <col min="12" max="12" width="17.5546875" bestFit="1" customWidth="1"/>
    <col min="13" max="13" width="14.44140625" customWidth="1"/>
    <col min="14" max="14" width="13" bestFit="1" customWidth="1"/>
  </cols>
  <sheetData>
    <row r="1" spans="1:13" x14ac:dyDescent="0.3">
      <c r="G1">
        <f>H1*2</f>
        <v>32</v>
      </c>
      <c r="H1">
        <f>I1*2</f>
        <v>16</v>
      </c>
      <c r="I1">
        <f>J1*2</f>
        <v>8</v>
      </c>
      <c r="J1">
        <f>K1*2</f>
        <v>4</v>
      </c>
      <c r="K1">
        <f>L1*2</f>
        <v>2</v>
      </c>
      <c r="L1">
        <v>1</v>
      </c>
    </row>
    <row r="2" spans="1:13" x14ac:dyDescent="0.3">
      <c r="A2" s="12"/>
      <c r="B2" s="13"/>
      <c r="C2" s="13"/>
      <c r="D2" s="13"/>
      <c r="E2" s="13"/>
      <c r="F2" s="18"/>
      <c r="G2" s="172" t="s">
        <v>42</v>
      </c>
      <c r="H2" s="173"/>
      <c r="I2" s="172" t="s">
        <v>43</v>
      </c>
      <c r="J2" s="172"/>
      <c r="K2" s="174" t="s">
        <v>44</v>
      </c>
      <c r="L2" s="173"/>
      <c r="M2" s="9"/>
    </row>
    <row r="3" spans="1:13" x14ac:dyDescent="0.3">
      <c r="A3" s="15" t="s">
        <v>45</v>
      </c>
      <c r="B3" s="16" t="s">
        <v>46</v>
      </c>
      <c r="C3" s="16"/>
      <c r="D3" s="16" t="s">
        <v>47</v>
      </c>
      <c r="E3" s="18" t="s">
        <v>48</v>
      </c>
      <c r="F3" s="13"/>
      <c r="G3" s="17" t="s">
        <v>49</v>
      </c>
      <c r="H3" s="14" t="s">
        <v>50</v>
      </c>
      <c r="I3" s="17" t="s">
        <v>49</v>
      </c>
      <c r="J3" s="14" t="s">
        <v>50</v>
      </c>
      <c r="K3" s="17" t="s">
        <v>49</v>
      </c>
      <c r="L3" s="20" t="s">
        <v>50</v>
      </c>
    </row>
    <row r="4" spans="1:13" hidden="1" x14ac:dyDescent="0.3">
      <c r="A4" s="11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s="9" t="s">
        <v>57</v>
      </c>
      <c r="H4" s="9" t="s">
        <v>58</v>
      </c>
      <c r="I4" s="9" t="s">
        <v>59</v>
      </c>
      <c r="J4" s="9" t="s">
        <v>60</v>
      </c>
      <c r="K4" s="9" t="s">
        <v>61</v>
      </c>
      <c r="L4" s="9" t="s">
        <v>62</v>
      </c>
    </row>
    <row r="5" spans="1:13" x14ac:dyDescent="0.3">
      <c r="A5" s="11">
        <v>0</v>
      </c>
      <c r="B5" t="s">
        <v>63</v>
      </c>
      <c r="C5" s="19" t="s">
        <v>64</v>
      </c>
      <c r="D5" t="s">
        <v>65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3" x14ac:dyDescent="0.3">
      <c r="A6" s="11">
        <v>1</v>
      </c>
      <c r="B6" t="s">
        <v>66</v>
      </c>
      <c r="C6" s="19" t="s">
        <v>64</v>
      </c>
      <c r="D6" t="s">
        <v>67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</v>
      </c>
    </row>
    <row r="7" spans="1:13" x14ac:dyDescent="0.3">
      <c r="A7" s="11">
        <v>2</v>
      </c>
      <c r="B7" s="5" t="s">
        <v>68</v>
      </c>
      <c r="C7" s="23" t="s">
        <v>69</v>
      </c>
      <c r="D7" s="1" t="s">
        <v>70</v>
      </c>
      <c r="E7" s="1"/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0</v>
      </c>
    </row>
    <row r="8" spans="1:13" x14ac:dyDescent="0.3">
      <c r="A8" s="11">
        <v>3</v>
      </c>
      <c r="B8" t="s">
        <v>71</v>
      </c>
      <c r="C8" s="19" t="s">
        <v>64</v>
      </c>
      <c r="D8" t="s">
        <v>72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1</v>
      </c>
    </row>
    <row r="9" spans="1:13" x14ac:dyDescent="0.3">
      <c r="A9" s="11">
        <v>4</v>
      </c>
      <c r="B9" t="s">
        <v>43</v>
      </c>
      <c r="C9" s="19" t="s">
        <v>64</v>
      </c>
      <c r="D9" t="s">
        <v>67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</v>
      </c>
    </row>
    <row r="10" spans="1:13" x14ac:dyDescent="0.3">
      <c r="A10" s="11">
        <v>5</v>
      </c>
      <c r="B10" t="s">
        <v>73</v>
      </c>
      <c r="C10" s="112" t="s">
        <v>286</v>
      </c>
      <c r="D10" s="111" t="s">
        <v>284</v>
      </c>
      <c r="E10" s="111" t="s">
        <v>285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1</v>
      </c>
    </row>
    <row r="11" spans="1:13" x14ac:dyDescent="0.3">
      <c r="A11" s="11">
        <v>6</v>
      </c>
      <c r="B11" t="s">
        <v>75</v>
      </c>
      <c r="C11" s="23" t="s">
        <v>69</v>
      </c>
      <c r="D11" s="1" t="s">
        <v>70</v>
      </c>
      <c r="G11" s="9">
        <v>0</v>
      </c>
      <c r="H11" s="9">
        <v>0</v>
      </c>
      <c r="I11" s="9">
        <v>0</v>
      </c>
      <c r="J11" s="9">
        <v>1</v>
      </c>
      <c r="K11" s="9">
        <v>1</v>
      </c>
      <c r="L11" s="9">
        <v>0</v>
      </c>
    </row>
    <row r="12" spans="1:13" x14ac:dyDescent="0.3">
      <c r="A12" s="11">
        <v>7</v>
      </c>
      <c r="B12" t="s">
        <v>76</v>
      </c>
      <c r="C12" s="19" t="s">
        <v>64</v>
      </c>
      <c r="D12" t="s">
        <v>77</v>
      </c>
      <c r="G12" s="9">
        <v>0</v>
      </c>
      <c r="H12" s="9">
        <v>0</v>
      </c>
      <c r="I12" s="9">
        <v>0</v>
      </c>
      <c r="J12" s="9">
        <v>1</v>
      </c>
      <c r="K12" s="9">
        <v>1</v>
      </c>
      <c r="L12" s="9">
        <v>1</v>
      </c>
    </row>
    <row r="13" spans="1:13" x14ac:dyDescent="0.3">
      <c r="A13" s="11">
        <f t="shared" ref="A13:A19" si="0">A12+1</f>
        <v>8</v>
      </c>
      <c r="B13" s="5" t="s">
        <v>78</v>
      </c>
      <c r="C13" s="23" t="s">
        <v>69</v>
      </c>
      <c r="D13" s="1" t="s">
        <v>70</v>
      </c>
      <c r="E13" s="1"/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</row>
    <row r="14" spans="1:13" x14ac:dyDescent="0.3">
      <c r="A14" s="11">
        <f t="shared" si="0"/>
        <v>9</v>
      </c>
      <c r="B14" s="5" t="s">
        <v>79</v>
      </c>
      <c r="C14" s="23" t="s">
        <v>69</v>
      </c>
      <c r="D14" s="1" t="s">
        <v>80</v>
      </c>
      <c r="E14" s="19" t="s">
        <v>81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1</v>
      </c>
    </row>
    <row r="15" spans="1:13" x14ac:dyDescent="0.3">
      <c r="A15" s="11">
        <f t="shared" si="0"/>
        <v>10</v>
      </c>
      <c r="B15" s="5" t="s">
        <v>82</v>
      </c>
      <c r="C15" s="23" t="s">
        <v>69</v>
      </c>
      <c r="D15" s="1" t="s">
        <v>80</v>
      </c>
      <c r="G15" s="9">
        <v>0</v>
      </c>
      <c r="H15" s="9">
        <v>0</v>
      </c>
      <c r="I15" s="9">
        <v>1</v>
      </c>
      <c r="J15" s="9">
        <v>0</v>
      </c>
      <c r="K15" s="9">
        <v>1</v>
      </c>
      <c r="L15" s="9">
        <v>0</v>
      </c>
    </row>
    <row r="16" spans="1:13" x14ac:dyDescent="0.3">
      <c r="A16" s="11">
        <f t="shared" si="0"/>
        <v>11</v>
      </c>
      <c r="B16" s="5" t="s">
        <v>83</v>
      </c>
      <c r="C16" s="23" t="s">
        <v>69</v>
      </c>
      <c r="D16" s="1" t="s">
        <v>80</v>
      </c>
      <c r="E16" s="19" t="s">
        <v>84</v>
      </c>
      <c r="G16" s="9">
        <v>0</v>
      </c>
      <c r="H16" s="9">
        <v>0</v>
      </c>
      <c r="I16" s="9">
        <v>1</v>
      </c>
      <c r="J16" s="9">
        <v>0</v>
      </c>
      <c r="K16" s="9">
        <v>1</v>
      </c>
      <c r="L16" s="9">
        <v>1</v>
      </c>
    </row>
    <row r="17" spans="1:12" x14ac:dyDescent="0.3">
      <c r="A17" s="11">
        <f t="shared" si="0"/>
        <v>12</v>
      </c>
      <c r="B17" s="5" t="s">
        <v>85</v>
      </c>
      <c r="C17" s="19" t="s">
        <v>64</v>
      </c>
      <c r="D17" t="s">
        <v>72</v>
      </c>
      <c r="G17" s="9">
        <v>0</v>
      </c>
      <c r="H17" s="9">
        <v>0</v>
      </c>
      <c r="I17" s="9">
        <v>1</v>
      </c>
      <c r="J17" s="9">
        <v>1</v>
      </c>
      <c r="K17" s="9">
        <v>0</v>
      </c>
      <c r="L17" s="9">
        <v>0</v>
      </c>
    </row>
    <row r="18" spans="1:12" x14ac:dyDescent="0.3">
      <c r="A18" s="11">
        <f t="shared" si="0"/>
        <v>13</v>
      </c>
      <c r="B18" s="5" t="s">
        <v>86</v>
      </c>
      <c r="C18" s="23" t="s">
        <v>69</v>
      </c>
      <c r="D18" s="1" t="s">
        <v>87</v>
      </c>
      <c r="E18" s="1"/>
      <c r="G18" s="9">
        <v>0</v>
      </c>
      <c r="H18" s="9">
        <v>0</v>
      </c>
      <c r="I18" s="9">
        <v>1</v>
      </c>
      <c r="J18" s="9">
        <v>1</v>
      </c>
      <c r="K18" s="9">
        <v>0</v>
      </c>
      <c r="L18" s="9">
        <v>1</v>
      </c>
    </row>
    <row r="19" spans="1:12" x14ac:dyDescent="0.3">
      <c r="A19" s="11">
        <f t="shared" si="0"/>
        <v>14</v>
      </c>
      <c r="B19" s="5" t="s">
        <v>88</v>
      </c>
      <c r="C19" s="23" t="s">
        <v>69</v>
      </c>
      <c r="D19" s="1" t="s">
        <v>70</v>
      </c>
      <c r="E19" s="1"/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0</v>
      </c>
    </row>
    <row r="20" spans="1:12" x14ac:dyDescent="0.3">
      <c r="A20" s="11">
        <v>15</v>
      </c>
      <c r="B20" s="5" t="s">
        <v>89</v>
      </c>
      <c r="C20" s="19" t="s">
        <v>64</v>
      </c>
      <c r="D20" t="s">
        <v>72</v>
      </c>
      <c r="G20" s="9">
        <v>0</v>
      </c>
      <c r="H20" s="9">
        <v>0</v>
      </c>
      <c r="I20" s="9">
        <v>1</v>
      </c>
      <c r="J20" s="9">
        <v>1</v>
      </c>
      <c r="K20" s="9">
        <v>1</v>
      </c>
      <c r="L20" s="9">
        <v>1</v>
      </c>
    </row>
    <row r="21" spans="1:12" x14ac:dyDescent="0.3">
      <c r="A21" s="11">
        <v>16</v>
      </c>
      <c r="B21" s="19" t="s">
        <v>42</v>
      </c>
      <c r="C21" s="19" t="s">
        <v>64</v>
      </c>
      <c r="D21" t="s">
        <v>67</v>
      </c>
      <c r="E21" t="s">
        <v>90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</row>
    <row r="22" spans="1:12" x14ac:dyDescent="0.3">
      <c r="A22" s="11">
        <f t="shared" ref="A22" si="1">A21+1</f>
        <v>17</v>
      </c>
      <c r="B22" s="19" t="s">
        <v>91</v>
      </c>
      <c r="C22" s="23" t="s">
        <v>69</v>
      </c>
      <c r="D22" s="1" t="s">
        <v>74</v>
      </c>
      <c r="E22" s="19"/>
      <c r="G22" s="9">
        <v>0</v>
      </c>
      <c r="H22" s="9">
        <v>1</v>
      </c>
      <c r="I22" s="9">
        <v>0</v>
      </c>
      <c r="J22" s="9">
        <v>0</v>
      </c>
      <c r="K22" s="9">
        <v>0</v>
      </c>
      <c r="L22" s="9">
        <v>1</v>
      </c>
    </row>
    <row r="23" spans="1:12" x14ac:dyDescent="0.3">
      <c r="A23" s="11">
        <f t="shared" ref="A23:A68" si="2">A22+1</f>
        <v>18</v>
      </c>
      <c r="B23" s="19" t="s">
        <v>92</v>
      </c>
      <c r="C23" s="23" t="s">
        <v>69</v>
      </c>
      <c r="D23" s="1" t="s">
        <v>70</v>
      </c>
      <c r="G23" s="9">
        <v>0</v>
      </c>
      <c r="H23" s="9">
        <v>1</v>
      </c>
      <c r="I23" s="9">
        <v>0</v>
      </c>
      <c r="J23" s="9">
        <v>0</v>
      </c>
      <c r="K23" s="9">
        <v>1</v>
      </c>
      <c r="L23" s="9">
        <v>0</v>
      </c>
    </row>
    <row r="24" spans="1:12" x14ac:dyDescent="0.3">
      <c r="A24" s="11">
        <f t="shared" si="2"/>
        <v>19</v>
      </c>
      <c r="B24" s="19" t="s">
        <v>93</v>
      </c>
      <c r="C24" s="19" t="s">
        <v>64</v>
      </c>
      <c r="D24" t="s">
        <v>94</v>
      </c>
      <c r="E24" t="s">
        <v>90</v>
      </c>
      <c r="G24" s="9">
        <v>0</v>
      </c>
      <c r="H24" s="9">
        <v>1</v>
      </c>
      <c r="I24" s="9">
        <v>0</v>
      </c>
      <c r="J24" s="9">
        <v>0</v>
      </c>
      <c r="K24" s="9">
        <v>1</v>
      </c>
      <c r="L24" s="9">
        <v>1</v>
      </c>
    </row>
    <row r="25" spans="1:12" x14ac:dyDescent="0.3">
      <c r="A25" s="11">
        <f t="shared" si="2"/>
        <v>20</v>
      </c>
      <c r="B25" s="21" t="s">
        <v>19</v>
      </c>
      <c r="C25" s="23" t="s">
        <v>69</v>
      </c>
      <c r="D25" s="1" t="s">
        <v>74</v>
      </c>
      <c r="G25" s="9">
        <v>0</v>
      </c>
      <c r="H25" s="9">
        <v>1</v>
      </c>
      <c r="I25" s="9">
        <v>0</v>
      </c>
      <c r="J25" s="9">
        <v>1</v>
      </c>
      <c r="K25" s="9">
        <v>0</v>
      </c>
      <c r="L25" s="9">
        <v>0</v>
      </c>
    </row>
    <row r="26" spans="1:12" x14ac:dyDescent="0.3">
      <c r="A26" s="11">
        <f t="shared" si="2"/>
        <v>21</v>
      </c>
      <c r="B26" s="21" t="s">
        <v>95</v>
      </c>
      <c r="C26" s="23" t="s">
        <v>69</v>
      </c>
      <c r="D26" s="1" t="s">
        <v>74</v>
      </c>
      <c r="G26" s="9">
        <v>0</v>
      </c>
      <c r="H26" s="9">
        <v>1</v>
      </c>
      <c r="I26" s="9">
        <v>0</v>
      </c>
      <c r="J26" s="9">
        <v>1</v>
      </c>
      <c r="K26" s="9">
        <v>0</v>
      </c>
      <c r="L26" s="9">
        <v>1</v>
      </c>
    </row>
    <row r="27" spans="1:12" x14ac:dyDescent="0.3">
      <c r="A27" s="11">
        <f t="shared" si="2"/>
        <v>22</v>
      </c>
      <c r="B27" s="21" t="s">
        <v>96</v>
      </c>
      <c r="C27" s="23" t="s">
        <v>69</v>
      </c>
      <c r="D27" s="1" t="s">
        <v>97</v>
      </c>
      <c r="G27" s="9">
        <v>0</v>
      </c>
      <c r="H27" s="9">
        <v>1</v>
      </c>
      <c r="I27" s="9">
        <v>0</v>
      </c>
      <c r="J27" s="9">
        <v>1</v>
      </c>
      <c r="K27" s="9">
        <v>1</v>
      </c>
      <c r="L27" s="9">
        <v>0</v>
      </c>
    </row>
    <row r="28" spans="1:12" x14ac:dyDescent="0.3">
      <c r="A28" s="11">
        <f t="shared" si="2"/>
        <v>23</v>
      </c>
      <c r="B28" s="21" t="s">
        <v>98</v>
      </c>
      <c r="C28" s="23" t="s">
        <v>69</v>
      </c>
      <c r="D28" s="1" t="s">
        <v>99</v>
      </c>
      <c r="G28" s="9">
        <v>0</v>
      </c>
      <c r="H28" s="9">
        <v>1</v>
      </c>
      <c r="I28" s="9">
        <v>0</v>
      </c>
      <c r="J28" s="9">
        <v>1</v>
      </c>
      <c r="K28" s="9">
        <v>1</v>
      </c>
      <c r="L28" s="9">
        <v>1</v>
      </c>
    </row>
    <row r="29" spans="1:12" x14ac:dyDescent="0.3">
      <c r="A29" s="11">
        <f t="shared" si="2"/>
        <v>24</v>
      </c>
      <c r="B29" s="21" t="s">
        <v>92</v>
      </c>
      <c r="C29" s="23" t="s">
        <v>69</v>
      </c>
      <c r="D29" s="1" t="s">
        <v>70</v>
      </c>
      <c r="G29" s="9">
        <v>0</v>
      </c>
      <c r="H29" s="9">
        <v>1</v>
      </c>
      <c r="I29" s="9">
        <v>1</v>
      </c>
      <c r="J29" s="9">
        <v>0</v>
      </c>
      <c r="K29" s="9">
        <v>0</v>
      </c>
      <c r="L29" s="9">
        <v>0</v>
      </c>
    </row>
    <row r="30" spans="1:12" x14ac:dyDescent="0.3">
      <c r="A30" s="11">
        <f t="shared" si="2"/>
        <v>25</v>
      </c>
      <c r="B30" s="21" t="s">
        <v>100</v>
      </c>
      <c r="C30" s="23" t="s">
        <v>69</v>
      </c>
      <c r="D30" s="1" t="s">
        <v>97</v>
      </c>
      <c r="G30" s="9">
        <v>0</v>
      </c>
      <c r="H30" s="9">
        <v>1</v>
      </c>
      <c r="I30" s="9">
        <v>1</v>
      </c>
      <c r="J30" s="9">
        <v>0</v>
      </c>
      <c r="K30" s="9">
        <v>0</v>
      </c>
      <c r="L30" s="9">
        <v>1</v>
      </c>
    </row>
    <row r="31" spans="1:12" x14ac:dyDescent="0.3">
      <c r="A31" s="11">
        <f t="shared" si="2"/>
        <v>26</v>
      </c>
      <c r="B31" s="21" t="s">
        <v>101</v>
      </c>
      <c r="C31" s="23" t="s">
        <v>69</v>
      </c>
      <c r="D31" s="1" t="s">
        <v>99</v>
      </c>
      <c r="G31" s="9">
        <v>0</v>
      </c>
      <c r="H31" s="9">
        <v>1</v>
      </c>
      <c r="I31" s="9">
        <v>1</v>
      </c>
      <c r="J31" s="9">
        <v>0</v>
      </c>
      <c r="K31" s="9">
        <v>1</v>
      </c>
      <c r="L31" s="9">
        <v>0</v>
      </c>
    </row>
    <row r="32" spans="1:12" x14ac:dyDescent="0.3">
      <c r="A32" s="11">
        <f t="shared" si="2"/>
        <v>27</v>
      </c>
      <c r="B32" s="21" t="s">
        <v>102</v>
      </c>
      <c r="C32" s="23" t="s">
        <v>69</v>
      </c>
      <c r="D32" s="1" t="s">
        <v>99</v>
      </c>
      <c r="G32" s="9">
        <v>0</v>
      </c>
      <c r="H32" s="9">
        <v>1</v>
      </c>
      <c r="I32" s="9">
        <v>1</v>
      </c>
      <c r="J32" s="9">
        <v>0</v>
      </c>
      <c r="K32" s="9">
        <v>1</v>
      </c>
      <c r="L32" s="9">
        <v>1</v>
      </c>
    </row>
    <row r="33" spans="1:12" x14ac:dyDescent="0.3">
      <c r="A33" s="11">
        <f t="shared" si="2"/>
        <v>28</v>
      </c>
      <c r="B33" s="21" t="s">
        <v>103</v>
      </c>
      <c r="C33" s="19" t="s">
        <v>64</v>
      </c>
      <c r="D33" t="s">
        <v>104</v>
      </c>
      <c r="G33" s="9">
        <v>0</v>
      </c>
      <c r="H33" s="9">
        <v>1</v>
      </c>
      <c r="I33" s="9">
        <v>1</v>
      </c>
      <c r="J33" s="9">
        <v>1</v>
      </c>
      <c r="K33" s="9">
        <v>0</v>
      </c>
      <c r="L33" s="9">
        <v>0</v>
      </c>
    </row>
    <row r="34" spans="1:12" x14ac:dyDescent="0.3">
      <c r="A34" s="11">
        <f t="shared" si="2"/>
        <v>29</v>
      </c>
      <c r="B34" s="21" t="s">
        <v>105</v>
      </c>
      <c r="C34" s="23" t="s">
        <v>69</v>
      </c>
      <c r="D34" s="1" t="s">
        <v>74</v>
      </c>
      <c r="G34" s="9">
        <v>0</v>
      </c>
      <c r="H34" s="9">
        <v>1</v>
      </c>
      <c r="I34" s="9">
        <v>1</v>
      </c>
      <c r="J34" s="9">
        <v>1</v>
      </c>
      <c r="K34" s="9">
        <v>0</v>
      </c>
      <c r="L34" s="9">
        <v>1</v>
      </c>
    </row>
    <row r="35" spans="1:12" x14ac:dyDescent="0.3">
      <c r="A35" s="11">
        <f t="shared" si="2"/>
        <v>30</v>
      </c>
      <c r="B35" s="21" t="s">
        <v>106</v>
      </c>
      <c r="C35" s="23" t="s">
        <v>69</v>
      </c>
      <c r="D35" s="1" t="s">
        <v>70</v>
      </c>
      <c r="G35" s="9">
        <v>0</v>
      </c>
      <c r="H35" s="9">
        <v>1</v>
      </c>
      <c r="I35" s="9">
        <v>1</v>
      </c>
      <c r="J35" s="9">
        <v>1</v>
      </c>
      <c r="K35" s="9">
        <v>1</v>
      </c>
      <c r="L35" s="9">
        <v>0</v>
      </c>
    </row>
    <row r="36" spans="1:12" x14ac:dyDescent="0.3">
      <c r="A36" s="11">
        <f t="shared" si="2"/>
        <v>31</v>
      </c>
      <c r="B36" s="21" t="s">
        <v>107</v>
      </c>
      <c r="C36" s="19" t="s">
        <v>64</v>
      </c>
      <c r="D36" t="s">
        <v>108</v>
      </c>
      <c r="G36" s="9">
        <v>0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</row>
    <row r="37" spans="1:12" x14ac:dyDescent="0.3">
      <c r="A37" s="11">
        <f t="shared" si="2"/>
        <v>32</v>
      </c>
      <c r="B37" s="5" t="s">
        <v>78</v>
      </c>
      <c r="C37" s="23" t="s">
        <v>69</v>
      </c>
      <c r="D37" s="1" t="s">
        <v>70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</row>
    <row r="38" spans="1:12" x14ac:dyDescent="0.3">
      <c r="A38" s="11">
        <f t="shared" si="2"/>
        <v>33</v>
      </c>
      <c r="B38" s="21" t="s">
        <v>79</v>
      </c>
      <c r="C38" s="23" t="s">
        <v>69</v>
      </c>
      <c r="D38" s="1" t="s">
        <v>97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</row>
    <row r="39" spans="1:12" x14ac:dyDescent="0.3">
      <c r="A39" s="11">
        <f t="shared" si="2"/>
        <v>34</v>
      </c>
      <c r="B39" s="21" t="s">
        <v>82</v>
      </c>
      <c r="C39" s="23" t="s">
        <v>69</v>
      </c>
      <c r="D39" s="1" t="s">
        <v>99</v>
      </c>
      <c r="G39" s="9">
        <v>1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</row>
    <row r="40" spans="1:12" x14ac:dyDescent="0.3">
      <c r="A40" s="11">
        <f t="shared" si="2"/>
        <v>35</v>
      </c>
      <c r="B40" s="21" t="s">
        <v>83</v>
      </c>
      <c r="C40" s="23" t="s">
        <v>69</v>
      </c>
      <c r="D40" s="1" t="s">
        <v>80</v>
      </c>
      <c r="E40" s="19" t="s">
        <v>109</v>
      </c>
      <c r="G40" s="9">
        <v>1</v>
      </c>
      <c r="H40" s="9">
        <v>0</v>
      </c>
      <c r="I40" s="9">
        <v>0</v>
      </c>
      <c r="J40" s="9">
        <v>0</v>
      </c>
      <c r="K40" s="9">
        <v>1</v>
      </c>
      <c r="L40" s="9">
        <v>1</v>
      </c>
    </row>
    <row r="41" spans="1:12" x14ac:dyDescent="0.3">
      <c r="A41" s="11">
        <f t="shared" si="2"/>
        <v>36</v>
      </c>
      <c r="B41" s="21" t="s">
        <v>110</v>
      </c>
      <c r="C41" s="23" t="s">
        <v>69</v>
      </c>
      <c r="D41" s="1" t="s">
        <v>99</v>
      </c>
      <c r="G41" s="9">
        <v>1</v>
      </c>
      <c r="H41" s="9">
        <v>0</v>
      </c>
      <c r="I41" s="9">
        <v>0</v>
      </c>
      <c r="J41" s="9">
        <v>1</v>
      </c>
      <c r="K41" s="9">
        <v>0</v>
      </c>
      <c r="L41" s="9">
        <v>0</v>
      </c>
    </row>
    <row r="42" spans="1:12" x14ac:dyDescent="0.3">
      <c r="A42" s="11">
        <f t="shared" si="2"/>
        <v>37</v>
      </c>
      <c r="B42" s="21" t="s">
        <v>111</v>
      </c>
      <c r="C42" s="23" t="s">
        <v>69</v>
      </c>
      <c r="D42" s="1" t="s">
        <v>112</v>
      </c>
      <c r="G42" s="9">
        <v>1</v>
      </c>
      <c r="H42" s="9">
        <v>0</v>
      </c>
      <c r="I42" s="9">
        <v>0</v>
      </c>
      <c r="J42" s="9">
        <v>1</v>
      </c>
      <c r="K42" s="9">
        <v>0</v>
      </c>
      <c r="L42" s="9">
        <v>1</v>
      </c>
    </row>
    <row r="43" spans="1:12" x14ac:dyDescent="0.3">
      <c r="A43" s="11">
        <f t="shared" si="2"/>
        <v>38</v>
      </c>
      <c r="B43" s="21" t="s">
        <v>113</v>
      </c>
      <c r="C43" s="23" t="s">
        <v>69</v>
      </c>
      <c r="D43" s="1" t="s">
        <v>114</v>
      </c>
      <c r="G43" s="9">
        <v>1</v>
      </c>
      <c r="H43" s="9">
        <v>0</v>
      </c>
      <c r="I43" s="9">
        <v>0</v>
      </c>
      <c r="J43" s="9">
        <v>1</v>
      </c>
      <c r="K43" s="9">
        <v>1</v>
      </c>
      <c r="L43" s="9">
        <v>0</v>
      </c>
    </row>
    <row r="44" spans="1:12" x14ac:dyDescent="0.3">
      <c r="A44" s="11">
        <f t="shared" si="2"/>
        <v>39</v>
      </c>
      <c r="B44" s="21" t="s">
        <v>115</v>
      </c>
      <c r="C44" s="23" t="s">
        <v>69</v>
      </c>
      <c r="D44" s="1" t="s">
        <v>114</v>
      </c>
      <c r="G44" s="9">
        <v>1</v>
      </c>
      <c r="H44" s="9">
        <v>0</v>
      </c>
      <c r="I44" s="9">
        <v>0</v>
      </c>
      <c r="J44" s="9">
        <v>1</v>
      </c>
      <c r="K44" s="9">
        <v>1</v>
      </c>
      <c r="L44" s="9">
        <v>1</v>
      </c>
    </row>
    <row r="45" spans="1:12" x14ac:dyDescent="0.3">
      <c r="A45" s="11">
        <f t="shared" si="2"/>
        <v>40</v>
      </c>
      <c r="B45" s="21" t="s">
        <v>116</v>
      </c>
      <c r="C45" s="23" t="s">
        <v>69</v>
      </c>
      <c r="D45" s="1" t="s">
        <v>114</v>
      </c>
      <c r="G45" s="9">
        <v>1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</row>
    <row r="46" spans="1:12" x14ac:dyDescent="0.3">
      <c r="A46" s="11">
        <f t="shared" si="2"/>
        <v>41</v>
      </c>
      <c r="B46" s="21" t="s">
        <v>117</v>
      </c>
      <c r="C46" s="23" t="s">
        <v>69</v>
      </c>
      <c r="D46" s="1" t="s">
        <v>114</v>
      </c>
      <c r="G46" s="9">
        <v>1</v>
      </c>
      <c r="H46" s="9">
        <v>0</v>
      </c>
      <c r="I46" s="9">
        <v>1</v>
      </c>
      <c r="J46" s="9">
        <v>0</v>
      </c>
      <c r="K46" s="9">
        <v>0</v>
      </c>
      <c r="L46" s="9">
        <v>1</v>
      </c>
    </row>
    <row r="47" spans="1:12" x14ac:dyDescent="0.3">
      <c r="A47" s="11">
        <f t="shared" si="2"/>
        <v>42</v>
      </c>
      <c r="B47" s="21" t="s">
        <v>118</v>
      </c>
      <c r="C47" s="23" t="s">
        <v>69</v>
      </c>
      <c r="D47" s="1" t="s">
        <v>114</v>
      </c>
      <c r="G47" s="9">
        <v>1</v>
      </c>
      <c r="H47" s="9">
        <v>0</v>
      </c>
      <c r="I47" s="9">
        <v>1</v>
      </c>
      <c r="J47" s="9">
        <v>0</v>
      </c>
      <c r="K47" s="9">
        <v>1</v>
      </c>
      <c r="L47" s="9">
        <v>0</v>
      </c>
    </row>
    <row r="48" spans="1:12" x14ac:dyDescent="0.3">
      <c r="A48" s="11">
        <f t="shared" si="2"/>
        <v>43</v>
      </c>
      <c r="B48" s="21" t="s">
        <v>119</v>
      </c>
      <c r="C48" s="23" t="s">
        <v>69</v>
      </c>
      <c r="D48" s="1" t="s">
        <v>114</v>
      </c>
      <c r="G48" s="9">
        <v>1</v>
      </c>
      <c r="H48" s="9">
        <v>0</v>
      </c>
      <c r="I48" s="9">
        <v>1</v>
      </c>
      <c r="J48" s="9">
        <v>0</v>
      </c>
      <c r="K48" s="9">
        <v>1</v>
      </c>
      <c r="L48" s="9">
        <v>1</v>
      </c>
    </row>
    <row r="49" spans="1:12" x14ac:dyDescent="0.3">
      <c r="A49" s="11">
        <f t="shared" si="2"/>
        <v>44</v>
      </c>
      <c r="B49" s="21" t="s">
        <v>120</v>
      </c>
      <c r="C49" s="23" t="s">
        <v>69</v>
      </c>
      <c r="D49" s="1" t="s">
        <v>114</v>
      </c>
      <c r="G49" s="9">
        <v>1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</row>
    <row r="50" spans="1:12" x14ac:dyDescent="0.3">
      <c r="A50" s="11">
        <f t="shared" si="2"/>
        <v>45</v>
      </c>
      <c r="B50" s="21" t="s">
        <v>121</v>
      </c>
      <c r="C50" s="23" t="s">
        <v>69</v>
      </c>
      <c r="D50" s="1" t="s">
        <v>112</v>
      </c>
      <c r="G50" s="9">
        <v>1</v>
      </c>
      <c r="H50" s="9">
        <v>0</v>
      </c>
      <c r="I50" s="9">
        <v>1</v>
      </c>
      <c r="J50" s="9">
        <v>1</v>
      </c>
      <c r="K50" s="9">
        <v>0</v>
      </c>
      <c r="L50" s="9">
        <v>1</v>
      </c>
    </row>
    <row r="51" spans="1:12" x14ac:dyDescent="0.3">
      <c r="A51" s="11">
        <f t="shared" si="2"/>
        <v>46</v>
      </c>
      <c r="B51" s="21" t="s">
        <v>122</v>
      </c>
      <c r="C51" s="23" t="s">
        <v>69</v>
      </c>
      <c r="D51" s="1" t="s">
        <v>114</v>
      </c>
      <c r="E51" s="19"/>
      <c r="G51" s="9">
        <v>1</v>
      </c>
      <c r="H51" s="9">
        <v>0</v>
      </c>
      <c r="I51" s="9">
        <v>1</v>
      </c>
      <c r="J51" s="9">
        <v>1</v>
      </c>
      <c r="K51" s="9">
        <v>1</v>
      </c>
      <c r="L51" s="9">
        <v>0</v>
      </c>
    </row>
    <row r="52" spans="1:12" x14ac:dyDescent="0.3">
      <c r="A52" s="11">
        <f t="shared" si="2"/>
        <v>47</v>
      </c>
      <c r="B52" s="21" t="s">
        <v>123</v>
      </c>
      <c r="C52" s="19" t="s">
        <v>64</v>
      </c>
      <c r="D52" t="s">
        <v>108</v>
      </c>
      <c r="E52" s="19" t="s">
        <v>124</v>
      </c>
      <c r="G52" s="9">
        <v>1</v>
      </c>
      <c r="H52" s="9">
        <v>0</v>
      </c>
      <c r="I52" s="9">
        <v>1</v>
      </c>
      <c r="J52" s="9">
        <v>1</v>
      </c>
      <c r="K52" s="9">
        <v>1</v>
      </c>
      <c r="L52" s="9">
        <v>1</v>
      </c>
    </row>
    <row r="53" spans="1:12" x14ac:dyDescent="0.3">
      <c r="A53" s="11">
        <f t="shared" si="2"/>
        <v>48</v>
      </c>
      <c r="B53" s="19" t="s">
        <v>125</v>
      </c>
      <c r="C53" s="19" t="s">
        <v>64</v>
      </c>
      <c r="D53" t="s">
        <v>72</v>
      </c>
      <c r="E53" t="s">
        <v>126</v>
      </c>
      <c r="G53" s="9">
        <v>1</v>
      </c>
      <c r="H53" s="9">
        <v>1</v>
      </c>
      <c r="I53" s="9">
        <v>0</v>
      </c>
      <c r="J53" s="9">
        <v>0</v>
      </c>
      <c r="K53" s="9">
        <v>0</v>
      </c>
      <c r="L53" s="9">
        <v>0</v>
      </c>
    </row>
    <row r="54" spans="1:12" x14ac:dyDescent="0.3">
      <c r="A54" s="11">
        <f t="shared" si="2"/>
        <v>49</v>
      </c>
      <c r="B54" s="19" t="s">
        <v>127</v>
      </c>
      <c r="C54" s="23" t="s">
        <v>69</v>
      </c>
      <c r="D54" s="1" t="s">
        <v>74</v>
      </c>
      <c r="G54" s="9">
        <v>1</v>
      </c>
      <c r="H54" s="9">
        <v>1</v>
      </c>
      <c r="I54" s="9">
        <v>0</v>
      </c>
      <c r="J54" s="9">
        <v>0</v>
      </c>
      <c r="K54" s="9">
        <v>0</v>
      </c>
      <c r="L54" s="9">
        <v>1</v>
      </c>
    </row>
    <row r="55" spans="1:12" x14ac:dyDescent="0.3">
      <c r="A55" s="11">
        <f t="shared" si="2"/>
        <v>50</v>
      </c>
      <c r="B55" s="19" t="s">
        <v>128</v>
      </c>
      <c r="C55" s="23" t="s">
        <v>69</v>
      </c>
      <c r="D55" s="1" t="s">
        <v>114</v>
      </c>
      <c r="G55" s="9">
        <v>1</v>
      </c>
      <c r="H55" s="9">
        <v>1</v>
      </c>
      <c r="I55" s="9">
        <v>0</v>
      </c>
      <c r="J55" s="9">
        <v>0</v>
      </c>
      <c r="K55" s="9">
        <v>1</v>
      </c>
      <c r="L55" s="9">
        <v>0</v>
      </c>
    </row>
    <row r="56" spans="1:12" x14ac:dyDescent="0.3">
      <c r="A56" s="11">
        <f t="shared" si="2"/>
        <v>51</v>
      </c>
      <c r="B56" s="19" t="s">
        <v>129</v>
      </c>
      <c r="C56" s="21" t="s">
        <v>64</v>
      </c>
      <c r="D56" t="s">
        <v>72</v>
      </c>
      <c r="E56" t="s">
        <v>126</v>
      </c>
      <c r="G56" s="9">
        <v>1</v>
      </c>
      <c r="H56" s="9">
        <v>1</v>
      </c>
      <c r="I56" s="9">
        <v>0</v>
      </c>
      <c r="J56" s="9">
        <v>0</v>
      </c>
      <c r="K56" s="9">
        <v>1</v>
      </c>
      <c r="L56" s="9">
        <v>1</v>
      </c>
    </row>
    <row r="57" spans="1:12" x14ac:dyDescent="0.3">
      <c r="A57" s="11">
        <f t="shared" si="2"/>
        <v>52</v>
      </c>
      <c r="B57" s="19" t="s">
        <v>130</v>
      </c>
      <c r="C57" s="19" t="s">
        <v>64</v>
      </c>
      <c r="D57" t="s">
        <v>131</v>
      </c>
      <c r="G57" s="9">
        <v>1</v>
      </c>
      <c r="H57" s="9">
        <v>1</v>
      </c>
      <c r="I57" s="9">
        <v>0</v>
      </c>
      <c r="J57" s="9">
        <v>1</v>
      </c>
      <c r="K57" s="9">
        <v>0</v>
      </c>
      <c r="L57" s="9">
        <v>0</v>
      </c>
    </row>
    <row r="58" spans="1:12" x14ac:dyDescent="0.3">
      <c r="A58" s="11">
        <f t="shared" si="2"/>
        <v>53</v>
      </c>
      <c r="B58" s="19" t="s">
        <v>132</v>
      </c>
      <c r="C58" s="23" t="s">
        <v>69</v>
      </c>
      <c r="D58" s="1" t="s">
        <v>74</v>
      </c>
      <c r="G58" s="9">
        <v>1</v>
      </c>
      <c r="H58" s="9">
        <v>1</v>
      </c>
      <c r="I58" s="9">
        <v>0</v>
      </c>
      <c r="J58" s="9">
        <v>1</v>
      </c>
      <c r="K58" s="9">
        <v>0</v>
      </c>
      <c r="L58" s="9">
        <v>1</v>
      </c>
    </row>
    <row r="59" spans="1:12" x14ac:dyDescent="0.3">
      <c r="A59" s="11">
        <f t="shared" si="2"/>
        <v>54</v>
      </c>
      <c r="B59" s="19" t="s">
        <v>133</v>
      </c>
      <c r="C59" s="23" t="s">
        <v>69</v>
      </c>
      <c r="D59" s="1" t="s">
        <v>114</v>
      </c>
      <c r="G59" s="9">
        <v>1</v>
      </c>
      <c r="H59" s="9">
        <v>1</v>
      </c>
      <c r="I59" s="9">
        <v>0</v>
      </c>
      <c r="J59" s="9">
        <v>1</v>
      </c>
      <c r="K59" s="9">
        <v>1</v>
      </c>
      <c r="L59" s="9">
        <v>0</v>
      </c>
    </row>
    <row r="60" spans="1:12" x14ac:dyDescent="0.3">
      <c r="A60" s="11">
        <f t="shared" si="2"/>
        <v>55</v>
      </c>
      <c r="B60" s="19" t="s">
        <v>134</v>
      </c>
      <c r="C60" s="19" t="s">
        <v>64</v>
      </c>
      <c r="D60" t="s">
        <v>135</v>
      </c>
      <c r="G60" s="9">
        <v>1</v>
      </c>
      <c r="H60" s="9">
        <v>1</v>
      </c>
      <c r="I60" s="9">
        <v>0</v>
      </c>
      <c r="J60" s="9">
        <v>1</v>
      </c>
      <c r="K60" s="9">
        <v>1</v>
      </c>
      <c r="L60" s="9">
        <v>1</v>
      </c>
    </row>
    <row r="61" spans="1:12" x14ac:dyDescent="0.3">
      <c r="A61" s="11">
        <f t="shared" si="2"/>
        <v>56</v>
      </c>
      <c r="B61" s="19" t="s">
        <v>128</v>
      </c>
      <c r="C61" s="23" t="s">
        <v>69</v>
      </c>
      <c r="D61" s="1" t="s">
        <v>114</v>
      </c>
      <c r="G61" s="9">
        <v>1</v>
      </c>
      <c r="H61" s="9">
        <v>1</v>
      </c>
      <c r="I61" s="9">
        <v>1</v>
      </c>
      <c r="J61" s="9">
        <v>0</v>
      </c>
      <c r="K61" s="9">
        <v>0</v>
      </c>
      <c r="L61" s="9">
        <v>0</v>
      </c>
    </row>
    <row r="62" spans="1:12" x14ac:dyDescent="0.3">
      <c r="A62" s="11">
        <f t="shared" si="2"/>
        <v>57</v>
      </c>
      <c r="B62" s="19" t="s">
        <v>136</v>
      </c>
      <c r="C62" s="23" t="s">
        <v>69</v>
      </c>
      <c r="D62" s="1" t="s">
        <v>112</v>
      </c>
      <c r="G62" s="9">
        <v>1</v>
      </c>
      <c r="H62" s="9">
        <v>1</v>
      </c>
      <c r="I62" s="9">
        <v>1</v>
      </c>
      <c r="J62" s="9">
        <v>0</v>
      </c>
      <c r="K62" s="9">
        <v>0</v>
      </c>
      <c r="L62" s="9">
        <v>1</v>
      </c>
    </row>
    <row r="63" spans="1:12" x14ac:dyDescent="0.3">
      <c r="A63" s="11">
        <f t="shared" si="2"/>
        <v>58</v>
      </c>
      <c r="B63" s="19" t="s">
        <v>137</v>
      </c>
      <c r="C63" s="23" t="s">
        <v>69</v>
      </c>
      <c r="D63" s="1" t="s">
        <v>114</v>
      </c>
      <c r="G63" s="9">
        <v>1</v>
      </c>
      <c r="H63" s="9">
        <v>1</v>
      </c>
      <c r="I63" s="9">
        <v>1</v>
      </c>
      <c r="J63" s="9">
        <v>0</v>
      </c>
      <c r="K63" s="9">
        <v>1</v>
      </c>
      <c r="L63" s="9">
        <v>0</v>
      </c>
    </row>
    <row r="64" spans="1:12" x14ac:dyDescent="0.3">
      <c r="A64" s="11">
        <f t="shared" si="2"/>
        <v>59</v>
      </c>
      <c r="B64" s="19" t="s">
        <v>138</v>
      </c>
      <c r="C64" s="23" t="s">
        <v>69</v>
      </c>
      <c r="D64" s="1" t="s">
        <v>114</v>
      </c>
      <c r="G64" s="9">
        <v>1</v>
      </c>
      <c r="H64" s="9">
        <v>1</v>
      </c>
      <c r="I64" s="9">
        <v>1</v>
      </c>
      <c r="J64" s="9">
        <v>0</v>
      </c>
      <c r="K64" s="9">
        <v>1</v>
      </c>
      <c r="L64" s="9">
        <v>1</v>
      </c>
    </row>
    <row r="65" spans="1:12" x14ac:dyDescent="0.3">
      <c r="A65" s="11">
        <f t="shared" si="2"/>
        <v>60</v>
      </c>
      <c r="B65" s="19" t="s">
        <v>139</v>
      </c>
      <c r="C65" s="19" t="s">
        <v>64</v>
      </c>
      <c r="D65" t="s">
        <v>140</v>
      </c>
      <c r="G65" s="9">
        <v>1</v>
      </c>
      <c r="H65" s="9">
        <v>1</v>
      </c>
      <c r="I65" s="9">
        <v>1</v>
      </c>
      <c r="J65" s="9">
        <v>1</v>
      </c>
      <c r="K65" s="9">
        <v>0</v>
      </c>
      <c r="L65" s="9">
        <v>0</v>
      </c>
    </row>
    <row r="66" spans="1:12" x14ac:dyDescent="0.3">
      <c r="A66" s="11">
        <f t="shared" si="2"/>
        <v>61</v>
      </c>
      <c r="B66" s="19" t="s">
        <v>141</v>
      </c>
      <c r="C66" s="23" t="s">
        <v>69</v>
      </c>
      <c r="D66" s="1" t="s">
        <v>74</v>
      </c>
      <c r="G66" s="9">
        <v>1</v>
      </c>
      <c r="H66" s="9">
        <v>1</v>
      </c>
      <c r="I66" s="9">
        <v>1</v>
      </c>
      <c r="J66" s="9">
        <v>1</v>
      </c>
      <c r="K66" s="9">
        <v>0</v>
      </c>
      <c r="L66" s="9">
        <v>1</v>
      </c>
    </row>
    <row r="67" spans="1:12" x14ac:dyDescent="0.3">
      <c r="A67" s="11">
        <f t="shared" si="2"/>
        <v>62</v>
      </c>
      <c r="B67" s="19" t="s">
        <v>142</v>
      </c>
      <c r="C67" s="23" t="s">
        <v>69</v>
      </c>
      <c r="D67" s="1" t="s">
        <v>114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0</v>
      </c>
    </row>
    <row r="68" spans="1:12" x14ac:dyDescent="0.3">
      <c r="A68" s="11">
        <f t="shared" si="2"/>
        <v>63</v>
      </c>
      <c r="B68" s="19" t="s">
        <v>143</v>
      </c>
      <c r="C68" s="19" t="s">
        <v>64</v>
      </c>
      <c r="D68" t="s">
        <v>72</v>
      </c>
      <c r="G68" s="9">
        <v>1</v>
      </c>
      <c r="H68" s="9">
        <v>1</v>
      </c>
      <c r="I68" s="9">
        <v>1</v>
      </c>
      <c r="J68" s="9">
        <v>1</v>
      </c>
      <c r="K68" s="9">
        <v>1</v>
      </c>
      <c r="L68" s="9">
        <v>1</v>
      </c>
    </row>
    <row r="70" spans="1:12" x14ac:dyDescent="0.3">
      <c r="B70" s="6" t="s">
        <v>64</v>
      </c>
      <c r="C70">
        <f>COUNTIFS($C$5:$C$68,B70)</f>
        <v>18</v>
      </c>
      <c r="D70" s="22">
        <f>C70/$C$72</f>
        <v>0.2857142857142857</v>
      </c>
    </row>
    <row r="71" spans="1:12" x14ac:dyDescent="0.3">
      <c r="B71" s="6" t="s">
        <v>69</v>
      </c>
      <c r="C71" s="10">
        <f>COUNTIFS($C$5:$C$68,B71)</f>
        <v>45</v>
      </c>
      <c r="D71" s="22">
        <f>C71/$C$72</f>
        <v>0.7142857142857143</v>
      </c>
    </row>
    <row r="72" spans="1:12" x14ac:dyDescent="0.3">
      <c r="C72">
        <f>SUM(C70:C71)</f>
        <v>63</v>
      </c>
    </row>
  </sheetData>
  <mergeCells count="3">
    <mergeCell ref="G2:H2"/>
    <mergeCell ref="I2:J2"/>
    <mergeCell ref="K2:L2"/>
  </mergeCell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5A07-3E62-4F50-B615-23BD4E08C347}">
  <dimension ref="A1:AS32"/>
  <sheetViews>
    <sheetView zoomScale="90" zoomScaleNormal="90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A28" sqref="A28:XFD28"/>
    </sheetView>
  </sheetViews>
  <sheetFormatPr defaultRowHeight="13.8" x14ac:dyDescent="0.3"/>
  <cols>
    <col min="1" max="1" width="3" style="24" bestFit="1" customWidth="1"/>
    <col min="2" max="2" width="6.44140625" style="71" bestFit="1" customWidth="1"/>
    <col min="3" max="3" width="22.44140625" style="24" bestFit="1" customWidth="1"/>
    <col min="4" max="4" width="18.44140625" style="24" bestFit="1" customWidth="1"/>
    <col min="5" max="5" width="8.109375" style="24" bestFit="1" customWidth="1"/>
    <col min="6" max="7" width="6.44140625" style="24" bestFit="1" customWidth="1"/>
    <col min="8" max="8" width="5.44140625" style="24" bestFit="1" customWidth="1"/>
    <col min="9" max="18" width="6.44140625" style="24" bestFit="1" customWidth="1"/>
    <col min="19" max="22" width="7" style="24" bestFit="1" customWidth="1"/>
    <col min="23" max="23" width="6" style="24" bestFit="1" customWidth="1"/>
    <col min="24" max="24" width="7" style="24" bestFit="1" customWidth="1"/>
    <col min="25" max="25" width="6" style="24" bestFit="1" customWidth="1"/>
    <col min="26" max="35" width="7" style="24" bestFit="1" customWidth="1"/>
    <col min="36" max="36" width="5.5546875" style="24" bestFit="1" customWidth="1"/>
    <col min="37" max="37" width="6.44140625" style="24" bestFit="1" customWidth="1"/>
    <col min="38" max="40" width="7" style="24" bestFit="1" customWidth="1"/>
    <col min="41" max="41" width="5.5546875" style="24" bestFit="1" customWidth="1"/>
    <col min="42" max="44" width="7.88671875" style="24" bestFit="1" customWidth="1"/>
    <col min="45" max="45" width="6.44140625" style="24" bestFit="1" customWidth="1"/>
    <col min="46" max="256" width="8.88671875" style="24"/>
    <col min="257" max="257" width="3" style="24" bestFit="1" customWidth="1"/>
    <col min="258" max="258" width="6.44140625" style="24" bestFit="1" customWidth="1"/>
    <col min="259" max="259" width="22.44140625" style="24" bestFit="1" customWidth="1"/>
    <col min="260" max="260" width="18.44140625" style="24" bestFit="1" customWidth="1"/>
    <col min="261" max="261" width="8.109375" style="24" bestFit="1" customWidth="1"/>
    <col min="262" max="263" width="6.44140625" style="24" bestFit="1" customWidth="1"/>
    <col min="264" max="264" width="5.44140625" style="24" bestFit="1" customWidth="1"/>
    <col min="265" max="274" width="6.44140625" style="24" bestFit="1" customWidth="1"/>
    <col min="275" max="278" width="7" style="24" bestFit="1" customWidth="1"/>
    <col min="279" max="279" width="6" style="24" bestFit="1" customWidth="1"/>
    <col min="280" max="280" width="7" style="24" bestFit="1" customWidth="1"/>
    <col min="281" max="281" width="6" style="24" bestFit="1" customWidth="1"/>
    <col min="282" max="291" width="7" style="24" bestFit="1" customWidth="1"/>
    <col min="292" max="292" width="5.5546875" style="24" bestFit="1" customWidth="1"/>
    <col min="293" max="293" width="6.44140625" style="24" bestFit="1" customWidth="1"/>
    <col min="294" max="296" width="7" style="24" bestFit="1" customWidth="1"/>
    <col min="297" max="297" width="5.5546875" style="24" bestFit="1" customWidth="1"/>
    <col min="298" max="300" width="7.88671875" style="24" bestFit="1" customWidth="1"/>
    <col min="301" max="301" width="6.44140625" style="24" bestFit="1" customWidth="1"/>
    <col min="302" max="512" width="8.88671875" style="24"/>
    <col min="513" max="513" width="3" style="24" bestFit="1" customWidth="1"/>
    <col min="514" max="514" width="6.44140625" style="24" bestFit="1" customWidth="1"/>
    <col min="515" max="515" width="22.44140625" style="24" bestFit="1" customWidth="1"/>
    <col min="516" max="516" width="18.44140625" style="24" bestFit="1" customWidth="1"/>
    <col min="517" max="517" width="8.109375" style="24" bestFit="1" customWidth="1"/>
    <col min="518" max="519" width="6.44140625" style="24" bestFit="1" customWidth="1"/>
    <col min="520" max="520" width="5.44140625" style="24" bestFit="1" customWidth="1"/>
    <col min="521" max="530" width="6.44140625" style="24" bestFit="1" customWidth="1"/>
    <col min="531" max="534" width="7" style="24" bestFit="1" customWidth="1"/>
    <col min="535" max="535" width="6" style="24" bestFit="1" customWidth="1"/>
    <col min="536" max="536" width="7" style="24" bestFit="1" customWidth="1"/>
    <col min="537" max="537" width="6" style="24" bestFit="1" customWidth="1"/>
    <col min="538" max="547" width="7" style="24" bestFit="1" customWidth="1"/>
    <col min="548" max="548" width="5.5546875" style="24" bestFit="1" customWidth="1"/>
    <col min="549" max="549" width="6.44140625" style="24" bestFit="1" customWidth="1"/>
    <col min="550" max="552" width="7" style="24" bestFit="1" customWidth="1"/>
    <col min="553" max="553" width="5.5546875" style="24" bestFit="1" customWidth="1"/>
    <col min="554" max="556" width="7.88671875" style="24" bestFit="1" customWidth="1"/>
    <col min="557" max="557" width="6.44140625" style="24" bestFit="1" customWidth="1"/>
    <col min="558" max="768" width="8.88671875" style="24"/>
    <col min="769" max="769" width="3" style="24" bestFit="1" customWidth="1"/>
    <col min="770" max="770" width="6.44140625" style="24" bestFit="1" customWidth="1"/>
    <col min="771" max="771" width="22.44140625" style="24" bestFit="1" customWidth="1"/>
    <col min="772" max="772" width="18.44140625" style="24" bestFit="1" customWidth="1"/>
    <col min="773" max="773" width="8.109375" style="24" bestFit="1" customWidth="1"/>
    <col min="774" max="775" width="6.44140625" style="24" bestFit="1" customWidth="1"/>
    <col min="776" max="776" width="5.44140625" style="24" bestFit="1" customWidth="1"/>
    <col min="777" max="786" width="6.44140625" style="24" bestFit="1" customWidth="1"/>
    <col min="787" max="790" width="7" style="24" bestFit="1" customWidth="1"/>
    <col min="791" max="791" width="6" style="24" bestFit="1" customWidth="1"/>
    <col min="792" max="792" width="7" style="24" bestFit="1" customWidth="1"/>
    <col min="793" max="793" width="6" style="24" bestFit="1" customWidth="1"/>
    <col min="794" max="803" width="7" style="24" bestFit="1" customWidth="1"/>
    <col min="804" max="804" width="5.5546875" style="24" bestFit="1" customWidth="1"/>
    <col min="805" max="805" width="6.44140625" style="24" bestFit="1" customWidth="1"/>
    <col min="806" max="808" width="7" style="24" bestFit="1" customWidth="1"/>
    <col min="809" max="809" width="5.5546875" style="24" bestFit="1" customWidth="1"/>
    <col min="810" max="812" width="7.88671875" style="24" bestFit="1" customWidth="1"/>
    <col min="813" max="813" width="6.44140625" style="24" bestFit="1" customWidth="1"/>
    <col min="814" max="1024" width="8.88671875" style="24"/>
    <col min="1025" max="1025" width="3" style="24" bestFit="1" customWidth="1"/>
    <col min="1026" max="1026" width="6.44140625" style="24" bestFit="1" customWidth="1"/>
    <col min="1027" max="1027" width="22.44140625" style="24" bestFit="1" customWidth="1"/>
    <col min="1028" max="1028" width="18.44140625" style="24" bestFit="1" customWidth="1"/>
    <col min="1029" max="1029" width="8.109375" style="24" bestFit="1" customWidth="1"/>
    <col min="1030" max="1031" width="6.44140625" style="24" bestFit="1" customWidth="1"/>
    <col min="1032" max="1032" width="5.44140625" style="24" bestFit="1" customWidth="1"/>
    <col min="1033" max="1042" width="6.44140625" style="24" bestFit="1" customWidth="1"/>
    <col min="1043" max="1046" width="7" style="24" bestFit="1" customWidth="1"/>
    <col min="1047" max="1047" width="6" style="24" bestFit="1" customWidth="1"/>
    <col min="1048" max="1048" width="7" style="24" bestFit="1" customWidth="1"/>
    <col min="1049" max="1049" width="6" style="24" bestFit="1" customWidth="1"/>
    <col min="1050" max="1059" width="7" style="24" bestFit="1" customWidth="1"/>
    <col min="1060" max="1060" width="5.5546875" style="24" bestFit="1" customWidth="1"/>
    <col min="1061" max="1061" width="6.44140625" style="24" bestFit="1" customWidth="1"/>
    <col min="1062" max="1064" width="7" style="24" bestFit="1" customWidth="1"/>
    <col min="1065" max="1065" width="5.5546875" style="24" bestFit="1" customWidth="1"/>
    <col min="1066" max="1068" width="7.88671875" style="24" bestFit="1" customWidth="1"/>
    <col min="1069" max="1069" width="6.44140625" style="24" bestFit="1" customWidth="1"/>
    <col min="1070" max="1280" width="8.88671875" style="24"/>
    <col min="1281" max="1281" width="3" style="24" bestFit="1" customWidth="1"/>
    <col min="1282" max="1282" width="6.44140625" style="24" bestFit="1" customWidth="1"/>
    <col min="1283" max="1283" width="22.44140625" style="24" bestFit="1" customWidth="1"/>
    <col min="1284" max="1284" width="18.44140625" style="24" bestFit="1" customWidth="1"/>
    <col min="1285" max="1285" width="8.109375" style="24" bestFit="1" customWidth="1"/>
    <col min="1286" max="1287" width="6.44140625" style="24" bestFit="1" customWidth="1"/>
    <col min="1288" max="1288" width="5.44140625" style="24" bestFit="1" customWidth="1"/>
    <col min="1289" max="1298" width="6.44140625" style="24" bestFit="1" customWidth="1"/>
    <col min="1299" max="1302" width="7" style="24" bestFit="1" customWidth="1"/>
    <col min="1303" max="1303" width="6" style="24" bestFit="1" customWidth="1"/>
    <col min="1304" max="1304" width="7" style="24" bestFit="1" customWidth="1"/>
    <col min="1305" max="1305" width="6" style="24" bestFit="1" customWidth="1"/>
    <col min="1306" max="1315" width="7" style="24" bestFit="1" customWidth="1"/>
    <col min="1316" max="1316" width="5.5546875" style="24" bestFit="1" customWidth="1"/>
    <col min="1317" max="1317" width="6.44140625" style="24" bestFit="1" customWidth="1"/>
    <col min="1318" max="1320" width="7" style="24" bestFit="1" customWidth="1"/>
    <col min="1321" max="1321" width="5.5546875" style="24" bestFit="1" customWidth="1"/>
    <col min="1322" max="1324" width="7.88671875" style="24" bestFit="1" customWidth="1"/>
    <col min="1325" max="1325" width="6.44140625" style="24" bestFit="1" customWidth="1"/>
    <col min="1326" max="1536" width="8.88671875" style="24"/>
    <col min="1537" max="1537" width="3" style="24" bestFit="1" customWidth="1"/>
    <col min="1538" max="1538" width="6.44140625" style="24" bestFit="1" customWidth="1"/>
    <col min="1539" max="1539" width="22.44140625" style="24" bestFit="1" customWidth="1"/>
    <col min="1540" max="1540" width="18.44140625" style="24" bestFit="1" customWidth="1"/>
    <col min="1541" max="1541" width="8.109375" style="24" bestFit="1" customWidth="1"/>
    <col min="1542" max="1543" width="6.44140625" style="24" bestFit="1" customWidth="1"/>
    <col min="1544" max="1544" width="5.44140625" style="24" bestFit="1" customWidth="1"/>
    <col min="1545" max="1554" width="6.44140625" style="24" bestFit="1" customWidth="1"/>
    <col min="1555" max="1558" width="7" style="24" bestFit="1" customWidth="1"/>
    <col min="1559" max="1559" width="6" style="24" bestFit="1" customWidth="1"/>
    <col min="1560" max="1560" width="7" style="24" bestFit="1" customWidth="1"/>
    <col min="1561" max="1561" width="6" style="24" bestFit="1" customWidth="1"/>
    <col min="1562" max="1571" width="7" style="24" bestFit="1" customWidth="1"/>
    <col min="1572" max="1572" width="5.5546875" style="24" bestFit="1" customWidth="1"/>
    <col min="1573" max="1573" width="6.44140625" style="24" bestFit="1" customWidth="1"/>
    <col min="1574" max="1576" width="7" style="24" bestFit="1" customWidth="1"/>
    <col min="1577" max="1577" width="5.5546875" style="24" bestFit="1" customWidth="1"/>
    <col min="1578" max="1580" width="7.88671875" style="24" bestFit="1" customWidth="1"/>
    <col min="1581" max="1581" width="6.44140625" style="24" bestFit="1" customWidth="1"/>
    <col min="1582" max="1792" width="8.88671875" style="24"/>
    <col min="1793" max="1793" width="3" style="24" bestFit="1" customWidth="1"/>
    <col min="1794" max="1794" width="6.44140625" style="24" bestFit="1" customWidth="1"/>
    <col min="1795" max="1795" width="22.44140625" style="24" bestFit="1" customWidth="1"/>
    <col min="1796" max="1796" width="18.44140625" style="24" bestFit="1" customWidth="1"/>
    <col min="1797" max="1797" width="8.109375" style="24" bestFit="1" customWidth="1"/>
    <col min="1798" max="1799" width="6.44140625" style="24" bestFit="1" customWidth="1"/>
    <col min="1800" max="1800" width="5.44140625" style="24" bestFit="1" customWidth="1"/>
    <col min="1801" max="1810" width="6.44140625" style="24" bestFit="1" customWidth="1"/>
    <col min="1811" max="1814" width="7" style="24" bestFit="1" customWidth="1"/>
    <col min="1815" max="1815" width="6" style="24" bestFit="1" customWidth="1"/>
    <col min="1816" max="1816" width="7" style="24" bestFit="1" customWidth="1"/>
    <col min="1817" max="1817" width="6" style="24" bestFit="1" customWidth="1"/>
    <col min="1818" max="1827" width="7" style="24" bestFit="1" customWidth="1"/>
    <col min="1828" max="1828" width="5.5546875" style="24" bestFit="1" customWidth="1"/>
    <col min="1829" max="1829" width="6.44140625" style="24" bestFit="1" customWidth="1"/>
    <col min="1830" max="1832" width="7" style="24" bestFit="1" customWidth="1"/>
    <col min="1833" max="1833" width="5.5546875" style="24" bestFit="1" customWidth="1"/>
    <col min="1834" max="1836" width="7.88671875" style="24" bestFit="1" customWidth="1"/>
    <col min="1837" max="1837" width="6.44140625" style="24" bestFit="1" customWidth="1"/>
    <col min="1838" max="2048" width="8.88671875" style="24"/>
    <col min="2049" max="2049" width="3" style="24" bestFit="1" customWidth="1"/>
    <col min="2050" max="2050" width="6.44140625" style="24" bestFit="1" customWidth="1"/>
    <col min="2051" max="2051" width="22.44140625" style="24" bestFit="1" customWidth="1"/>
    <col min="2052" max="2052" width="18.44140625" style="24" bestFit="1" customWidth="1"/>
    <col min="2053" max="2053" width="8.109375" style="24" bestFit="1" customWidth="1"/>
    <col min="2054" max="2055" width="6.44140625" style="24" bestFit="1" customWidth="1"/>
    <col min="2056" max="2056" width="5.44140625" style="24" bestFit="1" customWidth="1"/>
    <col min="2057" max="2066" width="6.44140625" style="24" bestFit="1" customWidth="1"/>
    <col min="2067" max="2070" width="7" style="24" bestFit="1" customWidth="1"/>
    <col min="2071" max="2071" width="6" style="24" bestFit="1" customWidth="1"/>
    <col min="2072" max="2072" width="7" style="24" bestFit="1" customWidth="1"/>
    <col min="2073" max="2073" width="6" style="24" bestFit="1" customWidth="1"/>
    <col min="2074" max="2083" width="7" style="24" bestFit="1" customWidth="1"/>
    <col min="2084" max="2084" width="5.5546875" style="24" bestFit="1" customWidth="1"/>
    <col min="2085" max="2085" width="6.44140625" style="24" bestFit="1" customWidth="1"/>
    <col min="2086" max="2088" width="7" style="24" bestFit="1" customWidth="1"/>
    <col min="2089" max="2089" width="5.5546875" style="24" bestFit="1" customWidth="1"/>
    <col min="2090" max="2092" width="7.88671875" style="24" bestFit="1" customWidth="1"/>
    <col min="2093" max="2093" width="6.44140625" style="24" bestFit="1" customWidth="1"/>
    <col min="2094" max="2304" width="8.88671875" style="24"/>
    <col min="2305" max="2305" width="3" style="24" bestFit="1" customWidth="1"/>
    <col min="2306" max="2306" width="6.44140625" style="24" bestFit="1" customWidth="1"/>
    <col min="2307" max="2307" width="22.44140625" style="24" bestFit="1" customWidth="1"/>
    <col min="2308" max="2308" width="18.44140625" style="24" bestFit="1" customWidth="1"/>
    <col min="2309" max="2309" width="8.109375" style="24" bestFit="1" customWidth="1"/>
    <col min="2310" max="2311" width="6.44140625" style="24" bestFit="1" customWidth="1"/>
    <col min="2312" max="2312" width="5.44140625" style="24" bestFit="1" customWidth="1"/>
    <col min="2313" max="2322" width="6.44140625" style="24" bestFit="1" customWidth="1"/>
    <col min="2323" max="2326" width="7" style="24" bestFit="1" customWidth="1"/>
    <col min="2327" max="2327" width="6" style="24" bestFit="1" customWidth="1"/>
    <col min="2328" max="2328" width="7" style="24" bestFit="1" customWidth="1"/>
    <col min="2329" max="2329" width="6" style="24" bestFit="1" customWidth="1"/>
    <col min="2330" max="2339" width="7" style="24" bestFit="1" customWidth="1"/>
    <col min="2340" max="2340" width="5.5546875" style="24" bestFit="1" customWidth="1"/>
    <col min="2341" max="2341" width="6.44140625" style="24" bestFit="1" customWidth="1"/>
    <col min="2342" max="2344" width="7" style="24" bestFit="1" customWidth="1"/>
    <col min="2345" max="2345" width="5.5546875" style="24" bestFit="1" customWidth="1"/>
    <col min="2346" max="2348" width="7.88671875" style="24" bestFit="1" customWidth="1"/>
    <col min="2349" max="2349" width="6.44140625" style="24" bestFit="1" customWidth="1"/>
    <col min="2350" max="2560" width="8.88671875" style="24"/>
    <col min="2561" max="2561" width="3" style="24" bestFit="1" customWidth="1"/>
    <col min="2562" max="2562" width="6.44140625" style="24" bestFit="1" customWidth="1"/>
    <col min="2563" max="2563" width="22.44140625" style="24" bestFit="1" customWidth="1"/>
    <col min="2564" max="2564" width="18.44140625" style="24" bestFit="1" customWidth="1"/>
    <col min="2565" max="2565" width="8.109375" style="24" bestFit="1" customWidth="1"/>
    <col min="2566" max="2567" width="6.44140625" style="24" bestFit="1" customWidth="1"/>
    <col min="2568" max="2568" width="5.44140625" style="24" bestFit="1" customWidth="1"/>
    <col min="2569" max="2578" width="6.44140625" style="24" bestFit="1" customWidth="1"/>
    <col min="2579" max="2582" width="7" style="24" bestFit="1" customWidth="1"/>
    <col min="2583" max="2583" width="6" style="24" bestFit="1" customWidth="1"/>
    <col min="2584" max="2584" width="7" style="24" bestFit="1" customWidth="1"/>
    <col min="2585" max="2585" width="6" style="24" bestFit="1" customWidth="1"/>
    <col min="2586" max="2595" width="7" style="24" bestFit="1" customWidth="1"/>
    <col min="2596" max="2596" width="5.5546875" style="24" bestFit="1" customWidth="1"/>
    <col min="2597" max="2597" width="6.44140625" style="24" bestFit="1" customWidth="1"/>
    <col min="2598" max="2600" width="7" style="24" bestFit="1" customWidth="1"/>
    <col min="2601" max="2601" width="5.5546875" style="24" bestFit="1" customWidth="1"/>
    <col min="2602" max="2604" width="7.88671875" style="24" bestFit="1" customWidth="1"/>
    <col min="2605" max="2605" width="6.44140625" style="24" bestFit="1" customWidth="1"/>
    <col min="2606" max="2816" width="8.88671875" style="24"/>
    <col min="2817" max="2817" width="3" style="24" bestFit="1" customWidth="1"/>
    <col min="2818" max="2818" width="6.44140625" style="24" bestFit="1" customWidth="1"/>
    <col min="2819" max="2819" width="22.44140625" style="24" bestFit="1" customWidth="1"/>
    <col min="2820" max="2820" width="18.44140625" style="24" bestFit="1" customWidth="1"/>
    <col min="2821" max="2821" width="8.109375" style="24" bestFit="1" customWidth="1"/>
    <col min="2822" max="2823" width="6.44140625" style="24" bestFit="1" customWidth="1"/>
    <col min="2824" max="2824" width="5.44140625" style="24" bestFit="1" customWidth="1"/>
    <col min="2825" max="2834" width="6.44140625" style="24" bestFit="1" customWidth="1"/>
    <col min="2835" max="2838" width="7" style="24" bestFit="1" customWidth="1"/>
    <col min="2839" max="2839" width="6" style="24" bestFit="1" customWidth="1"/>
    <col min="2840" max="2840" width="7" style="24" bestFit="1" customWidth="1"/>
    <col min="2841" max="2841" width="6" style="24" bestFit="1" customWidth="1"/>
    <col min="2842" max="2851" width="7" style="24" bestFit="1" customWidth="1"/>
    <col min="2852" max="2852" width="5.5546875" style="24" bestFit="1" customWidth="1"/>
    <col min="2853" max="2853" width="6.44140625" style="24" bestFit="1" customWidth="1"/>
    <col min="2854" max="2856" width="7" style="24" bestFit="1" customWidth="1"/>
    <col min="2857" max="2857" width="5.5546875" style="24" bestFit="1" customWidth="1"/>
    <col min="2858" max="2860" width="7.88671875" style="24" bestFit="1" customWidth="1"/>
    <col min="2861" max="2861" width="6.44140625" style="24" bestFit="1" customWidth="1"/>
    <col min="2862" max="3072" width="8.88671875" style="24"/>
    <col min="3073" max="3073" width="3" style="24" bestFit="1" customWidth="1"/>
    <col min="3074" max="3074" width="6.44140625" style="24" bestFit="1" customWidth="1"/>
    <col min="3075" max="3075" width="22.44140625" style="24" bestFit="1" customWidth="1"/>
    <col min="3076" max="3076" width="18.44140625" style="24" bestFit="1" customWidth="1"/>
    <col min="3077" max="3077" width="8.109375" style="24" bestFit="1" customWidth="1"/>
    <col min="3078" max="3079" width="6.44140625" style="24" bestFit="1" customWidth="1"/>
    <col min="3080" max="3080" width="5.44140625" style="24" bestFit="1" customWidth="1"/>
    <col min="3081" max="3090" width="6.44140625" style="24" bestFit="1" customWidth="1"/>
    <col min="3091" max="3094" width="7" style="24" bestFit="1" customWidth="1"/>
    <col min="3095" max="3095" width="6" style="24" bestFit="1" customWidth="1"/>
    <col min="3096" max="3096" width="7" style="24" bestFit="1" customWidth="1"/>
    <col min="3097" max="3097" width="6" style="24" bestFit="1" customWidth="1"/>
    <col min="3098" max="3107" width="7" style="24" bestFit="1" customWidth="1"/>
    <col min="3108" max="3108" width="5.5546875" style="24" bestFit="1" customWidth="1"/>
    <col min="3109" max="3109" width="6.44140625" style="24" bestFit="1" customWidth="1"/>
    <col min="3110" max="3112" width="7" style="24" bestFit="1" customWidth="1"/>
    <col min="3113" max="3113" width="5.5546875" style="24" bestFit="1" customWidth="1"/>
    <col min="3114" max="3116" width="7.88671875" style="24" bestFit="1" customWidth="1"/>
    <col min="3117" max="3117" width="6.44140625" style="24" bestFit="1" customWidth="1"/>
    <col min="3118" max="3328" width="8.88671875" style="24"/>
    <col min="3329" max="3329" width="3" style="24" bestFit="1" customWidth="1"/>
    <col min="3330" max="3330" width="6.44140625" style="24" bestFit="1" customWidth="1"/>
    <col min="3331" max="3331" width="22.44140625" style="24" bestFit="1" customWidth="1"/>
    <col min="3332" max="3332" width="18.44140625" style="24" bestFit="1" customWidth="1"/>
    <col min="3333" max="3333" width="8.109375" style="24" bestFit="1" customWidth="1"/>
    <col min="3334" max="3335" width="6.44140625" style="24" bestFit="1" customWidth="1"/>
    <col min="3336" max="3336" width="5.44140625" style="24" bestFit="1" customWidth="1"/>
    <col min="3337" max="3346" width="6.44140625" style="24" bestFit="1" customWidth="1"/>
    <col min="3347" max="3350" width="7" style="24" bestFit="1" customWidth="1"/>
    <col min="3351" max="3351" width="6" style="24" bestFit="1" customWidth="1"/>
    <col min="3352" max="3352" width="7" style="24" bestFit="1" customWidth="1"/>
    <col min="3353" max="3353" width="6" style="24" bestFit="1" customWidth="1"/>
    <col min="3354" max="3363" width="7" style="24" bestFit="1" customWidth="1"/>
    <col min="3364" max="3364" width="5.5546875" style="24" bestFit="1" customWidth="1"/>
    <col min="3365" max="3365" width="6.44140625" style="24" bestFit="1" customWidth="1"/>
    <col min="3366" max="3368" width="7" style="24" bestFit="1" customWidth="1"/>
    <col min="3369" max="3369" width="5.5546875" style="24" bestFit="1" customWidth="1"/>
    <col min="3370" max="3372" width="7.88671875" style="24" bestFit="1" customWidth="1"/>
    <col min="3373" max="3373" width="6.44140625" style="24" bestFit="1" customWidth="1"/>
    <col min="3374" max="3584" width="8.88671875" style="24"/>
    <col min="3585" max="3585" width="3" style="24" bestFit="1" customWidth="1"/>
    <col min="3586" max="3586" width="6.44140625" style="24" bestFit="1" customWidth="1"/>
    <col min="3587" max="3587" width="22.44140625" style="24" bestFit="1" customWidth="1"/>
    <col min="3588" max="3588" width="18.44140625" style="24" bestFit="1" customWidth="1"/>
    <col min="3589" max="3589" width="8.109375" style="24" bestFit="1" customWidth="1"/>
    <col min="3590" max="3591" width="6.44140625" style="24" bestFit="1" customWidth="1"/>
    <col min="3592" max="3592" width="5.44140625" style="24" bestFit="1" customWidth="1"/>
    <col min="3593" max="3602" width="6.44140625" style="24" bestFit="1" customWidth="1"/>
    <col min="3603" max="3606" width="7" style="24" bestFit="1" customWidth="1"/>
    <col min="3607" max="3607" width="6" style="24" bestFit="1" customWidth="1"/>
    <col min="3608" max="3608" width="7" style="24" bestFit="1" customWidth="1"/>
    <col min="3609" max="3609" width="6" style="24" bestFit="1" customWidth="1"/>
    <col min="3610" max="3619" width="7" style="24" bestFit="1" customWidth="1"/>
    <col min="3620" max="3620" width="5.5546875" style="24" bestFit="1" customWidth="1"/>
    <col min="3621" max="3621" width="6.44140625" style="24" bestFit="1" customWidth="1"/>
    <col min="3622" max="3624" width="7" style="24" bestFit="1" customWidth="1"/>
    <col min="3625" max="3625" width="5.5546875" style="24" bestFit="1" customWidth="1"/>
    <col min="3626" max="3628" width="7.88671875" style="24" bestFit="1" customWidth="1"/>
    <col min="3629" max="3629" width="6.44140625" style="24" bestFit="1" customWidth="1"/>
    <col min="3630" max="3840" width="8.88671875" style="24"/>
    <col min="3841" max="3841" width="3" style="24" bestFit="1" customWidth="1"/>
    <col min="3842" max="3842" width="6.44140625" style="24" bestFit="1" customWidth="1"/>
    <col min="3843" max="3843" width="22.44140625" style="24" bestFit="1" customWidth="1"/>
    <col min="3844" max="3844" width="18.44140625" style="24" bestFit="1" customWidth="1"/>
    <col min="3845" max="3845" width="8.109375" style="24" bestFit="1" customWidth="1"/>
    <col min="3846" max="3847" width="6.44140625" style="24" bestFit="1" customWidth="1"/>
    <col min="3848" max="3848" width="5.44140625" style="24" bestFit="1" customWidth="1"/>
    <col min="3849" max="3858" width="6.44140625" style="24" bestFit="1" customWidth="1"/>
    <col min="3859" max="3862" width="7" style="24" bestFit="1" customWidth="1"/>
    <col min="3863" max="3863" width="6" style="24" bestFit="1" customWidth="1"/>
    <col min="3864" max="3864" width="7" style="24" bestFit="1" customWidth="1"/>
    <col min="3865" max="3865" width="6" style="24" bestFit="1" customWidth="1"/>
    <col min="3866" max="3875" width="7" style="24" bestFit="1" customWidth="1"/>
    <col min="3876" max="3876" width="5.5546875" style="24" bestFit="1" customWidth="1"/>
    <col min="3877" max="3877" width="6.44140625" style="24" bestFit="1" customWidth="1"/>
    <col min="3878" max="3880" width="7" style="24" bestFit="1" customWidth="1"/>
    <col min="3881" max="3881" width="5.5546875" style="24" bestFit="1" customWidth="1"/>
    <col min="3882" max="3884" width="7.88671875" style="24" bestFit="1" customWidth="1"/>
    <col min="3885" max="3885" width="6.44140625" style="24" bestFit="1" customWidth="1"/>
    <col min="3886" max="4096" width="8.88671875" style="24"/>
    <col min="4097" max="4097" width="3" style="24" bestFit="1" customWidth="1"/>
    <col min="4098" max="4098" width="6.44140625" style="24" bestFit="1" customWidth="1"/>
    <col min="4099" max="4099" width="22.44140625" style="24" bestFit="1" customWidth="1"/>
    <col min="4100" max="4100" width="18.44140625" style="24" bestFit="1" customWidth="1"/>
    <col min="4101" max="4101" width="8.109375" style="24" bestFit="1" customWidth="1"/>
    <col min="4102" max="4103" width="6.44140625" style="24" bestFit="1" customWidth="1"/>
    <col min="4104" max="4104" width="5.44140625" style="24" bestFit="1" customWidth="1"/>
    <col min="4105" max="4114" width="6.44140625" style="24" bestFit="1" customWidth="1"/>
    <col min="4115" max="4118" width="7" style="24" bestFit="1" customWidth="1"/>
    <col min="4119" max="4119" width="6" style="24" bestFit="1" customWidth="1"/>
    <col min="4120" max="4120" width="7" style="24" bestFit="1" customWidth="1"/>
    <col min="4121" max="4121" width="6" style="24" bestFit="1" customWidth="1"/>
    <col min="4122" max="4131" width="7" style="24" bestFit="1" customWidth="1"/>
    <col min="4132" max="4132" width="5.5546875" style="24" bestFit="1" customWidth="1"/>
    <col min="4133" max="4133" width="6.44140625" style="24" bestFit="1" customWidth="1"/>
    <col min="4134" max="4136" width="7" style="24" bestFit="1" customWidth="1"/>
    <col min="4137" max="4137" width="5.5546875" style="24" bestFit="1" customWidth="1"/>
    <col min="4138" max="4140" width="7.88671875" style="24" bestFit="1" customWidth="1"/>
    <col min="4141" max="4141" width="6.44140625" style="24" bestFit="1" customWidth="1"/>
    <col min="4142" max="4352" width="8.88671875" style="24"/>
    <col min="4353" max="4353" width="3" style="24" bestFit="1" customWidth="1"/>
    <col min="4354" max="4354" width="6.44140625" style="24" bestFit="1" customWidth="1"/>
    <col min="4355" max="4355" width="22.44140625" style="24" bestFit="1" customWidth="1"/>
    <col min="4356" max="4356" width="18.44140625" style="24" bestFit="1" customWidth="1"/>
    <col min="4357" max="4357" width="8.109375" style="24" bestFit="1" customWidth="1"/>
    <col min="4358" max="4359" width="6.44140625" style="24" bestFit="1" customWidth="1"/>
    <col min="4360" max="4360" width="5.44140625" style="24" bestFit="1" customWidth="1"/>
    <col min="4361" max="4370" width="6.44140625" style="24" bestFit="1" customWidth="1"/>
    <col min="4371" max="4374" width="7" style="24" bestFit="1" customWidth="1"/>
    <col min="4375" max="4375" width="6" style="24" bestFit="1" customWidth="1"/>
    <col min="4376" max="4376" width="7" style="24" bestFit="1" customWidth="1"/>
    <col min="4377" max="4377" width="6" style="24" bestFit="1" customWidth="1"/>
    <col min="4378" max="4387" width="7" style="24" bestFit="1" customWidth="1"/>
    <col min="4388" max="4388" width="5.5546875" style="24" bestFit="1" customWidth="1"/>
    <col min="4389" max="4389" width="6.44140625" style="24" bestFit="1" customWidth="1"/>
    <col min="4390" max="4392" width="7" style="24" bestFit="1" customWidth="1"/>
    <col min="4393" max="4393" width="5.5546875" style="24" bestFit="1" customWidth="1"/>
    <col min="4394" max="4396" width="7.88671875" style="24" bestFit="1" customWidth="1"/>
    <col min="4397" max="4397" width="6.44140625" style="24" bestFit="1" customWidth="1"/>
    <col min="4398" max="4608" width="8.88671875" style="24"/>
    <col min="4609" max="4609" width="3" style="24" bestFit="1" customWidth="1"/>
    <col min="4610" max="4610" width="6.44140625" style="24" bestFit="1" customWidth="1"/>
    <col min="4611" max="4611" width="22.44140625" style="24" bestFit="1" customWidth="1"/>
    <col min="4612" max="4612" width="18.44140625" style="24" bestFit="1" customWidth="1"/>
    <col min="4613" max="4613" width="8.109375" style="24" bestFit="1" customWidth="1"/>
    <col min="4614" max="4615" width="6.44140625" style="24" bestFit="1" customWidth="1"/>
    <col min="4616" max="4616" width="5.44140625" style="24" bestFit="1" customWidth="1"/>
    <col min="4617" max="4626" width="6.44140625" style="24" bestFit="1" customWidth="1"/>
    <col min="4627" max="4630" width="7" style="24" bestFit="1" customWidth="1"/>
    <col min="4631" max="4631" width="6" style="24" bestFit="1" customWidth="1"/>
    <col min="4632" max="4632" width="7" style="24" bestFit="1" customWidth="1"/>
    <col min="4633" max="4633" width="6" style="24" bestFit="1" customWidth="1"/>
    <col min="4634" max="4643" width="7" style="24" bestFit="1" customWidth="1"/>
    <col min="4644" max="4644" width="5.5546875" style="24" bestFit="1" customWidth="1"/>
    <col min="4645" max="4645" width="6.44140625" style="24" bestFit="1" customWidth="1"/>
    <col min="4646" max="4648" width="7" style="24" bestFit="1" customWidth="1"/>
    <col min="4649" max="4649" width="5.5546875" style="24" bestFit="1" customWidth="1"/>
    <col min="4650" max="4652" width="7.88671875" style="24" bestFit="1" customWidth="1"/>
    <col min="4653" max="4653" width="6.44140625" style="24" bestFit="1" customWidth="1"/>
    <col min="4654" max="4864" width="8.88671875" style="24"/>
    <col min="4865" max="4865" width="3" style="24" bestFit="1" customWidth="1"/>
    <col min="4866" max="4866" width="6.44140625" style="24" bestFit="1" customWidth="1"/>
    <col min="4867" max="4867" width="22.44140625" style="24" bestFit="1" customWidth="1"/>
    <col min="4868" max="4868" width="18.44140625" style="24" bestFit="1" customWidth="1"/>
    <col min="4869" max="4869" width="8.109375" style="24" bestFit="1" customWidth="1"/>
    <col min="4870" max="4871" width="6.44140625" style="24" bestFit="1" customWidth="1"/>
    <col min="4872" max="4872" width="5.44140625" style="24" bestFit="1" customWidth="1"/>
    <col min="4873" max="4882" width="6.44140625" style="24" bestFit="1" customWidth="1"/>
    <col min="4883" max="4886" width="7" style="24" bestFit="1" customWidth="1"/>
    <col min="4887" max="4887" width="6" style="24" bestFit="1" customWidth="1"/>
    <col min="4888" max="4888" width="7" style="24" bestFit="1" customWidth="1"/>
    <col min="4889" max="4889" width="6" style="24" bestFit="1" customWidth="1"/>
    <col min="4890" max="4899" width="7" style="24" bestFit="1" customWidth="1"/>
    <col min="4900" max="4900" width="5.5546875" style="24" bestFit="1" customWidth="1"/>
    <col min="4901" max="4901" width="6.44140625" style="24" bestFit="1" customWidth="1"/>
    <col min="4902" max="4904" width="7" style="24" bestFit="1" customWidth="1"/>
    <col min="4905" max="4905" width="5.5546875" style="24" bestFit="1" customWidth="1"/>
    <col min="4906" max="4908" width="7.88671875" style="24" bestFit="1" customWidth="1"/>
    <col min="4909" max="4909" width="6.44140625" style="24" bestFit="1" customWidth="1"/>
    <col min="4910" max="5120" width="8.88671875" style="24"/>
    <col min="5121" max="5121" width="3" style="24" bestFit="1" customWidth="1"/>
    <col min="5122" max="5122" width="6.44140625" style="24" bestFit="1" customWidth="1"/>
    <col min="5123" max="5123" width="22.44140625" style="24" bestFit="1" customWidth="1"/>
    <col min="5124" max="5124" width="18.44140625" style="24" bestFit="1" customWidth="1"/>
    <col min="5125" max="5125" width="8.109375" style="24" bestFit="1" customWidth="1"/>
    <col min="5126" max="5127" width="6.44140625" style="24" bestFit="1" customWidth="1"/>
    <col min="5128" max="5128" width="5.44140625" style="24" bestFit="1" customWidth="1"/>
    <col min="5129" max="5138" width="6.44140625" style="24" bestFit="1" customWidth="1"/>
    <col min="5139" max="5142" width="7" style="24" bestFit="1" customWidth="1"/>
    <col min="5143" max="5143" width="6" style="24" bestFit="1" customWidth="1"/>
    <col min="5144" max="5144" width="7" style="24" bestFit="1" customWidth="1"/>
    <col min="5145" max="5145" width="6" style="24" bestFit="1" customWidth="1"/>
    <col min="5146" max="5155" width="7" style="24" bestFit="1" customWidth="1"/>
    <col min="5156" max="5156" width="5.5546875" style="24" bestFit="1" customWidth="1"/>
    <col min="5157" max="5157" width="6.44140625" style="24" bestFit="1" customWidth="1"/>
    <col min="5158" max="5160" width="7" style="24" bestFit="1" customWidth="1"/>
    <col min="5161" max="5161" width="5.5546875" style="24" bestFit="1" customWidth="1"/>
    <col min="5162" max="5164" width="7.88671875" style="24" bestFit="1" customWidth="1"/>
    <col min="5165" max="5165" width="6.44140625" style="24" bestFit="1" customWidth="1"/>
    <col min="5166" max="5376" width="8.88671875" style="24"/>
    <col min="5377" max="5377" width="3" style="24" bestFit="1" customWidth="1"/>
    <col min="5378" max="5378" width="6.44140625" style="24" bestFit="1" customWidth="1"/>
    <col min="5379" max="5379" width="22.44140625" style="24" bestFit="1" customWidth="1"/>
    <col min="5380" max="5380" width="18.44140625" style="24" bestFit="1" customWidth="1"/>
    <col min="5381" max="5381" width="8.109375" style="24" bestFit="1" customWidth="1"/>
    <col min="5382" max="5383" width="6.44140625" style="24" bestFit="1" customWidth="1"/>
    <col min="5384" max="5384" width="5.44140625" style="24" bestFit="1" customWidth="1"/>
    <col min="5385" max="5394" width="6.44140625" style="24" bestFit="1" customWidth="1"/>
    <col min="5395" max="5398" width="7" style="24" bestFit="1" customWidth="1"/>
    <col min="5399" max="5399" width="6" style="24" bestFit="1" customWidth="1"/>
    <col min="5400" max="5400" width="7" style="24" bestFit="1" customWidth="1"/>
    <col min="5401" max="5401" width="6" style="24" bestFit="1" customWidth="1"/>
    <col min="5402" max="5411" width="7" style="24" bestFit="1" customWidth="1"/>
    <col min="5412" max="5412" width="5.5546875" style="24" bestFit="1" customWidth="1"/>
    <col min="5413" max="5413" width="6.44140625" style="24" bestFit="1" customWidth="1"/>
    <col min="5414" max="5416" width="7" style="24" bestFit="1" customWidth="1"/>
    <col min="5417" max="5417" width="5.5546875" style="24" bestFit="1" customWidth="1"/>
    <col min="5418" max="5420" width="7.88671875" style="24" bestFit="1" customWidth="1"/>
    <col min="5421" max="5421" width="6.44140625" style="24" bestFit="1" customWidth="1"/>
    <col min="5422" max="5632" width="8.88671875" style="24"/>
    <col min="5633" max="5633" width="3" style="24" bestFit="1" customWidth="1"/>
    <col min="5634" max="5634" width="6.44140625" style="24" bestFit="1" customWidth="1"/>
    <col min="5635" max="5635" width="22.44140625" style="24" bestFit="1" customWidth="1"/>
    <col min="5636" max="5636" width="18.44140625" style="24" bestFit="1" customWidth="1"/>
    <col min="5637" max="5637" width="8.109375" style="24" bestFit="1" customWidth="1"/>
    <col min="5638" max="5639" width="6.44140625" style="24" bestFit="1" customWidth="1"/>
    <col min="5640" max="5640" width="5.44140625" style="24" bestFit="1" customWidth="1"/>
    <col min="5641" max="5650" width="6.44140625" style="24" bestFit="1" customWidth="1"/>
    <col min="5651" max="5654" width="7" style="24" bestFit="1" customWidth="1"/>
    <col min="5655" max="5655" width="6" style="24" bestFit="1" customWidth="1"/>
    <col min="5656" max="5656" width="7" style="24" bestFit="1" customWidth="1"/>
    <col min="5657" max="5657" width="6" style="24" bestFit="1" customWidth="1"/>
    <col min="5658" max="5667" width="7" style="24" bestFit="1" customWidth="1"/>
    <col min="5668" max="5668" width="5.5546875" style="24" bestFit="1" customWidth="1"/>
    <col min="5669" max="5669" width="6.44140625" style="24" bestFit="1" customWidth="1"/>
    <col min="5670" max="5672" width="7" style="24" bestFit="1" customWidth="1"/>
    <col min="5673" max="5673" width="5.5546875" style="24" bestFit="1" customWidth="1"/>
    <col min="5674" max="5676" width="7.88671875" style="24" bestFit="1" customWidth="1"/>
    <col min="5677" max="5677" width="6.44140625" style="24" bestFit="1" customWidth="1"/>
    <col min="5678" max="5888" width="8.88671875" style="24"/>
    <col min="5889" max="5889" width="3" style="24" bestFit="1" customWidth="1"/>
    <col min="5890" max="5890" width="6.44140625" style="24" bestFit="1" customWidth="1"/>
    <col min="5891" max="5891" width="22.44140625" style="24" bestFit="1" customWidth="1"/>
    <col min="5892" max="5892" width="18.44140625" style="24" bestFit="1" customWidth="1"/>
    <col min="5893" max="5893" width="8.109375" style="24" bestFit="1" customWidth="1"/>
    <col min="5894" max="5895" width="6.44140625" style="24" bestFit="1" customWidth="1"/>
    <col min="5896" max="5896" width="5.44140625" style="24" bestFit="1" customWidth="1"/>
    <col min="5897" max="5906" width="6.44140625" style="24" bestFit="1" customWidth="1"/>
    <col min="5907" max="5910" width="7" style="24" bestFit="1" customWidth="1"/>
    <col min="5911" max="5911" width="6" style="24" bestFit="1" customWidth="1"/>
    <col min="5912" max="5912" width="7" style="24" bestFit="1" customWidth="1"/>
    <col min="5913" max="5913" width="6" style="24" bestFit="1" customWidth="1"/>
    <col min="5914" max="5923" width="7" style="24" bestFit="1" customWidth="1"/>
    <col min="5924" max="5924" width="5.5546875" style="24" bestFit="1" customWidth="1"/>
    <col min="5925" max="5925" width="6.44140625" style="24" bestFit="1" customWidth="1"/>
    <col min="5926" max="5928" width="7" style="24" bestFit="1" customWidth="1"/>
    <col min="5929" max="5929" width="5.5546875" style="24" bestFit="1" customWidth="1"/>
    <col min="5930" max="5932" width="7.88671875" style="24" bestFit="1" customWidth="1"/>
    <col min="5933" max="5933" width="6.44140625" style="24" bestFit="1" customWidth="1"/>
    <col min="5934" max="6144" width="8.88671875" style="24"/>
    <col min="6145" max="6145" width="3" style="24" bestFit="1" customWidth="1"/>
    <col min="6146" max="6146" width="6.44140625" style="24" bestFit="1" customWidth="1"/>
    <col min="6147" max="6147" width="22.44140625" style="24" bestFit="1" customWidth="1"/>
    <col min="6148" max="6148" width="18.44140625" style="24" bestFit="1" customWidth="1"/>
    <col min="6149" max="6149" width="8.109375" style="24" bestFit="1" customWidth="1"/>
    <col min="6150" max="6151" width="6.44140625" style="24" bestFit="1" customWidth="1"/>
    <col min="6152" max="6152" width="5.44140625" style="24" bestFit="1" customWidth="1"/>
    <col min="6153" max="6162" width="6.44140625" style="24" bestFit="1" customWidth="1"/>
    <col min="6163" max="6166" width="7" style="24" bestFit="1" customWidth="1"/>
    <col min="6167" max="6167" width="6" style="24" bestFit="1" customWidth="1"/>
    <col min="6168" max="6168" width="7" style="24" bestFit="1" customWidth="1"/>
    <col min="6169" max="6169" width="6" style="24" bestFit="1" customWidth="1"/>
    <col min="6170" max="6179" width="7" style="24" bestFit="1" customWidth="1"/>
    <col min="6180" max="6180" width="5.5546875" style="24" bestFit="1" customWidth="1"/>
    <col min="6181" max="6181" width="6.44140625" style="24" bestFit="1" customWidth="1"/>
    <col min="6182" max="6184" width="7" style="24" bestFit="1" customWidth="1"/>
    <col min="6185" max="6185" width="5.5546875" style="24" bestFit="1" customWidth="1"/>
    <col min="6186" max="6188" width="7.88671875" style="24" bestFit="1" customWidth="1"/>
    <col min="6189" max="6189" width="6.44140625" style="24" bestFit="1" customWidth="1"/>
    <col min="6190" max="6400" width="8.88671875" style="24"/>
    <col min="6401" max="6401" width="3" style="24" bestFit="1" customWidth="1"/>
    <col min="6402" max="6402" width="6.44140625" style="24" bestFit="1" customWidth="1"/>
    <col min="6403" max="6403" width="22.44140625" style="24" bestFit="1" customWidth="1"/>
    <col min="6404" max="6404" width="18.44140625" style="24" bestFit="1" customWidth="1"/>
    <col min="6405" max="6405" width="8.109375" style="24" bestFit="1" customWidth="1"/>
    <col min="6406" max="6407" width="6.44140625" style="24" bestFit="1" customWidth="1"/>
    <col min="6408" max="6408" width="5.44140625" style="24" bestFit="1" customWidth="1"/>
    <col min="6409" max="6418" width="6.44140625" style="24" bestFit="1" customWidth="1"/>
    <col min="6419" max="6422" width="7" style="24" bestFit="1" customWidth="1"/>
    <col min="6423" max="6423" width="6" style="24" bestFit="1" customWidth="1"/>
    <col min="6424" max="6424" width="7" style="24" bestFit="1" customWidth="1"/>
    <col min="6425" max="6425" width="6" style="24" bestFit="1" customWidth="1"/>
    <col min="6426" max="6435" width="7" style="24" bestFit="1" customWidth="1"/>
    <col min="6436" max="6436" width="5.5546875" style="24" bestFit="1" customWidth="1"/>
    <col min="6437" max="6437" width="6.44140625" style="24" bestFit="1" customWidth="1"/>
    <col min="6438" max="6440" width="7" style="24" bestFit="1" customWidth="1"/>
    <col min="6441" max="6441" width="5.5546875" style="24" bestFit="1" customWidth="1"/>
    <col min="6442" max="6444" width="7.88671875" style="24" bestFit="1" customWidth="1"/>
    <col min="6445" max="6445" width="6.44140625" style="24" bestFit="1" customWidth="1"/>
    <col min="6446" max="6656" width="8.88671875" style="24"/>
    <col min="6657" max="6657" width="3" style="24" bestFit="1" customWidth="1"/>
    <col min="6658" max="6658" width="6.44140625" style="24" bestFit="1" customWidth="1"/>
    <col min="6659" max="6659" width="22.44140625" style="24" bestFit="1" customWidth="1"/>
    <col min="6660" max="6660" width="18.44140625" style="24" bestFit="1" customWidth="1"/>
    <col min="6661" max="6661" width="8.109375" style="24" bestFit="1" customWidth="1"/>
    <col min="6662" max="6663" width="6.44140625" style="24" bestFit="1" customWidth="1"/>
    <col min="6664" max="6664" width="5.44140625" style="24" bestFit="1" customWidth="1"/>
    <col min="6665" max="6674" width="6.44140625" style="24" bestFit="1" customWidth="1"/>
    <col min="6675" max="6678" width="7" style="24" bestFit="1" customWidth="1"/>
    <col min="6679" max="6679" width="6" style="24" bestFit="1" customWidth="1"/>
    <col min="6680" max="6680" width="7" style="24" bestFit="1" customWidth="1"/>
    <col min="6681" max="6681" width="6" style="24" bestFit="1" customWidth="1"/>
    <col min="6682" max="6691" width="7" style="24" bestFit="1" customWidth="1"/>
    <col min="6692" max="6692" width="5.5546875" style="24" bestFit="1" customWidth="1"/>
    <col min="6693" max="6693" width="6.44140625" style="24" bestFit="1" customWidth="1"/>
    <col min="6694" max="6696" width="7" style="24" bestFit="1" customWidth="1"/>
    <col min="6697" max="6697" width="5.5546875" style="24" bestFit="1" customWidth="1"/>
    <col min="6698" max="6700" width="7.88671875" style="24" bestFit="1" customWidth="1"/>
    <col min="6701" max="6701" width="6.44140625" style="24" bestFit="1" customWidth="1"/>
    <col min="6702" max="6912" width="8.88671875" style="24"/>
    <col min="6913" max="6913" width="3" style="24" bestFit="1" customWidth="1"/>
    <col min="6914" max="6914" width="6.44140625" style="24" bestFit="1" customWidth="1"/>
    <col min="6915" max="6915" width="22.44140625" style="24" bestFit="1" customWidth="1"/>
    <col min="6916" max="6916" width="18.44140625" style="24" bestFit="1" customWidth="1"/>
    <col min="6917" max="6917" width="8.109375" style="24" bestFit="1" customWidth="1"/>
    <col min="6918" max="6919" width="6.44140625" style="24" bestFit="1" customWidth="1"/>
    <col min="6920" max="6920" width="5.44140625" style="24" bestFit="1" customWidth="1"/>
    <col min="6921" max="6930" width="6.44140625" style="24" bestFit="1" customWidth="1"/>
    <col min="6931" max="6934" width="7" style="24" bestFit="1" customWidth="1"/>
    <col min="6935" max="6935" width="6" style="24" bestFit="1" customWidth="1"/>
    <col min="6936" max="6936" width="7" style="24" bestFit="1" customWidth="1"/>
    <col min="6937" max="6937" width="6" style="24" bestFit="1" customWidth="1"/>
    <col min="6938" max="6947" width="7" style="24" bestFit="1" customWidth="1"/>
    <col min="6948" max="6948" width="5.5546875" style="24" bestFit="1" customWidth="1"/>
    <col min="6949" max="6949" width="6.44140625" style="24" bestFit="1" customWidth="1"/>
    <col min="6950" max="6952" width="7" style="24" bestFit="1" customWidth="1"/>
    <col min="6953" max="6953" width="5.5546875" style="24" bestFit="1" customWidth="1"/>
    <col min="6954" max="6956" width="7.88671875" style="24" bestFit="1" customWidth="1"/>
    <col min="6957" max="6957" width="6.44140625" style="24" bestFit="1" customWidth="1"/>
    <col min="6958" max="7168" width="8.88671875" style="24"/>
    <col min="7169" max="7169" width="3" style="24" bestFit="1" customWidth="1"/>
    <col min="7170" max="7170" width="6.44140625" style="24" bestFit="1" customWidth="1"/>
    <col min="7171" max="7171" width="22.44140625" style="24" bestFit="1" customWidth="1"/>
    <col min="7172" max="7172" width="18.44140625" style="24" bestFit="1" customWidth="1"/>
    <col min="7173" max="7173" width="8.109375" style="24" bestFit="1" customWidth="1"/>
    <col min="7174" max="7175" width="6.44140625" style="24" bestFit="1" customWidth="1"/>
    <col min="7176" max="7176" width="5.44140625" style="24" bestFit="1" customWidth="1"/>
    <col min="7177" max="7186" width="6.44140625" style="24" bestFit="1" customWidth="1"/>
    <col min="7187" max="7190" width="7" style="24" bestFit="1" customWidth="1"/>
    <col min="7191" max="7191" width="6" style="24" bestFit="1" customWidth="1"/>
    <col min="7192" max="7192" width="7" style="24" bestFit="1" customWidth="1"/>
    <col min="7193" max="7193" width="6" style="24" bestFit="1" customWidth="1"/>
    <col min="7194" max="7203" width="7" style="24" bestFit="1" customWidth="1"/>
    <col min="7204" max="7204" width="5.5546875" style="24" bestFit="1" customWidth="1"/>
    <col min="7205" max="7205" width="6.44140625" style="24" bestFit="1" customWidth="1"/>
    <col min="7206" max="7208" width="7" style="24" bestFit="1" customWidth="1"/>
    <col min="7209" max="7209" width="5.5546875" style="24" bestFit="1" customWidth="1"/>
    <col min="7210" max="7212" width="7.88671875" style="24" bestFit="1" customWidth="1"/>
    <col min="7213" max="7213" width="6.44140625" style="24" bestFit="1" customWidth="1"/>
    <col min="7214" max="7424" width="8.88671875" style="24"/>
    <col min="7425" max="7425" width="3" style="24" bestFit="1" customWidth="1"/>
    <col min="7426" max="7426" width="6.44140625" style="24" bestFit="1" customWidth="1"/>
    <col min="7427" max="7427" width="22.44140625" style="24" bestFit="1" customWidth="1"/>
    <col min="7428" max="7428" width="18.44140625" style="24" bestFit="1" customWidth="1"/>
    <col min="7429" max="7429" width="8.109375" style="24" bestFit="1" customWidth="1"/>
    <col min="7430" max="7431" width="6.44140625" style="24" bestFit="1" customWidth="1"/>
    <col min="7432" max="7432" width="5.44140625" style="24" bestFit="1" customWidth="1"/>
    <col min="7433" max="7442" width="6.44140625" style="24" bestFit="1" customWidth="1"/>
    <col min="7443" max="7446" width="7" style="24" bestFit="1" customWidth="1"/>
    <col min="7447" max="7447" width="6" style="24" bestFit="1" customWidth="1"/>
    <col min="7448" max="7448" width="7" style="24" bestFit="1" customWidth="1"/>
    <col min="7449" max="7449" width="6" style="24" bestFit="1" customWidth="1"/>
    <col min="7450" max="7459" width="7" style="24" bestFit="1" customWidth="1"/>
    <col min="7460" max="7460" width="5.5546875" style="24" bestFit="1" customWidth="1"/>
    <col min="7461" max="7461" width="6.44140625" style="24" bestFit="1" customWidth="1"/>
    <col min="7462" max="7464" width="7" style="24" bestFit="1" customWidth="1"/>
    <col min="7465" max="7465" width="5.5546875" style="24" bestFit="1" customWidth="1"/>
    <col min="7466" max="7468" width="7.88671875" style="24" bestFit="1" customWidth="1"/>
    <col min="7469" max="7469" width="6.44140625" style="24" bestFit="1" customWidth="1"/>
    <col min="7470" max="7680" width="8.88671875" style="24"/>
    <col min="7681" max="7681" width="3" style="24" bestFit="1" customWidth="1"/>
    <col min="7682" max="7682" width="6.44140625" style="24" bestFit="1" customWidth="1"/>
    <col min="7683" max="7683" width="22.44140625" style="24" bestFit="1" customWidth="1"/>
    <col min="7684" max="7684" width="18.44140625" style="24" bestFit="1" customWidth="1"/>
    <col min="7685" max="7685" width="8.109375" style="24" bestFit="1" customWidth="1"/>
    <col min="7686" max="7687" width="6.44140625" style="24" bestFit="1" customWidth="1"/>
    <col min="7688" max="7688" width="5.44140625" style="24" bestFit="1" customWidth="1"/>
    <col min="7689" max="7698" width="6.44140625" style="24" bestFit="1" customWidth="1"/>
    <col min="7699" max="7702" width="7" style="24" bestFit="1" customWidth="1"/>
    <col min="7703" max="7703" width="6" style="24" bestFit="1" customWidth="1"/>
    <col min="7704" max="7704" width="7" style="24" bestFit="1" customWidth="1"/>
    <col min="7705" max="7705" width="6" style="24" bestFit="1" customWidth="1"/>
    <col min="7706" max="7715" width="7" style="24" bestFit="1" customWidth="1"/>
    <col min="7716" max="7716" width="5.5546875" style="24" bestFit="1" customWidth="1"/>
    <col min="7717" max="7717" width="6.44140625" style="24" bestFit="1" customWidth="1"/>
    <col min="7718" max="7720" width="7" style="24" bestFit="1" customWidth="1"/>
    <col min="7721" max="7721" width="5.5546875" style="24" bestFit="1" customWidth="1"/>
    <col min="7722" max="7724" width="7.88671875" style="24" bestFit="1" customWidth="1"/>
    <col min="7725" max="7725" width="6.44140625" style="24" bestFit="1" customWidth="1"/>
    <col min="7726" max="7936" width="8.88671875" style="24"/>
    <col min="7937" max="7937" width="3" style="24" bestFit="1" customWidth="1"/>
    <col min="7938" max="7938" width="6.44140625" style="24" bestFit="1" customWidth="1"/>
    <col min="7939" max="7939" width="22.44140625" style="24" bestFit="1" customWidth="1"/>
    <col min="7940" max="7940" width="18.44140625" style="24" bestFit="1" customWidth="1"/>
    <col min="7941" max="7941" width="8.109375" style="24" bestFit="1" customWidth="1"/>
    <col min="7942" max="7943" width="6.44140625" style="24" bestFit="1" customWidth="1"/>
    <col min="7944" max="7944" width="5.44140625" style="24" bestFit="1" customWidth="1"/>
    <col min="7945" max="7954" width="6.44140625" style="24" bestFit="1" customWidth="1"/>
    <col min="7955" max="7958" width="7" style="24" bestFit="1" customWidth="1"/>
    <col min="7959" max="7959" width="6" style="24" bestFit="1" customWidth="1"/>
    <col min="7960" max="7960" width="7" style="24" bestFit="1" customWidth="1"/>
    <col min="7961" max="7961" width="6" style="24" bestFit="1" customWidth="1"/>
    <col min="7962" max="7971" width="7" style="24" bestFit="1" customWidth="1"/>
    <col min="7972" max="7972" width="5.5546875" style="24" bestFit="1" customWidth="1"/>
    <col min="7973" max="7973" width="6.44140625" style="24" bestFit="1" customWidth="1"/>
    <col min="7974" max="7976" width="7" style="24" bestFit="1" customWidth="1"/>
    <col min="7977" max="7977" width="5.5546875" style="24" bestFit="1" customWidth="1"/>
    <col min="7978" max="7980" width="7.88671875" style="24" bestFit="1" customWidth="1"/>
    <col min="7981" max="7981" width="6.44140625" style="24" bestFit="1" customWidth="1"/>
    <col min="7982" max="8192" width="8.88671875" style="24"/>
    <col min="8193" max="8193" width="3" style="24" bestFit="1" customWidth="1"/>
    <col min="8194" max="8194" width="6.44140625" style="24" bestFit="1" customWidth="1"/>
    <col min="8195" max="8195" width="22.44140625" style="24" bestFit="1" customWidth="1"/>
    <col min="8196" max="8196" width="18.44140625" style="24" bestFit="1" customWidth="1"/>
    <col min="8197" max="8197" width="8.109375" style="24" bestFit="1" customWidth="1"/>
    <col min="8198" max="8199" width="6.44140625" style="24" bestFit="1" customWidth="1"/>
    <col min="8200" max="8200" width="5.44140625" style="24" bestFit="1" customWidth="1"/>
    <col min="8201" max="8210" width="6.44140625" style="24" bestFit="1" customWidth="1"/>
    <col min="8211" max="8214" width="7" style="24" bestFit="1" customWidth="1"/>
    <col min="8215" max="8215" width="6" style="24" bestFit="1" customWidth="1"/>
    <col min="8216" max="8216" width="7" style="24" bestFit="1" customWidth="1"/>
    <col min="8217" max="8217" width="6" style="24" bestFit="1" customWidth="1"/>
    <col min="8218" max="8227" width="7" style="24" bestFit="1" customWidth="1"/>
    <col min="8228" max="8228" width="5.5546875" style="24" bestFit="1" customWidth="1"/>
    <col min="8229" max="8229" width="6.44140625" style="24" bestFit="1" customWidth="1"/>
    <col min="8230" max="8232" width="7" style="24" bestFit="1" customWidth="1"/>
    <col min="8233" max="8233" width="5.5546875" style="24" bestFit="1" customWidth="1"/>
    <col min="8234" max="8236" width="7.88671875" style="24" bestFit="1" customWidth="1"/>
    <col min="8237" max="8237" width="6.44140625" style="24" bestFit="1" customWidth="1"/>
    <col min="8238" max="8448" width="8.88671875" style="24"/>
    <col min="8449" max="8449" width="3" style="24" bestFit="1" customWidth="1"/>
    <col min="8450" max="8450" width="6.44140625" style="24" bestFit="1" customWidth="1"/>
    <col min="8451" max="8451" width="22.44140625" style="24" bestFit="1" customWidth="1"/>
    <col min="8452" max="8452" width="18.44140625" style="24" bestFit="1" customWidth="1"/>
    <col min="8453" max="8453" width="8.109375" style="24" bestFit="1" customWidth="1"/>
    <col min="8454" max="8455" width="6.44140625" style="24" bestFit="1" customWidth="1"/>
    <col min="8456" max="8456" width="5.44140625" style="24" bestFit="1" customWidth="1"/>
    <col min="8457" max="8466" width="6.44140625" style="24" bestFit="1" customWidth="1"/>
    <col min="8467" max="8470" width="7" style="24" bestFit="1" customWidth="1"/>
    <col min="8471" max="8471" width="6" style="24" bestFit="1" customWidth="1"/>
    <col min="8472" max="8472" width="7" style="24" bestFit="1" customWidth="1"/>
    <col min="8473" max="8473" width="6" style="24" bestFit="1" customWidth="1"/>
    <col min="8474" max="8483" width="7" style="24" bestFit="1" customWidth="1"/>
    <col min="8484" max="8484" width="5.5546875" style="24" bestFit="1" customWidth="1"/>
    <col min="8485" max="8485" width="6.44140625" style="24" bestFit="1" customWidth="1"/>
    <col min="8486" max="8488" width="7" style="24" bestFit="1" customWidth="1"/>
    <col min="8489" max="8489" width="5.5546875" style="24" bestFit="1" customWidth="1"/>
    <col min="8490" max="8492" width="7.88671875" style="24" bestFit="1" customWidth="1"/>
    <col min="8493" max="8493" width="6.44140625" style="24" bestFit="1" customWidth="1"/>
    <col min="8494" max="8704" width="8.88671875" style="24"/>
    <col min="8705" max="8705" width="3" style="24" bestFit="1" customWidth="1"/>
    <col min="8706" max="8706" width="6.44140625" style="24" bestFit="1" customWidth="1"/>
    <col min="8707" max="8707" width="22.44140625" style="24" bestFit="1" customWidth="1"/>
    <col min="8708" max="8708" width="18.44140625" style="24" bestFit="1" customWidth="1"/>
    <col min="8709" max="8709" width="8.109375" style="24" bestFit="1" customWidth="1"/>
    <col min="8710" max="8711" width="6.44140625" style="24" bestFit="1" customWidth="1"/>
    <col min="8712" max="8712" width="5.44140625" style="24" bestFit="1" customWidth="1"/>
    <col min="8713" max="8722" width="6.44140625" style="24" bestFit="1" customWidth="1"/>
    <col min="8723" max="8726" width="7" style="24" bestFit="1" customWidth="1"/>
    <col min="8727" max="8727" width="6" style="24" bestFit="1" customWidth="1"/>
    <col min="8728" max="8728" width="7" style="24" bestFit="1" customWidth="1"/>
    <col min="8729" max="8729" width="6" style="24" bestFit="1" customWidth="1"/>
    <col min="8730" max="8739" width="7" style="24" bestFit="1" customWidth="1"/>
    <col min="8740" max="8740" width="5.5546875" style="24" bestFit="1" customWidth="1"/>
    <col min="8741" max="8741" width="6.44140625" style="24" bestFit="1" customWidth="1"/>
    <col min="8742" max="8744" width="7" style="24" bestFit="1" customWidth="1"/>
    <col min="8745" max="8745" width="5.5546875" style="24" bestFit="1" customWidth="1"/>
    <col min="8746" max="8748" width="7.88671875" style="24" bestFit="1" customWidth="1"/>
    <col min="8749" max="8749" width="6.44140625" style="24" bestFit="1" customWidth="1"/>
    <col min="8750" max="8960" width="8.88671875" style="24"/>
    <col min="8961" max="8961" width="3" style="24" bestFit="1" customWidth="1"/>
    <col min="8962" max="8962" width="6.44140625" style="24" bestFit="1" customWidth="1"/>
    <col min="8963" max="8963" width="22.44140625" style="24" bestFit="1" customWidth="1"/>
    <col min="8964" max="8964" width="18.44140625" style="24" bestFit="1" customWidth="1"/>
    <col min="8965" max="8965" width="8.109375" style="24" bestFit="1" customWidth="1"/>
    <col min="8966" max="8967" width="6.44140625" style="24" bestFit="1" customWidth="1"/>
    <col min="8968" max="8968" width="5.44140625" style="24" bestFit="1" customWidth="1"/>
    <col min="8969" max="8978" width="6.44140625" style="24" bestFit="1" customWidth="1"/>
    <col min="8979" max="8982" width="7" style="24" bestFit="1" customWidth="1"/>
    <col min="8983" max="8983" width="6" style="24" bestFit="1" customWidth="1"/>
    <col min="8984" max="8984" width="7" style="24" bestFit="1" customWidth="1"/>
    <col min="8985" max="8985" width="6" style="24" bestFit="1" customWidth="1"/>
    <col min="8986" max="8995" width="7" style="24" bestFit="1" customWidth="1"/>
    <col min="8996" max="8996" width="5.5546875" style="24" bestFit="1" customWidth="1"/>
    <col min="8997" max="8997" width="6.44140625" style="24" bestFit="1" customWidth="1"/>
    <col min="8998" max="9000" width="7" style="24" bestFit="1" customWidth="1"/>
    <col min="9001" max="9001" width="5.5546875" style="24" bestFit="1" customWidth="1"/>
    <col min="9002" max="9004" width="7.88671875" style="24" bestFit="1" customWidth="1"/>
    <col min="9005" max="9005" width="6.44140625" style="24" bestFit="1" customWidth="1"/>
    <col min="9006" max="9216" width="8.88671875" style="24"/>
    <col min="9217" max="9217" width="3" style="24" bestFit="1" customWidth="1"/>
    <col min="9218" max="9218" width="6.44140625" style="24" bestFit="1" customWidth="1"/>
    <col min="9219" max="9219" width="22.44140625" style="24" bestFit="1" customWidth="1"/>
    <col min="9220" max="9220" width="18.44140625" style="24" bestFit="1" customWidth="1"/>
    <col min="9221" max="9221" width="8.109375" style="24" bestFit="1" customWidth="1"/>
    <col min="9222" max="9223" width="6.44140625" style="24" bestFit="1" customWidth="1"/>
    <col min="9224" max="9224" width="5.44140625" style="24" bestFit="1" customWidth="1"/>
    <col min="9225" max="9234" width="6.44140625" style="24" bestFit="1" customWidth="1"/>
    <col min="9235" max="9238" width="7" style="24" bestFit="1" customWidth="1"/>
    <col min="9239" max="9239" width="6" style="24" bestFit="1" customWidth="1"/>
    <col min="9240" max="9240" width="7" style="24" bestFit="1" customWidth="1"/>
    <col min="9241" max="9241" width="6" style="24" bestFit="1" customWidth="1"/>
    <col min="9242" max="9251" width="7" style="24" bestFit="1" customWidth="1"/>
    <col min="9252" max="9252" width="5.5546875" style="24" bestFit="1" customWidth="1"/>
    <col min="9253" max="9253" width="6.44140625" style="24" bestFit="1" customWidth="1"/>
    <col min="9254" max="9256" width="7" style="24" bestFit="1" customWidth="1"/>
    <col min="9257" max="9257" width="5.5546875" style="24" bestFit="1" customWidth="1"/>
    <col min="9258" max="9260" width="7.88671875" style="24" bestFit="1" customWidth="1"/>
    <col min="9261" max="9261" width="6.44140625" style="24" bestFit="1" customWidth="1"/>
    <col min="9262" max="9472" width="8.88671875" style="24"/>
    <col min="9473" max="9473" width="3" style="24" bestFit="1" customWidth="1"/>
    <col min="9474" max="9474" width="6.44140625" style="24" bestFit="1" customWidth="1"/>
    <col min="9475" max="9475" width="22.44140625" style="24" bestFit="1" customWidth="1"/>
    <col min="9476" max="9476" width="18.44140625" style="24" bestFit="1" customWidth="1"/>
    <col min="9477" max="9477" width="8.109375" style="24" bestFit="1" customWidth="1"/>
    <col min="9478" max="9479" width="6.44140625" style="24" bestFit="1" customWidth="1"/>
    <col min="9480" max="9480" width="5.44140625" style="24" bestFit="1" customWidth="1"/>
    <col min="9481" max="9490" width="6.44140625" style="24" bestFit="1" customWidth="1"/>
    <col min="9491" max="9494" width="7" style="24" bestFit="1" customWidth="1"/>
    <col min="9495" max="9495" width="6" style="24" bestFit="1" customWidth="1"/>
    <col min="9496" max="9496" width="7" style="24" bestFit="1" customWidth="1"/>
    <col min="9497" max="9497" width="6" style="24" bestFit="1" customWidth="1"/>
    <col min="9498" max="9507" width="7" style="24" bestFit="1" customWidth="1"/>
    <col min="9508" max="9508" width="5.5546875" style="24" bestFit="1" customWidth="1"/>
    <col min="9509" max="9509" width="6.44140625" style="24" bestFit="1" customWidth="1"/>
    <col min="9510" max="9512" width="7" style="24" bestFit="1" customWidth="1"/>
    <col min="9513" max="9513" width="5.5546875" style="24" bestFit="1" customWidth="1"/>
    <col min="9514" max="9516" width="7.88671875" style="24" bestFit="1" customWidth="1"/>
    <col min="9517" max="9517" width="6.44140625" style="24" bestFit="1" customWidth="1"/>
    <col min="9518" max="9728" width="8.88671875" style="24"/>
    <col min="9729" max="9729" width="3" style="24" bestFit="1" customWidth="1"/>
    <col min="9730" max="9730" width="6.44140625" style="24" bestFit="1" customWidth="1"/>
    <col min="9731" max="9731" width="22.44140625" style="24" bestFit="1" customWidth="1"/>
    <col min="9732" max="9732" width="18.44140625" style="24" bestFit="1" customWidth="1"/>
    <col min="9733" max="9733" width="8.109375" style="24" bestFit="1" customWidth="1"/>
    <col min="9734" max="9735" width="6.44140625" style="24" bestFit="1" customWidth="1"/>
    <col min="9736" max="9736" width="5.44140625" style="24" bestFit="1" customWidth="1"/>
    <col min="9737" max="9746" width="6.44140625" style="24" bestFit="1" customWidth="1"/>
    <col min="9747" max="9750" width="7" style="24" bestFit="1" customWidth="1"/>
    <col min="9751" max="9751" width="6" style="24" bestFit="1" customWidth="1"/>
    <col min="9752" max="9752" width="7" style="24" bestFit="1" customWidth="1"/>
    <col min="9753" max="9753" width="6" style="24" bestFit="1" customWidth="1"/>
    <col min="9754" max="9763" width="7" style="24" bestFit="1" customWidth="1"/>
    <col min="9764" max="9764" width="5.5546875" style="24" bestFit="1" customWidth="1"/>
    <col min="9765" max="9765" width="6.44140625" style="24" bestFit="1" customWidth="1"/>
    <col min="9766" max="9768" width="7" style="24" bestFit="1" customWidth="1"/>
    <col min="9769" max="9769" width="5.5546875" style="24" bestFit="1" customWidth="1"/>
    <col min="9770" max="9772" width="7.88671875" style="24" bestFit="1" customWidth="1"/>
    <col min="9773" max="9773" width="6.44140625" style="24" bestFit="1" customWidth="1"/>
    <col min="9774" max="9984" width="8.88671875" style="24"/>
    <col min="9985" max="9985" width="3" style="24" bestFit="1" customWidth="1"/>
    <col min="9986" max="9986" width="6.44140625" style="24" bestFit="1" customWidth="1"/>
    <col min="9987" max="9987" width="22.44140625" style="24" bestFit="1" customWidth="1"/>
    <col min="9988" max="9988" width="18.44140625" style="24" bestFit="1" customWidth="1"/>
    <col min="9989" max="9989" width="8.109375" style="24" bestFit="1" customWidth="1"/>
    <col min="9990" max="9991" width="6.44140625" style="24" bestFit="1" customWidth="1"/>
    <col min="9992" max="9992" width="5.44140625" style="24" bestFit="1" customWidth="1"/>
    <col min="9993" max="10002" width="6.44140625" style="24" bestFit="1" customWidth="1"/>
    <col min="10003" max="10006" width="7" style="24" bestFit="1" customWidth="1"/>
    <col min="10007" max="10007" width="6" style="24" bestFit="1" customWidth="1"/>
    <col min="10008" max="10008" width="7" style="24" bestFit="1" customWidth="1"/>
    <col min="10009" max="10009" width="6" style="24" bestFit="1" customWidth="1"/>
    <col min="10010" max="10019" width="7" style="24" bestFit="1" customWidth="1"/>
    <col min="10020" max="10020" width="5.5546875" style="24" bestFit="1" customWidth="1"/>
    <col min="10021" max="10021" width="6.44140625" style="24" bestFit="1" customWidth="1"/>
    <col min="10022" max="10024" width="7" style="24" bestFit="1" customWidth="1"/>
    <col min="10025" max="10025" width="5.5546875" style="24" bestFit="1" customWidth="1"/>
    <col min="10026" max="10028" width="7.88671875" style="24" bestFit="1" customWidth="1"/>
    <col min="10029" max="10029" width="6.44140625" style="24" bestFit="1" customWidth="1"/>
    <col min="10030" max="10240" width="8.88671875" style="24"/>
    <col min="10241" max="10241" width="3" style="24" bestFit="1" customWidth="1"/>
    <col min="10242" max="10242" width="6.44140625" style="24" bestFit="1" customWidth="1"/>
    <col min="10243" max="10243" width="22.44140625" style="24" bestFit="1" customWidth="1"/>
    <col min="10244" max="10244" width="18.44140625" style="24" bestFit="1" customWidth="1"/>
    <col min="10245" max="10245" width="8.109375" style="24" bestFit="1" customWidth="1"/>
    <col min="10246" max="10247" width="6.44140625" style="24" bestFit="1" customWidth="1"/>
    <col min="10248" max="10248" width="5.44140625" style="24" bestFit="1" customWidth="1"/>
    <col min="10249" max="10258" width="6.44140625" style="24" bestFit="1" customWidth="1"/>
    <col min="10259" max="10262" width="7" style="24" bestFit="1" customWidth="1"/>
    <col min="10263" max="10263" width="6" style="24" bestFit="1" customWidth="1"/>
    <col min="10264" max="10264" width="7" style="24" bestFit="1" customWidth="1"/>
    <col min="10265" max="10265" width="6" style="24" bestFit="1" customWidth="1"/>
    <col min="10266" max="10275" width="7" style="24" bestFit="1" customWidth="1"/>
    <col min="10276" max="10276" width="5.5546875" style="24" bestFit="1" customWidth="1"/>
    <col min="10277" max="10277" width="6.44140625" style="24" bestFit="1" customWidth="1"/>
    <col min="10278" max="10280" width="7" style="24" bestFit="1" customWidth="1"/>
    <col min="10281" max="10281" width="5.5546875" style="24" bestFit="1" customWidth="1"/>
    <col min="10282" max="10284" width="7.88671875" style="24" bestFit="1" customWidth="1"/>
    <col min="10285" max="10285" width="6.44140625" style="24" bestFit="1" customWidth="1"/>
    <col min="10286" max="10496" width="8.88671875" style="24"/>
    <col min="10497" max="10497" width="3" style="24" bestFit="1" customWidth="1"/>
    <col min="10498" max="10498" width="6.44140625" style="24" bestFit="1" customWidth="1"/>
    <col min="10499" max="10499" width="22.44140625" style="24" bestFit="1" customWidth="1"/>
    <col min="10500" max="10500" width="18.44140625" style="24" bestFit="1" customWidth="1"/>
    <col min="10501" max="10501" width="8.109375" style="24" bestFit="1" customWidth="1"/>
    <col min="10502" max="10503" width="6.44140625" style="24" bestFit="1" customWidth="1"/>
    <col min="10504" max="10504" width="5.44140625" style="24" bestFit="1" customWidth="1"/>
    <col min="10505" max="10514" width="6.44140625" style="24" bestFit="1" customWidth="1"/>
    <col min="10515" max="10518" width="7" style="24" bestFit="1" customWidth="1"/>
    <col min="10519" max="10519" width="6" style="24" bestFit="1" customWidth="1"/>
    <col min="10520" max="10520" width="7" style="24" bestFit="1" customWidth="1"/>
    <col min="10521" max="10521" width="6" style="24" bestFit="1" customWidth="1"/>
    <col min="10522" max="10531" width="7" style="24" bestFit="1" customWidth="1"/>
    <col min="10532" max="10532" width="5.5546875" style="24" bestFit="1" customWidth="1"/>
    <col min="10533" max="10533" width="6.44140625" style="24" bestFit="1" customWidth="1"/>
    <col min="10534" max="10536" width="7" style="24" bestFit="1" customWidth="1"/>
    <col min="10537" max="10537" width="5.5546875" style="24" bestFit="1" customWidth="1"/>
    <col min="10538" max="10540" width="7.88671875" style="24" bestFit="1" customWidth="1"/>
    <col min="10541" max="10541" width="6.44140625" style="24" bestFit="1" customWidth="1"/>
    <col min="10542" max="10752" width="8.88671875" style="24"/>
    <col min="10753" max="10753" width="3" style="24" bestFit="1" customWidth="1"/>
    <col min="10754" max="10754" width="6.44140625" style="24" bestFit="1" customWidth="1"/>
    <col min="10755" max="10755" width="22.44140625" style="24" bestFit="1" customWidth="1"/>
    <col min="10756" max="10756" width="18.44140625" style="24" bestFit="1" customWidth="1"/>
    <col min="10757" max="10757" width="8.109375" style="24" bestFit="1" customWidth="1"/>
    <col min="10758" max="10759" width="6.44140625" style="24" bestFit="1" customWidth="1"/>
    <col min="10760" max="10760" width="5.44140625" style="24" bestFit="1" customWidth="1"/>
    <col min="10761" max="10770" width="6.44140625" style="24" bestFit="1" customWidth="1"/>
    <col min="10771" max="10774" width="7" style="24" bestFit="1" customWidth="1"/>
    <col min="10775" max="10775" width="6" style="24" bestFit="1" customWidth="1"/>
    <col min="10776" max="10776" width="7" style="24" bestFit="1" customWidth="1"/>
    <col min="10777" max="10777" width="6" style="24" bestFit="1" customWidth="1"/>
    <col min="10778" max="10787" width="7" style="24" bestFit="1" customWidth="1"/>
    <col min="10788" max="10788" width="5.5546875" style="24" bestFit="1" customWidth="1"/>
    <col min="10789" max="10789" width="6.44140625" style="24" bestFit="1" customWidth="1"/>
    <col min="10790" max="10792" width="7" style="24" bestFit="1" customWidth="1"/>
    <col min="10793" max="10793" width="5.5546875" style="24" bestFit="1" customWidth="1"/>
    <col min="10794" max="10796" width="7.88671875" style="24" bestFit="1" customWidth="1"/>
    <col min="10797" max="10797" width="6.44140625" style="24" bestFit="1" customWidth="1"/>
    <col min="10798" max="11008" width="8.88671875" style="24"/>
    <col min="11009" max="11009" width="3" style="24" bestFit="1" customWidth="1"/>
    <col min="11010" max="11010" width="6.44140625" style="24" bestFit="1" customWidth="1"/>
    <col min="11011" max="11011" width="22.44140625" style="24" bestFit="1" customWidth="1"/>
    <col min="11012" max="11012" width="18.44140625" style="24" bestFit="1" customWidth="1"/>
    <col min="11013" max="11013" width="8.109375" style="24" bestFit="1" customWidth="1"/>
    <col min="11014" max="11015" width="6.44140625" style="24" bestFit="1" customWidth="1"/>
    <col min="11016" max="11016" width="5.44140625" style="24" bestFit="1" customWidth="1"/>
    <col min="11017" max="11026" width="6.44140625" style="24" bestFit="1" customWidth="1"/>
    <col min="11027" max="11030" width="7" style="24" bestFit="1" customWidth="1"/>
    <col min="11031" max="11031" width="6" style="24" bestFit="1" customWidth="1"/>
    <col min="11032" max="11032" width="7" style="24" bestFit="1" customWidth="1"/>
    <col min="11033" max="11033" width="6" style="24" bestFit="1" customWidth="1"/>
    <col min="11034" max="11043" width="7" style="24" bestFit="1" customWidth="1"/>
    <col min="11044" max="11044" width="5.5546875" style="24" bestFit="1" customWidth="1"/>
    <col min="11045" max="11045" width="6.44140625" style="24" bestFit="1" customWidth="1"/>
    <col min="11046" max="11048" width="7" style="24" bestFit="1" customWidth="1"/>
    <col min="11049" max="11049" width="5.5546875" style="24" bestFit="1" customWidth="1"/>
    <col min="11050" max="11052" width="7.88671875" style="24" bestFit="1" customWidth="1"/>
    <col min="11053" max="11053" width="6.44140625" style="24" bestFit="1" customWidth="1"/>
    <col min="11054" max="11264" width="8.88671875" style="24"/>
    <col min="11265" max="11265" width="3" style="24" bestFit="1" customWidth="1"/>
    <col min="11266" max="11266" width="6.44140625" style="24" bestFit="1" customWidth="1"/>
    <col min="11267" max="11267" width="22.44140625" style="24" bestFit="1" customWidth="1"/>
    <col min="11268" max="11268" width="18.44140625" style="24" bestFit="1" customWidth="1"/>
    <col min="11269" max="11269" width="8.109375" style="24" bestFit="1" customWidth="1"/>
    <col min="11270" max="11271" width="6.44140625" style="24" bestFit="1" customWidth="1"/>
    <col min="11272" max="11272" width="5.44140625" style="24" bestFit="1" customWidth="1"/>
    <col min="11273" max="11282" width="6.44140625" style="24" bestFit="1" customWidth="1"/>
    <col min="11283" max="11286" width="7" style="24" bestFit="1" customWidth="1"/>
    <col min="11287" max="11287" width="6" style="24" bestFit="1" customWidth="1"/>
    <col min="11288" max="11288" width="7" style="24" bestFit="1" customWidth="1"/>
    <col min="11289" max="11289" width="6" style="24" bestFit="1" customWidth="1"/>
    <col min="11290" max="11299" width="7" style="24" bestFit="1" customWidth="1"/>
    <col min="11300" max="11300" width="5.5546875" style="24" bestFit="1" customWidth="1"/>
    <col min="11301" max="11301" width="6.44140625" style="24" bestFit="1" customWidth="1"/>
    <col min="11302" max="11304" width="7" style="24" bestFit="1" customWidth="1"/>
    <col min="11305" max="11305" width="5.5546875" style="24" bestFit="1" customWidth="1"/>
    <col min="11306" max="11308" width="7.88671875" style="24" bestFit="1" customWidth="1"/>
    <col min="11309" max="11309" width="6.44140625" style="24" bestFit="1" customWidth="1"/>
    <col min="11310" max="11520" width="8.88671875" style="24"/>
    <col min="11521" max="11521" width="3" style="24" bestFit="1" customWidth="1"/>
    <col min="11522" max="11522" width="6.44140625" style="24" bestFit="1" customWidth="1"/>
    <col min="11523" max="11523" width="22.44140625" style="24" bestFit="1" customWidth="1"/>
    <col min="11524" max="11524" width="18.44140625" style="24" bestFit="1" customWidth="1"/>
    <col min="11525" max="11525" width="8.109375" style="24" bestFit="1" customWidth="1"/>
    <col min="11526" max="11527" width="6.44140625" style="24" bestFit="1" customWidth="1"/>
    <col min="11528" max="11528" width="5.44140625" style="24" bestFit="1" customWidth="1"/>
    <col min="11529" max="11538" width="6.44140625" style="24" bestFit="1" customWidth="1"/>
    <col min="11539" max="11542" width="7" style="24" bestFit="1" customWidth="1"/>
    <col min="11543" max="11543" width="6" style="24" bestFit="1" customWidth="1"/>
    <col min="11544" max="11544" width="7" style="24" bestFit="1" customWidth="1"/>
    <col min="11545" max="11545" width="6" style="24" bestFit="1" customWidth="1"/>
    <col min="11546" max="11555" width="7" style="24" bestFit="1" customWidth="1"/>
    <col min="11556" max="11556" width="5.5546875" style="24" bestFit="1" customWidth="1"/>
    <col min="11557" max="11557" width="6.44140625" style="24" bestFit="1" customWidth="1"/>
    <col min="11558" max="11560" width="7" style="24" bestFit="1" customWidth="1"/>
    <col min="11561" max="11561" width="5.5546875" style="24" bestFit="1" customWidth="1"/>
    <col min="11562" max="11564" width="7.88671875" style="24" bestFit="1" customWidth="1"/>
    <col min="11565" max="11565" width="6.44140625" style="24" bestFit="1" customWidth="1"/>
    <col min="11566" max="11776" width="8.88671875" style="24"/>
    <col min="11777" max="11777" width="3" style="24" bestFit="1" customWidth="1"/>
    <col min="11778" max="11778" width="6.44140625" style="24" bestFit="1" customWidth="1"/>
    <col min="11779" max="11779" width="22.44140625" style="24" bestFit="1" customWidth="1"/>
    <col min="11780" max="11780" width="18.44140625" style="24" bestFit="1" customWidth="1"/>
    <col min="11781" max="11781" width="8.109375" style="24" bestFit="1" customWidth="1"/>
    <col min="11782" max="11783" width="6.44140625" style="24" bestFit="1" customWidth="1"/>
    <col min="11784" max="11784" width="5.44140625" style="24" bestFit="1" customWidth="1"/>
    <col min="11785" max="11794" width="6.44140625" style="24" bestFit="1" customWidth="1"/>
    <col min="11795" max="11798" width="7" style="24" bestFit="1" customWidth="1"/>
    <col min="11799" max="11799" width="6" style="24" bestFit="1" customWidth="1"/>
    <col min="11800" max="11800" width="7" style="24" bestFit="1" customWidth="1"/>
    <col min="11801" max="11801" width="6" style="24" bestFit="1" customWidth="1"/>
    <col min="11802" max="11811" width="7" style="24" bestFit="1" customWidth="1"/>
    <col min="11812" max="11812" width="5.5546875" style="24" bestFit="1" customWidth="1"/>
    <col min="11813" max="11813" width="6.44140625" style="24" bestFit="1" customWidth="1"/>
    <col min="11814" max="11816" width="7" style="24" bestFit="1" customWidth="1"/>
    <col min="11817" max="11817" width="5.5546875" style="24" bestFit="1" customWidth="1"/>
    <col min="11818" max="11820" width="7.88671875" style="24" bestFit="1" customWidth="1"/>
    <col min="11821" max="11821" width="6.44140625" style="24" bestFit="1" customWidth="1"/>
    <col min="11822" max="12032" width="8.88671875" style="24"/>
    <col min="12033" max="12033" width="3" style="24" bestFit="1" customWidth="1"/>
    <col min="12034" max="12034" width="6.44140625" style="24" bestFit="1" customWidth="1"/>
    <col min="12035" max="12035" width="22.44140625" style="24" bestFit="1" customWidth="1"/>
    <col min="12036" max="12036" width="18.44140625" style="24" bestFit="1" customWidth="1"/>
    <col min="12037" max="12037" width="8.109375" style="24" bestFit="1" customWidth="1"/>
    <col min="12038" max="12039" width="6.44140625" style="24" bestFit="1" customWidth="1"/>
    <col min="12040" max="12040" width="5.44140625" style="24" bestFit="1" customWidth="1"/>
    <col min="12041" max="12050" width="6.44140625" style="24" bestFit="1" customWidth="1"/>
    <col min="12051" max="12054" width="7" style="24" bestFit="1" customWidth="1"/>
    <col min="12055" max="12055" width="6" style="24" bestFit="1" customWidth="1"/>
    <col min="12056" max="12056" width="7" style="24" bestFit="1" customWidth="1"/>
    <col min="12057" max="12057" width="6" style="24" bestFit="1" customWidth="1"/>
    <col min="12058" max="12067" width="7" style="24" bestFit="1" customWidth="1"/>
    <col min="12068" max="12068" width="5.5546875" style="24" bestFit="1" customWidth="1"/>
    <col min="12069" max="12069" width="6.44140625" style="24" bestFit="1" customWidth="1"/>
    <col min="12070" max="12072" width="7" style="24" bestFit="1" customWidth="1"/>
    <col min="12073" max="12073" width="5.5546875" style="24" bestFit="1" customWidth="1"/>
    <col min="12074" max="12076" width="7.88671875" style="24" bestFit="1" customWidth="1"/>
    <col min="12077" max="12077" width="6.44140625" style="24" bestFit="1" customWidth="1"/>
    <col min="12078" max="12288" width="8.88671875" style="24"/>
    <col min="12289" max="12289" width="3" style="24" bestFit="1" customWidth="1"/>
    <col min="12290" max="12290" width="6.44140625" style="24" bestFit="1" customWidth="1"/>
    <col min="12291" max="12291" width="22.44140625" style="24" bestFit="1" customWidth="1"/>
    <col min="12292" max="12292" width="18.44140625" style="24" bestFit="1" customWidth="1"/>
    <col min="12293" max="12293" width="8.109375" style="24" bestFit="1" customWidth="1"/>
    <col min="12294" max="12295" width="6.44140625" style="24" bestFit="1" customWidth="1"/>
    <col min="12296" max="12296" width="5.44140625" style="24" bestFit="1" customWidth="1"/>
    <col min="12297" max="12306" width="6.44140625" style="24" bestFit="1" customWidth="1"/>
    <col min="12307" max="12310" width="7" style="24" bestFit="1" customWidth="1"/>
    <col min="12311" max="12311" width="6" style="24" bestFit="1" customWidth="1"/>
    <col min="12312" max="12312" width="7" style="24" bestFit="1" customWidth="1"/>
    <col min="12313" max="12313" width="6" style="24" bestFit="1" customWidth="1"/>
    <col min="12314" max="12323" width="7" style="24" bestFit="1" customWidth="1"/>
    <col min="12324" max="12324" width="5.5546875" style="24" bestFit="1" customWidth="1"/>
    <col min="12325" max="12325" width="6.44140625" style="24" bestFit="1" customWidth="1"/>
    <col min="12326" max="12328" width="7" style="24" bestFit="1" customWidth="1"/>
    <col min="12329" max="12329" width="5.5546875" style="24" bestFit="1" customWidth="1"/>
    <col min="12330" max="12332" width="7.88671875" style="24" bestFit="1" customWidth="1"/>
    <col min="12333" max="12333" width="6.44140625" style="24" bestFit="1" customWidth="1"/>
    <col min="12334" max="12544" width="8.88671875" style="24"/>
    <col min="12545" max="12545" width="3" style="24" bestFit="1" customWidth="1"/>
    <col min="12546" max="12546" width="6.44140625" style="24" bestFit="1" customWidth="1"/>
    <col min="12547" max="12547" width="22.44140625" style="24" bestFit="1" customWidth="1"/>
    <col min="12548" max="12548" width="18.44140625" style="24" bestFit="1" customWidth="1"/>
    <col min="12549" max="12549" width="8.109375" style="24" bestFit="1" customWidth="1"/>
    <col min="12550" max="12551" width="6.44140625" style="24" bestFit="1" customWidth="1"/>
    <col min="12552" max="12552" width="5.44140625" style="24" bestFit="1" customWidth="1"/>
    <col min="12553" max="12562" width="6.44140625" style="24" bestFit="1" customWidth="1"/>
    <col min="12563" max="12566" width="7" style="24" bestFit="1" customWidth="1"/>
    <col min="12567" max="12567" width="6" style="24" bestFit="1" customWidth="1"/>
    <col min="12568" max="12568" width="7" style="24" bestFit="1" customWidth="1"/>
    <col min="12569" max="12569" width="6" style="24" bestFit="1" customWidth="1"/>
    <col min="12570" max="12579" width="7" style="24" bestFit="1" customWidth="1"/>
    <col min="12580" max="12580" width="5.5546875" style="24" bestFit="1" customWidth="1"/>
    <col min="12581" max="12581" width="6.44140625" style="24" bestFit="1" customWidth="1"/>
    <col min="12582" max="12584" width="7" style="24" bestFit="1" customWidth="1"/>
    <col min="12585" max="12585" width="5.5546875" style="24" bestFit="1" customWidth="1"/>
    <col min="12586" max="12588" width="7.88671875" style="24" bestFit="1" customWidth="1"/>
    <col min="12589" max="12589" width="6.44140625" style="24" bestFit="1" customWidth="1"/>
    <col min="12590" max="12800" width="8.88671875" style="24"/>
    <col min="12801" max="12801" width="3" style="24" bestFit="1" customWidth="1"/>
    <col min="12802" max="12802" width="6.44140625" style="24" bestFit="1" customWidth="1"/>
    <col min="12803" max="12803" width="22.44140625" style="24" bestFit="1" customWidth="1"/>
    <col min="12804" max="12804" width="18.44140625" style="24" bestFit="1" customWidth="1"/>
    <col min="12805" max="12805" width="8.109375" style="24" bestFit="1" customWidth="1"/>
    <col min="12806" max="12807" width="6.44140625" style="24" bestFit="1" customWidth="1"/>
    <col min="12808" max="12808" width="5.44140625" style="24" bestFit="1" customWidth="1"/>
    <col min="12809" max="12818" width="6.44140625" style="24" bestFit="1" customWidth="1"/>
    <col min="12819" max="12822" width="7" style="24" bestFit="1" customWidth="1"/>
    <col min="12823" max="12823" width="6" style="24" bestFit="1" customWidth="1"/>
    <col min="12824" max="12824" width="7" style="24" bestFit="1" customWidth="1"/>
    <col min="12825" max="12825" width="6" style="24" bestFit="1" customWidth="1"/>
    <col min="12826" max="12835" width="7" style="24" bestFit="1" customWidth="1"/>
    <col min="12836" max="12836" width="5.5546875" style="24" bestFit="1" customWidth="1"/>
    <col min="12837" max="12837" width="6.44140625" style="24" bestFit="1" customWidth="1"/>
    <col min="12838" max="12840" width="7" style="24" bestFit="1" customWidth="1"/>
    <col min="12841" max="12841" width="5.5546875" style="24" bestFit="1" customWidth="1"/>
    <col min="12842" max="12844" width="7.88671875" style="24" bestFit="1" customWidth="1"/>
    <col min="12845" max="12845" width="6.44140625" style="24" bestFit="1" customWidth="1"/>
    <col min="12846" max="13056" width="8.88671875" style="24"/>
    <col min="13057" max="13057" width="3" style="24" bestFit="1" customWidth="1"/>
    <col min="13058" max="13058" width="6.44140625" style="24" bestFit="1" customWidth="1"/>
    <col min="13059" max="13059" width="22.44140625" style="24" bestFit="1" customWidth="1"/>
    <col min="13060" max="13060" width="18.44140625" style="24" bestFit="1" customWidth="1"/>
    <col min="13061" max="13061" width="8.109375" style="24" bestFit="1" customWidth="1"/>
    <col min="13062" max="13063" width="6.44140625" style="24" bestFit="1" customWidth="1"/>
    <col min="13064" max="13064" width="5.44140625" style="24" bestFit="1" customWidth="1"/>
    <col min="13065" max="13074" width="6.44140625" style="24" bestFit="1" customWidth="1"/>
    <col min="13075" max="13078" width="7" style="24" bestFit="1" customWidth="1"/>
    <col min="13079" max="13079" width="6" style="24" bestFit="1" customWidth="1"/>
    <col min="13080" max="13080" width="7" style="24" bestFit="1" customWidth="1"/>
    <col min="13081" max="13081" width="6" style="24" bestFit="1" customWidth="1"/>
    <col min="13082" max="13091" width="7" style="24" bestFit="1" customWidth="1"/>
    <col min="13092" max="13092" width="5.5546875" style="24" bestFit="1" customWidth="1"/>
    <col min="13093" max="13093" width="6.44140625" style="24" bestFit="1" customWidth="1"/>
    <col min="13094" max="13096" width="7" style="24" bestFit="1" customWidth="1"/>
    <col min="13097" max="13097" width="5.5546875" style="24" bestFit="1" customWidth="1"/>
    <col min="13098" max="13100" width="7.88671875" style="24" bestFit="1" customWidth="1"/>
    <col min="13101" max="13101" width="6.44140625" style="24" bestFit="1" customWidth="1"/>
    <col min="13102" max="13312" width="8.88671875" style="24"/>
    <col min="13313" max="13313" width="3" style="24" bestFit="1" customWidth="1"/>
    <col min="13314" max="13314" width="6.44140625" style="24" bestFit="1" customWidth="1"/>
    <col min="13315" max="13315" width="22.44140625" style="24" bestFit="1" customWidth="1"/>
    <col min="13316" max="13316" width="18.44140625" style="24" bestFit="1" customWidth="1"/>
    <col min="13317" max="13317" width="8.109375" style="24" bestFit="1" customWidth="1"/>
    <col min="13318" max="13319" width="6.44140625" style="24" bestFit="1" customWidth="1"/>
    <col min="13320" max="13320" width="5.44140625" style="24" bestFit="1" customWidth="1"/>
    <col min="13321" max="13330" width="6.44140625" style="24" bestFit="1" customWidth="1"/>
    <col min="13331" max="13334" width="7" style="24" bestFit="1" customWidth="1"/>
    <col min="13335" max="13335" width="6" style="24" bestFit="1" customWidth="1"/>
    <col min="13336" max="13336" width="7" style="24" bestFit="1" customWidth="1"/>
    <col min="13337" max="13337" width="6" style="24" bestFit="1" customWidth="1"/>
    <col min="13338" max="13347" width="7" style="24" bestFit="1" customWidth="1"/>
    <col min="13348" max="13348" width="5.5546875" style="24" bestFit="1" customWidth="1"/>
    <col min="13349" max="13349" width="6.44140625" style="24" bestFit="1" customWidth="1"/>
    <col min="13350" max="13352" width="7" style="24" bestFit="1" customWidth="1"/>
    <col min="13353" max="13353" width="5.5546875" style="24" bestFit="1" customWidth="1"/>
    <col min="13354" max="13356" width="7.88671875" style="24" bestFit="1" customWidth="1"/>
    <col min="13357" max="13357" width="6.44140625" style="24" bestFit="1" customWidth="1"/>
    <col min="13358" max="13568" width="8.88671875" style="24"/>
    <col min="13569" max="13569" width="3" style="24" bestFit="1" customWidth="1"/>
    <col min="13570" max="13570" width="6.44140625" style="24" bestFit="1" customWidth="1"/>
    <col min="13571" max="13571" width="22.44140625" style="24" bestFit="1" customWidth="1"/>
    <col min="13572" max="13572" width="18.44140625" style="24" bestFit="1" customWidth="1"/>
    <col min="13573" max="13573" width="8.109375" style="24" bestFit="1" customWidth="1"/>
    <col min="13574" max="13575" width="6.44140625" style="24" bestFit="1" customWidth="1"/>
    <col min="13576" max="13576" width="5.44140625" style="24" bestFit="1" customWidth="1"/>
    <col min="13577" max="13586" width="6.44140625" style="24" bestFit="1" customWidth="1"/>
    <col min="13587" max="13590" width="7" style="24" bestFit="1" customWidth="1"/>
    <col min="13591" max="13591" width="6" style="24" bestFit="1" customWidth="1"/>
    <col min="13592" max="13592" width="7" style="24" bestFit="1" customWidth="1"/>
    <col min="13593" max="13593" width="6" style="24" bestFit="1" customWidth="1"/>
    <col min="13594" max="13603" width="7" style="24" bestFit="1" customWidth="1"/>
    <col min="13604" max="13604" width="5.5546875" style="24" bestFit="1" customWidth="1"/>
    <col min="13605" max="13605" width="6.44140625" style="24" bestFit="1" customWidth="1"/>
    <col min="13606" max="13608" width="7" style="24" bestFit="1" customWidth="1"/>
    <col min="13609" max="13609" width="5.5546875" style="24" bestFit="1" customWidth="1"/>
    <col min="13610" max="13612" width="7.88671875" style="24" bestFit="1" customWidth="1"/>
    <col min="13613" max="13613" width="6.44140625" style="24" bestFit="1" customWidth="1"/>
    <col min="13614" max="13824" width="8.88671875" style="24"/>
    <col min="13825" max="13825" width="3" style="24" bestFit="1" customWidth="1"/>
    <col min="13826" max="13826" width="6.44140625" style="24" bestFit="1" customWidth="1"/>
    <col min="13827" max="13827" width="22.44140625" style="24" bestFit="1" customWidth="1"/>
    <col min="13828" max="13828" width="18.44140625" style="24" bestFit="1" customWidth="1"/>
    <col min="13829" max="13829" width="8.109375" style="24" bestFit="1" customWidth="1"/>
    <col min="13830" max="13831" width="6.44140625" style="24" bestFit="1" customWidth="1"/>
    <col min="13832" max="13832" width="5.44140625" style="24" bestFit="1" customWidth="1"/>
    <col min="13833" max="13842" width="6.44140625" style="24" bestFit="1" customWidth="1"/>
    <col min="13843" max="13846" width="7" style="24" bestFit="1" customWidth="1"/>
    <col min="13847" max="13847" width="6" style="24" bestFit="1" customWidth="1"/>
    <col min="13848" max="13848" width="7" style="24" bestFit="1" customWidth="1"/>
    <col min="13849" max="13849" width="6" style="24" bestFit="1" customWidth="1"/>
    <col min="13850" max="13859" width="7" style="24" bestFit="1" customWidth="1"/>
    <col min="13860" max="13860" width="5.5546875" style="24" bestFit="1" customWidth="1"/>
    <col min="13861" max="13861" width="6.44140625" style="24" bestFit="1" customWidth="1"/>
    <col min="13862" max="13864" width="7" style="24" bestFit="1" customWidth="1"/>
    <col min="13865" max="13865" width="5.5546875" style="24" bestFit="1" customWidth="1"/>
    <col min="13866" max="13868" width="7.88671875" style="24" bestFit="1" customWidth="1"/>
    <col min="13869" max="13869" width="6.44140625" style="24" bestFit="1" customWidth="1"/>
    <col min="13870" max="14080" width="8.88671875" style="24"/>
    <col min="14081" max="14081" width="3" style="24" bestFit="1" customWidth="1"/>
    <col min="14082" max="14082" width="6.44140625" style="24" bestFit="1" customWidth="1"/>
    <col min="14083" max="14083" width="22.44140625" style="24" bestFit="1" customWidth="1"/>
    <col min="14084" max="14084" width="18.44140625" style="24" bestFit="1" customWidth="1"/>
    <col min="14085" max="14085" width="8.109375" style="24" bestFit="1" customWidth="1"/>
    <col min="14086" max="14087" width="6.44140625" style="24" bestFit="1" customWidth="1"/>
    <col min="14088" max="14088" width="5.44140625" style="24" bestFit="1" customWidth="1"/>
    <col min="14089" max="14098" width="6.44140625" style="24" bestFit="1" customWidth="1"/>
    <col min="14099" max="14102" width="7" style="24" bestFit="1" customWidth="1"/>
    <col min="14103" max="14103" width="6" style="24" bestFit="1" customWidth="1"/>
    <col min="14104" max="14104" width="7" style="24" bestFit="1" customWidth="1"/>
    <col min="14105" max="14105" width="6" style="24" bestFit="1" customWidth="1"/>
    <col min="14106" max="14115" width="7" style="24" bestFit="1" customWidth="1"/>
    <col min="14116" max="14116" width="5.5546875" style="24" bestFit="1" customWidth="1"/>
    <col min="14117" max="14117" width="6.44140625" style="24" bestFit="1" customWidth="1"/>
    <col min="14118" max="14120" width="7" style="24" bestFit="1" customWidth="1"/>
    <col min="14121" max="14121" width="5.5546875" style="24" bestFit="1" customWidth="1"/>
    <col min="14122" max="14124" width="7.88671875" style="24" bestFit="1" customWidth="1"/>
    <col min="14125" max="14125" width="6.44140625" style="24" bestFit="1" customWidth="1"/>
    <col min="14126" max="14336" width="8.88671875" style="24"/>
    <col min="14337" max="14337" width="3" style="24" bestFit="1" customWidth="1"/>
    <col min="14338" max="14338" width="6.44140625" style="24" bestFit="1" customWidth="1"/>
    <col min="14339" max="14339" width="22.44140625" style="24" bestFit="1" customWidth="1"/>
    <col min="14340" max="14340" width="18.44140625" style="24" bestFit="1" customWidth="1"/>
    <col min="14341" max="14341" width="8.109375" style="24" bestFit="1" customWidth="1"/>
    <col min="14342" max="14343" width="6.44140625" style="24" bestFit="1" customWidth="1"/>
    <col min="14344" max="14344" width="5.44140625" style="24" bestFit="1" customWidth="1"/>
    <col min="14345" max="14354" width="6.44140625" style="24" bestFit="1" customWidth="1"/>
    <col min="14355" max="14358" width="7" style="24" bestFit="1" customWidth="1"/>
    <col min="14359" max="14359" width="6" style="24" bestFit="1" customWidth="1"/>
    <col min="14360" max="14360" width="7" style="24" bestFit="1" customWidth="1"/>
    <col min="14361" max="14361" width="6" style="24" bestFit="1" customWidth="1"/>
    <col min="14362" max="14371" width="7" style="24" bestFit="1" customWidth="1"/>
    <col min="14372" max="14372" width="5.5546875" style="24" bestFit="1" customWidth="1"/>
    <col min="14373" max="14373" width="6.44140625" style="24" bestFit="1" customWidth="1"/>
    <col min="14374" max="14376" width="7" style="24" bestFit="1" customWidth="1"/>
    <col min="14377" max="14377" width="5.5546875" style="24" bestFit="1" customWidth="1"/>
    <col min="14378" max="14380" width="7.88671875" style="24" bestFit="1" customWidth="1"/>
    <col min="14381" max="14381" width="6.44140625" style="24" bestFit="1" customWidth="1"/>
    <col min="14382" max="14592" width="8.88671875" style="24"/>
    <col min="14593" max="14593" width="3" style="24" bestFit="1" customWidth="1"/>
    <col min="14594" max="14594" width="6.44140625" style="24" bestFit="1" customWidth="1"/>
    <col min="14595" max="14595" width="22.44140625" style="24" bestFit="1" customWidth="1"/>
    <col min="14596" max="14596" width="18.44140625" style="24" bestFit="1" customWidth="1"/>
    <col min="14597" max="14597" width="8.109375" style="24" bestFit="1" customWidth="1"/>
    <col min="14598" max="14599" width="6.44140625" style="24" bestFit="1" customWidth="1"/>
    <col min="14600" max="14600" width="5.44140625" style="24" bestFit="1" customWidth="1"/>
    <col min="14601" max="14610" width="6.44140625" style="24" bestFit="1" customWidth="1"/>
    <col min="14611" max="14614" width="7" style="24" bestFit="1" customWidth="1"/>
    <col min="14615" max="14615" width="6" style="24" bestFit="1" customWidth="1"/>
    <col min="14616" max="14616" width="7" style="24" bestFit="1" customWidth="1"/>
    <col min="14617" max="14617" width="6" style="24" bestFit="1" customWidth="1"/>
    <col min="14618" max="14627" width="7" style="24" bestFit="1" customWidth="1"/>
    <col min="14628" max="14628" width="5.5546875" style="24" bestFit="1" customWidth="1"/>
    <col min="14629" max="14629" width="6.44140625" style="24" bestFit="1" customWidth="1"/>
    <col min="14630" max="14632" width="7" style="24" bestFit="1" customWidth="1"/>
    <col min="14633" max="14633" width="5.5546875" style="24" bestFit="1" customWidth="1"/>
    <col min="14634" max="14636" width="7.88671875" style="24" bestFit="1" customWidth="1"/>
    <col min="14637" max="14637" width="6.44140625" style="24" bestFit="1" customWidth="1"/>
    <col min="14638" max="14848" width="8.88671875" style="24"/>
    <col min="14849" max="14849" width="3" style="24" bestFit="1" customWidth="1"/>
    <col min="14850" max="14850" width="6.44140625" style="24" bestFit="1" customWidth="1"/>
    <col min="14851" max="14851" width="22.44140625" style="24" bestFit="1" customWidth="1"/>
    <col min="14852" max="14852" width="18.44140625" style="24" bestFit="1" customWidth="1"/>
    <col min="14853" max="14853" width="8.109375" style="24" bestFit="1" customWidth="1"/>
    <col min="14854" max="14855" width="6.44140625" style="24" bestFit="1" customWidth="1"/>
    <col min="14856" max="14856" width="5.44140625" style="24" bestFit="1" customWidth="1"/>
    <col min="14857" max="14866" width="6.44140625" style="24" bestFit="1" customWidth="1"/>
    <col min="14867" max="14870" width="7" style="24" bestFit="1" customWidth="1"/>
    <col min="14871" max="14871" width="6" style="24" bestFit="1" customWidth="1"/>
    <col min="14872" max="14872" width="7" style="24" bestFit="1" customWidth="1"/>
    <col min="14873" max="14873" width="6" style="24" bestFit="1" customWidth="1"/>
    <col min="14874" max="14883" width="7" style="24" bestFit="1" customWidth="1"/>
    <col min="14884" max="14884" width="5.5546875" style="24" bestFit="1" customWidth="1"/>
    <col min="14885" max="14885" width="6.44140625" style="24" bestFit="1" customWidth="1"/>
    <col min="14886" max="14888" width="7" style="24" bestFit="1" customWidth="1"/>
    <col min="14889" max="14889" width="5.5546875" style="24" bestFit="1" customWidth="1"/>
    <col min="14890" max="14892" width="7.88671875" style="24" bestFit="1" customWidth="1"/>
    <col min="14893" max="14893" width="6.44140625" style="24" bestFit="1" customWidth="1"/>
    <col min="14894" max="15104" width="8.88671875" style="24"/>
    <col min="15105" max="15105" width="3" style="24" bestFit="1" customWidth="1"/>
    <col min="15106" max="15106" width="6.44140625" style="24" bestFit="1" customWidth="1"/>
    <col min="15107" max="15107" width="22.44140625" style="24" bestFit="1" customWidth="1"/>
    <col min="15108" max="15108" width="18.44140625" style="24" bestFit="1" customWidth="1"/>
    <col min="15109" max="15109" width="8.109375" style="24" bestFit="1" customWidth="1"/>
    <col min="15110" max="15111" width="6.44140625" style="24" bestFit="1" customWidth="1"/>
    <col min="15112" max="15112" width="5.44140625" style="24" bestFit="1" customWidth="1"/>
    <col min="15113" max="15122" width="6.44140625" style="24" bestFit="1" customWidth="1"/>
    <col min="15123" max="15126" width="7" style="24" bestFit="1" customWidth="1"/>
    <col min="15127" max="15127" width="6" style="24" bestFit="1" customWidth="1"/>
    <col min="15128" max="15128" width="7" style="24" bestFit="1" customWidth="1"/>
    <col min="15129" max="15129" width="6" style="24" bestFit="1" customWidth="1"/>
    <col min="15130" max="15139" width="7" style="24" bestFit="1" customWidth="1"/>
    <col min="15140" max="15140" width="5.5546875" style="24" bestFit="1" customWidth="1"/>
    <col min="15141" max="15141" width="6.44140625" style="24" bestFit="1" customWidth="1"/>
    <col min="15142" max="15144" width="7" style="24" bestFit="1" customWidth="1"/>
    <col min="15145" max="15145" width="5.5546875" style="24" bestFit="1" customWidth="1"/>
    <col min="15146" max="15148" width="7.88671875" style="24" bestFit="1" customWidth="1"/>
    <col min="15149" max="15149" width="6.44140625" style="24" bestFit="1" customWidth="1"/>
    <col min="15150" max="15360" width="8.88671875" style="24"/>
    <col min="15361" max="15361" width="3" style="24" bestFit="1" customWidth="1"/>
    <col min="15362" max="15362" width="6.44140625" style="24" bestFit="1" customWidth="1"/>
    <col min="15363" max="15363" width="22.44140625" style="24" bestFit="1" customWidth="1"/>
    <col min="15364" max="15364" width="18.44140625" style="24" bestFit="1" customWidth="1"/>
    <col min="15365" max="15365" width="8.109375" style="24" bestFit="1" customWidth="1"/>
    <col min="15366" max="15367" width="6.44140625" style="24" bestFit="1" customWidth="1"/>
    <col min="15368" max="15368" width="5.44140625" style="24" bestFit="1" customWidth="1"/>
    <col min="15369" max="15378" width="6.44140625" style="24" bestFit="1" customWidth="1"/>
    <col min="15379" max="15382" width="7" style="24" bestFit="1" customWidth="1"/>
    <col min="15383" max="15383" width="6" style="24" bestFit="1" customWidth="1"/>
    <col min="15384" max="15384" width="7" style="24" bestFit="1" customWidth="1"/>
    <col min="15385" max="15385" width="6" style="24" bestFit="1" customWidth="1"/>
    <col min="15386" max="15395" width="7" style="24" bestFit="1" customWidth="1"/>
    <col min="15396" max="15396" width="5.5546875" style="24" bestFit="1" customWidth="1"/>
    <col min="15397" max="15397" width="6.44140625" style="24" bestFit="1" customWidth="1"/>
    <col min="15398" max="15400" width="7" style="24" bestFit="1" customWidth="1"/>
    <col min="15401" max="15401" width="5.5546875" style="24" bestFit="1" customWidth="1"/>
    <col min="15402" max="15404" width="7.88671875" style="24" bestFit="1" customWidth="1"/>
    <col min="15405" max="15405" width="6.44140625" style="24" bestFit="1" customWidth="1"/>
    <col min="15406" max="15616" width="8.88671875" style="24"/>
    <col min="15617" max="15617" width="3" style="24" bestFit="1" customWidth="1"/>
    <col min="15618" max="15618" width="6.44140625" style="24" bestFit="1" customWidth="1"/>
    <col min="15619" max="15619" width="22.44140625" style="24" bestFit="1" customWidth="1"/>
    <col min="15620" max="15620" width="18.44140625" style="24" bestFit="1" customWidth="1"/>
    <col min="15621" max="15621" width="8.109375" style="24" bestFit="1" customWidth="1"/>
    <col min="15622" max="15623" width="6.44140625" style="24" bestFit="1" customWidth="1"/>
    <col min="15624" max="15624" width="5.44140625" style="24" bestFit="1" customWidth="1"/>
    <col min="15625" max="15634" width="6.44140625" style="24" bestFit="1" customWidth="1"/>
    <col min="15635" max="15638" width="7" style="24" bestFit="1" customWidth="1"/>
    <col min="15639" max="15639" width="6" style="24" bestFit="1" customWidth="1"/>
    <col min="15640" max="15640" width="7" style="24" bestFit="1" customWidth="1"/>
    <col min="15641" max="15641" width="6" style="24" bestFit="1" customWidth="1"/>
    <col min="15642" max="15651" width="7" style="24" bestFit="1" customWidth="1"/>
    <col min="15652" max="15652" width="5.5546875" style="24" bestFit="1" customWidth="1"/>
    <col min="15653" max="15653" width="6.44140625" style="24" bestFit="1" customWidth="1"/>
    <col min="15654" max="15656" width="7" style="24" bestFit="1" customWidth="1"/>
    <col min="15657" max="15657" width="5.5546875" style="24" bestFit="1" customWidth="1"/>
    <col min="15658" max="15660" width="7.88671875" style="24" bestFit="1" customWidth="1"/>
    <col min="15661" max="15661" width="6.44140625" style="24" bestFit="1" customWidth="1"/>
    <col min="15662" max="15872" width="8.88671875" style="24"/>
    <col min="15873" max="15873" width="3" style="24" bestFit="1" customWidth="1"/>
    <col min="15874" max="15874" width="6.44140625" style="24" bestFit="1" customWidth="1"/>
    <col min="15875" max="15875" width="22.44140625" style="24" bestFit="1" customWidth="1"/>
    <col min="15876" max="15876" width="18.44140625" style="24" bestFit="1" customWidth="1"/>
    <col min="15877" max="15877" width="8.109375" style="24" bestFit="1" customWidth="1"/>
    <col min="15878" max="15879" width="6.44140625" style="24" bestFit="1" customWidth="1"/>
    <col min="15880" max="15880" width="5.44140625" style="24" bestFit="1" customWidth="1"/>
    <col min="15881" max="15890" width="6.44140625" style="24" bestFit="1" customWidth="1"/>
    <col min="15891" max="15894" width="7" style="24" bestFit="1" customWidth="1"/>
    <col min="15895" max="15895" width="6" style="24" bestFit="1" customWidth="1"/>
    <col min="15896" max="15896" width="7" style="24" bestFit="1" customWidth="1"/>
    <col min="15897" max="15897" width="6" style="24" bestFit="1" customWidth="1"/>
    <col min="15898" max="15907" width="7" style="24" bestFit="1" customWidth="1"/>
    <col min="15908" max="15908" width="5.5546875" style="24" bestFit="1" customWidth="1"/>
    <col min="15909" max="15909" width="6.44140625" style="24" bestFit="1" customWidth="1"/>
    <col min="15910" max="15912" width="7" style="24" bestFit="1" customWidth="1"/>
    <col min="15913" max="15913" width="5.5546875" style="24" bestFit="1" customWidth="1"/>
    <col min="15914" max="15916" width="7.88671875" style="24" bestFit="1" customWidth="1"/>
    <col min="15917" max="15917" width="6.44140625" style="24" bestFit="1" customWidth="1"/>
    <col min="15918" max="16128" width="8.88671875" style="24"/>
    <col min="16129" max="16129" width="3" style="24" bestFit="1" customWidth="1"/>
    <col min="16130" max="16130" width="6.44140625" style="24" bestFit="1" customWidth="1"/>
    <col min="16131" max="16131" width="22.44140625" style="24" bestFit="1" customWidth="1"/>
    <col min="16132" max="16132" width="18.44140625" style="24" bestFit="1" customWidth="1"/>
    <col min="16133" max="16133" width="8.109375" style="24" bestFit="1" customWidth="1"/>
    <col min="16134" max="16135" width="6.44140625" style="24" bestFit="1" customWidth="1"/>
    <col min="16136" max="16136" width="5.44140625" style="24" bestFit="1" customWidth="1"/>
    <col min="16137" max="16146" width="6.44140625" style="24" bestFit="1" customWidth="1"/>
    <col min="16147" max="16150" width="7" style="24" bestFit="1" customWidth="1"/>
    <col min="16151" max="16151" width="6" style="24" bestFit="1" customWidth="1"/>
    <col min="16152" max="16152" width="7" style="24" bestFit="1" customWidth="1"/>
    <col min="16153" max="16153" width="6" style="24" bestFit="1" customWidth="1"/>
    <col min="16154" max="16163" width="7" style="24" bestFit="1" customWidth="1"/>
    <col min="16164" max="16164" width="5.5546875" style="24" bestFit="1" customWidth="1"/>
    <col min="16165" max="16165" width="6.44140625" style="24" bestFit="1" customWidth="1"/>
    <col min="16166" max="16168" width="7" style="24" bestFit="1" customWidth="1"/>
    <col min="16169" max="16169" width="5.5546875" style="24" bestFit="1" customWidth="1"/>
    <col min="16170" max="16172" width="7.88671875" style="24" bestFit="1" customWidth="1"/>
    <col min="16173" max="16173" width="6.44140625" style="24" bestFit="1" customWidth="1"/>
    <col min="16174" max="16384" width="8.88671875" style="24"/>
  </cols>
  <sheetData>
    <row r="1" spans="1:45" ht="13.5" customHeight="1" thickBot="1" x14ac:dyDescent="0.35">
      <c r="A1" s="175" t="s">
        <v>144</v>
      </c>
      <c r="B1" s="176"/>
      <c r="C1" s="176"/>
      <c r="D1" s="176"/>
      <c r="E1" s="177"/>
      <c r="F1" s="178" t="s">
        <v>145</v>
      </c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80"/>
      <c r="S1" s="181" t="s">
        <v>146</v>
      </c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82"/>
      <c r="AF1" s="178" t="s">
        <v>147</v>
      </c>
      <c r="AG1" s="179"/>
      <c r="AH1" s="179"/>
      <c r="AI1" s="179"/>
      <c r="AJ1" s="180"/>
      <c r="AK1" s="178" t="s">
        <v>148</v>
      </c>
      <c r="AL1" s="179"/>
      <c r="AM1" s="179"/>
      <c r="AN1" s="179"/>
      <c r="AO1" s="182"/>
      <c r="AP1" s="178" t="s">
        <v>149</v>
      </c>
      <c r="AQ1" s="179"/>
      <c r="AR1" s="179"/>
      <c r="AS1" s="180"/>
    </row>
    <row r="2" spans="1:45" ht="12.75" customHeight="1" x14ac:dyDescent="0.3">
      <c r="A2" s="25"/>
      <c r="B2" s="26"/>
      <c r="C2" s="27"/>
      <c r="D2" s="27"/>
      <c r="E2" s="28"/>
      <c r="F2" s="29"/>
      <c r="G2" s="183" t="s">
        <v>150</v>
      </c>
      <c r="H2" s="183"/>
      <c r="I2" s="183"/>
      <c r="J2" s="183"/>
      <c r="K2" s="183" t="s">
        <v>151</v>
      </c>
      <c r="L2" s="183"/>
      <c r="M2" s="183"/>
      <c r="N2" s="183"/>
      <c r="O2" s="183" t="s">
        <v>152</v>
      </c>
      <c r="P2" s="183"/>
      <c r="Q2" s="183"/>
      <c r="R2" s="184"/>
      <c r="S2" s="185" t="s">
        <v>153</v>
      </c>
      <c r="T2" s="183"/>
      <c r="U2" s="183"/>
      <c r="V2" s="183"/>
      <c r="W2" s="183"/>
      <c r="X2" s="183" t="s">
        <v>154</v>
      </c>
      <c r="Y2" s="183"/>
      <c r="Z2" s="183"/>
      <c r="AA2" s="183"/>
      <c r="AB2" s="183" t="s">
        <v>155</v>
      </c>
      <c r="AC2" s="183"/>
      <c r="AD2" s="183"/>
      <c r="AE2" s="187"/>
      <c r="AF2" s="186" t="s">
        <v>156</v>
      </c>
      <c r="AG2" s="183"/>
      <c r="AH2" s="183"/>
      <c r="AI2" s="183"/>
      <c r="AJ2" s="184" t="s">
        <v>157</v>
      </c>
      <c r="AK2" s="186" t="s">
        <v>156</v>
      </c>
      <c r="AL2" s="183"/>
      <c r="AM2" s="183"/>
      <c r="AN2" s="183"/>
      <c r="AO2" s="187" t="s">
        <v>157</v>
      </c>
      <c r="AP2" s="186" t="s">
        <v>156</v>
      </c>
      <c r="AQ2" s="183"/>
      <c r="AR2" s="183"/>
      <c r="AS2" s="184"/>
    </row>
    <row r="3" spans="1:45" ht="13.5" customHeight="1" x14ac:dyDescent="0.3">
      <c r="A3" s="30" t="s">
        <v>158</v>
      </c>
      <c r="B3" s="31" t="s">
        <v>159</v>
      </c>
      <c r="C3" s="32" t="s">
        <v>151</v>
      </c>
      <c r="D3" s="32" t="s">
        <v>154</v>
      </c>
      <c r="E3" s="33" t="s">
        <v>47</v>
      </c>
      <c r="F3" s="34" t="s">
        <v>160</v>
      </c>
      <c r="G3" s="32" t="s">
        <v>66</v>
      </c>
      <c r="H3" s="32" t="s">
        <v>161</v>
      </c>
      <c r="I3" s="32" t="s">
        <v>162</v>
      </c>
      <c r="J3" s="32" t="s">
        <v>163</v>
      </c>
      <c r="K3" s="32" t="s">
        <v>66</v>
      </c>
      <c r="L3" s="32" t="s">
        <v>161</v>
      </c>
      <c r="M3" s="32" t="s">
        <v>162</v>
      </c>
      <c r="N3" s="32" t="s">
        <v>163</v>
      </c>
      <c r="O3" s="32" t="s">
        <v>66</v>
      </c>
      <c r="P3" s="32" t="s">
        <v>161</v>
      </c>
      <c r="Q3" s="32" t="s">
        <v>162</v>
      </c>
      <c r="R3" s="35" t="s">
        <v>163</v>
      </c>
      <c r="S3" s="34" t="s">
        <v>160</v>
      </c>
      <c r="T3" s="32" t="s">
        <v>66</v>
      </c>
      <c r="U3" s="32" t="s">
        <v>161</v>
      </c>
      <c r="V3" s="32" t="s">
        <v>162</v>
      </c>
      <c r="W3" s="32" t="s">
        <v>163</v>
      </c>
      <c r="X3" s="32" t="s">
        <v>66</v>
      </c>
      <c r="Y3" s="32" t="s">
        <v>161</v>
      </c>
      <c r="Z3" s="32" t="s">
        <v>162</v>
      </c>
      <c r="AA3" s="32" t="s">
        <v>163</v>
      </c>
      <c r="AB3" s="32" t="s">
        <v>66</v>
      </c>
      <c r="AC3" s="32" t="s">
        <v>161</v>
      </c>
      <c r="AD3" s="32" t="s">
        <v>162</v>
      </c>
      <c r="AE3" s="36" t="s">
        <v>163</v>
      </c>
      <c r="AF3" s="30" t="s">
        <v>66</v>
      </c>
      <c r="AG3" s="32" t="s">
        <v>161</v>
      </c>
      <c r="AH3" s="32" t="s">
        <v>162</v>
      </c>
      <c r="AI3" s="32" t="s">
        <v>163</v>
      </c>
      <c r="AJ3" s="184"/>
      <c r="AK3" s="30" t="s">
        <v>66</v>
      </c>
      <c r="AL3" s="32" t="s">
        <v>161</v>
      </c>
      <c r="AM3" s="32" t="s">
        <v>162</v>
      </c>
      <c r="AN3" s="32" t="s">
        <v>163</v>
      </c>
      <c r="AO3" s="187"/>
      <c r="AP3" s="30" t="s">
        <v>66</v>
      </c>
      <c r="AQ3" s="32" t="s">
        <v>161</v>
      </c>
      <c r="AR3" s="32" t="s">
        <v>162</v>
      </c>
      <c r="AS3" s="35" t="s">
        <v>163</v>
      </c>
    </row>
    <row r="4" spans="1:45" x14ac:dyDescent="0.3">
      <c r="A4" s="37">
        <v>1</v>
      </c>
      <c r="B4" s="38">
        <v>60</v>
      </c>
      <c r="C4" s="39" t="s">
        <v>66</v>
      </c>
      <c r="D4" s="39" t="s">
        <v>164</v>
      </c>
      <c r="E4" s="40" t="s">
        <v>165</v>
      </c>
      <c r="F4" s="41">
        <v>0</v>
      </c>
      <c r="G4" s="42">
        <v>0</v>
      </c>
      <c r="H4" s="42">
        <v>0</v>
      </c>
      <c r="I4" s="42">
        <v>0</v>
      </c>
      <c r="J4" s="42"/>
      <c r="K4" s="42">
        <v>60</v>
      </c>
      <c r="L4" s="42">
        <v>0</v>
      </c>
      <c r="M4" s="42">
        <v>0</v>
      </c>
      <c r="N4" s="42"/>
      <c r="O4" s="42">
        <f>G4+K4</f>
        <v>60</v>
      </c>
      <c r="P4" s="42">
        <f t="shared" ref="P4:Q18" si="0">H4+L4</f>
        <v>0</v>
      </c>
      <c r="Q4" s="42">
        <f t="shared" si="0"/>
        <v>0</v>
      </c>
      <c r="R4" s="43"/>
      <c r="S4" s="41">
        <f>-1*60/3</f>
        <v>-20</v>
      </c>
      <c r="T4" s="42">
        <f t="shared" ref="T4:V5" si="1">$S4</f>
        <v>-20</v>
      </c>
      <c r="U4" s="42">
        <f t="shared" si="1"/>
        <v>-20</v>
      </c>
      <c r="V4" s="42">
        <f t="shared" si="1"/>
        <v>-20</v>
      </c>
      <c r="W4" s="42"/>
      <c r="X4" s="42">
        <v>0</v>
      </c>
      <c r="Y4" s="42">
        <v>0</v>
      </c>
      <c r="Z4" s="42">
        <v>0</v>
      </c>
      <c r="AA4" s="42"/>
      <c r="AB4" s="42">
        <f>X4 + T4</f>
        <v>-20</v>
      </c>
      <c r="AC4" s="42">
        <f t="shared" ref="AC4:AD18" si="2">Y4 + U4</f>
        <v>-20</v>
      </c>
      <c r="AD4" s="42">
        <f t="shared" si="2"/>
        <v>-20</v>
      </c>
      <c r="AE4" s="44"/>
      <c r="AF4" s="45">
        <f t="shared" ref="AF4:AH19" si="3">O4+AB4</f>
        <v>40</v>
      </c>
      <c r="AG4" s="42">
        <f t="shared" si="3"/>
        <v>-20</v>
      </c>
      <c r="AH4" s="42">
        <f t="shared" si="3"/>
        <v>-20</v>
      </c>
      <c r="AI4" s="42"/>
      <c r="AJ4" s="43">
        <f>SUM(AF4:AI4)</f>
        <v>0</v>
      </c>
      <c r="AK4" s="45">
        <f>AF4</f>
        <v>40</v>
      </c>
      <c r="AL4" s="42">
        <f>AG4</f>
        <v>-20</v>
      </c>
      <c r="AM4" s="42">
        <f>AH4</f>
        <v>-20</v>
      </c>
      <c r="AN4" s="42"/>
      <c r="AO4" s="44">
        <f>SUM(AK4:AN4)</f>
        <v>0</v>
      </c>
      <c r="AP4" s="45">
        <f>-1*AB4</f>
        <v>20</v>
      </c>
      <c r="AQ4" s="42">
        <f>-1*AC4</f>
        <v>20</v>
      </c>
      <c r="AR4" s="42">
        <f>-1*AD4</f>
        <v>20</v>
      </c>
      <c r="AS4" s="43">
        <f>-1*AE4</f>
        <v>0</v>
      </c>
    </row>
    <row r="5" spans="1:45" x14ac:dyDescent="0.3">
      <c r="A5" s="46">
        <v>2</v>
      </c>
      <c r="B5" s="47">
        <v>100</v>
      </c>
      <c r="C5" s="48" t="s">
        <v>161</v>
      </c>
      <c r="D5" s="48" t="s">
        <v>166</v>
      </c>
      <c r="E5" s="33"/>
      <c r="F5" s="49">
        <v>0</v>
      </c>
      <c r="G5" s="50">
        <v>0</v>
      </c>
      <c r="H5" s="50">
        <v>0</v>
      </c>
      <c r="I5" s="50">
        <v>0</v>
      </c>
      <c r="J5" s="50"/>
      <c r="K5" s="50">
        <v>0</v>
      </c>
      <c r="L5" s="50">
        <v>100</v>
      </c>
      <c r="M5" s="50">
        <v>0</v>
      </c>
      <c r="N5" s="50"/>
      <c r="O5" s="50">
        <f t="shared" ref="O5:R21" si="4">G5+K5</f>
        <v>0</v>
      </c>
      <c r="P5" s="50">
        <f t="shared" si="0"/>
        <v>100</v>
      </c>
      <c r="Q5" s="50">
        <f t="shared" si="0"/>
        <v>0</v>
      </c>
      <c r="R5" s="51"/>
      <c r="S5" s="49">
        <f>-1*50/1</f>
        <v>-50</v>
      </c>
      <c r="T5" s="50">
        <v>0</v>
      </c>
      <c r="U5" s="50">
        <f t="shared" si="1"/>
        <v>-50</v>
      </c>
      <c r="V5" s="50">
        <v>0</v>
      </c>
      <c r="W5" s="50"/>
      <c r="X5" s="50">
        <v>-10</v>
      </c>
      <c r="Y5" s="50">
        <v>0</v>
      </c>
      <c r="Z5" s="50">
        <v>-40</v>
      </c>
      <c r="AA5" s="50"/>
      <c r="AB5" s="50">
        <f t="shared" ref="AB5:AE21" si="5">X5 + T5</f>
        <v>-10</v>
      </c>
      <c r="AC5" s="50">
        <f t="shared" si="2"/>
        <v>-50</v>
      </c>
      <c r="AD5" s="50">
        <f t="shared" si="2"/>
        <v>-40</v>
      </c>
      <c r="AE5" s="52"/>
      <c r="AF5" s="53">
        <f t="shared" si="3"/>
        <v>-10</v>
      </c>
      <c r="AG5" s="50">
        <f t="shared" si="3"/>
        <v>50</v>
      </c>
      <c r="AH5" s="50">
        <f t="shared" si="3"/>
        <v>-40</v>
      </c>
      <c r="AI5" s="50"/>
      <c r="AJ5" s="51">
        <f>SUM(AF5:AI5)</f>
        <v>0</v>
      </c>
      <c r="AK5" s="53">
        <f t="shared" ref="AK5:AM20" si="6">AK4+AF5</f>
        <v>30</v>
      </c>
      <c r="AL5" s="50">
        <f t="shared" si="6"/>
        <v>30</v>
      </c>
      <c r="AM5" s="50">
        <f t="shared" si="6"/>
        <v>-60</v>
      </c>
      <c r="AN5" s="50"/>
      <c r="AO5" s="52">
        <f>SUM(AK5:AN5)</f>
        <v>0</v>
      </c>
      <c r="AP5" s="53">
        <f>-1*AB5+AP4</f>
        <v>30</v>
      </c>
      <c r="AQ5" s="50">
        <f>-1*AC5+AQ4</f>
        <v>70</v>
      </c>
      <c r="AR5" s="50">
        <f>-1*AD5+AR4</f>
        <v>60</v>
      </c>
      <c r="AS5" s="51">
        <f>-1*AE5+AS4</f>
        <v>0</v>
      </c>
    </row>
    <row r="6" spans="1:45" x14ac:dyDescent="0.3">
      <c r="A6" s="37">
        <v>3</v>
      </c>
      <c r="B6" s="38">
        <v>80</v>
      </c>
      <c r="C6" s="39" t="s">
        <v>162</v>
      </c>
      <c r="D6" s="39" t="s">
        <v>167</v>
      </c>
      <c r="E6" s="40"/>
      <c r="F6" s="41">
        <v>0</v>
      </c>
      <c r="G6" s="42">
        <v>0</v>
      </c>
      <c r="H6" s="42">
        <v>0</v>
      </c>
      <c r="I6" s="42">
        <v>0</v>
      </c>
      <c r="J6" s="42"/>
      <c r="K6" s="42">
        <v>0</v>
      </c>
      <c r="L6" s="42">
        <v>0</v>
      </c>
      <c r="M6" s="42">
        <v>80</v>
      </c>
      <c r="N6" s="42"/>
      <c r="O6" s="42">
        <f t="shared" si="4"/>
        <v>0</v>
      </c>
      <c r="P6" s="42">
        <f t="shared" si="0"/>
        <v>0</v>
      </c>
      <c r="Q6" s="42">
        <f t="shared" si="0"/>
        <v>80</v>
      </c>
      <c r="R6" s="43"/>
      <c r="S6" s="41">
        <v>0</v>
      </c>
      <c r="T6" s="42">
        <v>0</v>
      </c>
      <c r="U6" s="42">
        <v>0</v>
      </c>
      <c r="V6" s="42">
        <v>0</v>
      </c>
      <c r="W6" s="42"/>
      <c r="X6" s="42">
        <v>0</v>
      </c>
      <c r="Y6" s="42">
        <v>-80</v>
      </c>
      <c r="Z6" s="42">
        <v>0</v>
      </c>
      <c r="AA6" s="42"/>
      <c r="AB6" s="42">
        <f t="shared" si="5"/>
        <v>0</v>
      </c>
      <c r="AC6" s="42">
        <f t="shared" si="2"/>
        <v>-80</v>
      </c>
      <c r="AD6" s="42">
        <f t="shared" si="2"/>
        <v>0</v>
      </c>
      <c r="AE6" s="44"/>
      <c r="AF6" s="45">
        <f t="shared" si="3"/>
        <v>0</v>
      </c>
      <c r="AG6" s="42">
        <f t="shared" si="3"/>
        <v>-80</v>
      </c>
      <c r="AH6" s="42">
        <f t="shared" si="3"/>
        <v>80</v>
      </c>
      <c r="AI6" s="42"/>
      <c r="AJ6" s="43">
        <f t="shared" ref="AJ6:AJ20" si="7">SUM(AF6:AI6)</f>
        <v>0</v>
      </c>
      <c r="AK6" s="45">
        <f t="shared" si="6"/>
        <v>30</v>
      </c>
      <c r="AL6" s="42">
        <f t="shared" si="6"/>
        <v>-50</v>
      </c>
      <c r="AM6" s="42">
        <f t="shared" si="6"/>
        <v>20</v>
      </c>
      <c r="AN6" s="42"/>
      <c r="AO6" s="44">
        <f t="shared" ref="AO6:AO26" si="8">SUM(AK6:AN6)</f>
        <v>0</v>
      </c>
      <c r="AP6" s="45">
        <f t="shared" ref="AP6:AS21" si="9">-1*AB6+AP5</f>
        <v>30</v>
      </c>
      <c r="AQ6" s="42">
        <f t="shared" si="9"/>
        <v>150</v>
      </c>
      <c r="AR6" s="42">
        <f t="shared" si="9"/>
        <v>60</v>
      </c>
      <c r="AS6" s="43">
        <f t="shared" si="9"/>
        <v>0</v>
      </c>
    </row>
    <row r="7" spans="1:45" x14ac:dyDescent="0.3">
      <c r="A7" s="46">
        <v>4</v>
      </c>
      <c r="B7" s="47">
        <v>140</v>
      </c>
      <c r="C7" s="48" t="s">
        <v>66</v>
      </c>
      <c r="D7" s="48" t="s">
        <v>168</v>
      </c>
      <c r="E7" s="33"/>
      <c r="F7" s="49">
        <v>0</v>
      </c>
      <c r="G7" s="50">
        <v>0</v>
      </c>
      <c r="H7" s="50">
        <v>0</v>
      </c>
      <c r="I7" s="50">
        <v>0</v>
      </c>
      <c r="J7" s="50"/>
      <c r="K7" s="50">
        <v>140</v>
      </c>
      <c r="L7" s="50">
        <v>0</v>
      </c>
      <c r="M7" s="50">
        <v>0</v>
      </c>
      <c r="N7" s="50"/>
      <c r="O7" s="50">
        <f t="shared" si="4"/>
        <v>140</v>
      </c>
      <c r="P7" s="50">
        <f t="shared" si="0"/>
        <v>0</v>
      </c>
      <c r="Q7" s="50">
        <f t="shared" si="0"/>
        <v>0</v>
      </c>
      <c r="R7" s="51"/>
      <c r="S7" s="49">
        <f>-50/3</f>
        <v>-16.666666666666668</v>
      </c>
      <c r="T7" s="50">
        <f t="shared" ref="T7:W22" si="10">$S7</f>
        <v>-16.666666666666668</v>
      </c>
      <c r="U7" s="50">
        <f t="shared" si="10"/>
        <v>-16.666666666666668</v>
      </c>
      <c r="V7" s="50">
        <f t="shared" si="10"/>
        <v>-16.666666666666668</v>
      </c>
      <c r="W7" s="50"/>
      <c r="X7" s="50">
        <v>0</v>
      </c>
      <c r="Y7" s="50">
        <v>0</v>
      </c>
      <c r="Z7" s="50">
        <v>-90</v>
      </c>
      <c r="AA7" s="50"/>
      <c r="AB7" s="50">
        <f t="shared" si="5"/>
        <v>-16.666666666666668</v>
      </c>
      <c r="AC7" s="50">
        <f t="shared" si="2"/>
        <v>-16.666666666666668</v>
      </c>
      <c r="AD7" s="50">
        <f t="shared" si="2"/>
        <v>-106.66666666666667</v>
      </c>
      <c r="AE7" s="52"/>
      <c r="AF7" s="53">
        <f t="shared" si="3"/>
        <v>123.33333333333333</v>
      </c>
      <c r="AG7" s="50">
        <f t="shared" si="3"/>
        <v>-16.666666666666668</v>
      </c>
      <c r="AH7" s="50">
        <f t="shared" si="3"/>
        <v>-106.66666666666667</v>
      </c>
      <c r="AI7" s="50"/>
      <c r="AJ7" s="51">
        <f t="shared" si="7"/>
        <v>0</v>
      </c>
      <c r="AK7" s="53">
        <f t="shared" si="6"/>
        <v>153.33333333333331</v>
      </c>
      <c r="AL7" s="50">
        <f t="shared" si="6"/>
        <v>-66.666666666666671</v>
      </c>
      <c r="AM7" s="50">
        <f t="shared" si="6"/>
        <v>-86.666666666666671</v>
      </c>
      <c r="AN7" s="50"/>
      <c r="AO7" s="52">
        <f t="shared" si="8"/>
        <v>0</v>
      </c>
      <c r="AP7" s="53">
        <f t="shared" si="9"/>
        <v>46.666666666666671</v>
      </c>
      <c r="AQ7" s="50">
        <f t="shared" si="9"/>
        <v>166.66666666666666</v>
      </c>
      <c r="AR7" s="50">
        <f t="shared" si="9"/>
        <v>166.66666666666669</v>
      </c>
      <c r="AS7" s="51">
        <f t="shared" si="9"/>
        <v>0</v>
      </c>
    </row>
    <row r="8" spans="1:45" x14ac:dyDescent="0.3">
      <c r="A8" s="37">
        <v>5</v>
      </c>
      <c r="B8" s="38">
        <v>190</v>
      </c>
      <c r="C8" s="39" t="s">
        <v>169</v>
      </c>
      <c r="D8" s="39" t="s">
        <v>170</v>
      </c>
      <c r="E8" s="40"/>
      <c r="F8" s="41">
        <v>0</v>
      </c>
      <c r="G8" s="42">
        <v>0</v>
      </c>
      <c r="H8" s="42">
        <v>0</v>
      </c>
      <c r="I8" s="42">
        <v>0</v>
      </c>
      <c r="J8" s="42"/>
      <c r="K8" s="42">
        <f>190/2</f>
        <v>95</v>
      </c>
      <c r="L8" s="42">
        <f>190/2</f>
        <v>95</v>
      </c>
      <c r="M8" s="42">
        <v>0</v>
      </c>
      <c r="N8" s="42"/>
      <c r="O8" s="42">
        <f t="shared" si="4"/>
        <v>95</v>
      </c>
      <c r="P8" s="42">
        <f t="shared" si="0"/>
        <v>95</v>
      </c>
      <c r="Q8" s="42">
        <f t="shared" si="0"/>
        <v>0</v>
      </c>
      <c r="R8" s="43"/>
      <c r="S8" s="41">
        <f>-100/3</f>
        <v>-33.333333333333336</v>
      </c>
      <c r="T8" s="42">
        <f t="shared" si="10"/>
        <v>-33.333333333333336</v>
      </c>
      <c r="U8" s="42">
        <f t="shared" si="10"/>
        <v>-33.333333333333336</v>
      </c>
      <c r="V8" s="42">
        <f t="shared" si="10"/>
        <v>-33.333333333333336</v>
      </c>
      <c r="W8" s="42"/>
      <c r="X8" s="42">
        <v>0</v>
      </c>
      <c r="Y8" s="42">
        <v>0</v>
      </c>
      <c r="Z8" s="42">
        <v>-90</v>
      </c>
      <c r="AA8" s="42"/>
      <c r="AB8" s="42">
        <f t="shared" si="5"/>
        <v>-33.333333333333336</v>
      </c>
      <c r="AC8" s="42">
        <f t="shared" si="2"/>
        <v>-33.333333333333336</v>
      </c>
      <c r="AD8" s="42">
        <f t="shared" si="2"/>
        <v>-123.33333333333334</v>
      </c>
      <c r="AE8" s="44"/>
      <c r="AF8" s="45">
        <f t="shared" si="3"/>
        <v>61.666666666666664</v>
      </c>
      <c r="AG8" s="42">
        <f t="shared" si="3"/>
        <v>61.666666666666664</v>
      </c>
      <c r="AH8" s="42">
        <f t="shared" si="3"/>
        <v>-123.33333333333334</v>
      </c>
      <c r="AI8" s="42"/>
      <c r="AJ8" s="43">
        <f t="shared" si="7"/>
        <v>0</v>
      </c>
      <c r="AK8" s="45">
        <f t="shared" si="6"/>
        <v>214.99999999999997</v>
      </c>
      <c r="AL8" s="42">
        <f t="shared" si="6"/>
        <v>-5.0000000000000071</v>
      </c>
      <c r="AM8" s="42">
        <f t="shared" si="6"/>
        <v>-210</v>
      </c>
      <c r="AN8" s="42"/>
      <c r="AO8" s="44">
        <f t="shared" si="8"/>
        <v>0</v>
      </c>
      <c r="AP8" s="45">
        <f t="shared" si="9"/>
        <v>80</v>
      </c>
      <c r="AQ8" s="42">
        <f t="shared" si="9"/>
        <v>200</v>
      </c>
      <c r="AR8" s="42">
        <f t="shared" si="9"/>
        <v>290</v>
      </c>
      <c r="AS8" s="43">
        <f t="shared" si="9"/>
        <v>0</v>
      </c>
    </row>
    <row r="9" spans="1:45" x14ac:dyDescent="0.3">
      <c r="A9" s="46">
        <v>6</v>
      </c>
      <c r="B9" s="47">
        <v>200</v>
      </c>
      <c r="C9" s="48" t="s">
        <v>171</v>
      </c>
      <c r="D9" s="48" t="s">
        <v>172</v>
      </c>
      <c r="E9" s="33"/>
      <c r="F9" s="49">
        <v>0</v>
      </c>
      <c r="G9" s="50">
        <v>0</v>
      </c>
      <c r="H9" s="50">
        <v>0</v>
      </c>
      <c r="I9" s="50">
        <v>0</v>
      </c>
      <c r="J9" s="50"/>
      <c r="K9" s="50">
        <v>0</v>
      </c>
      <c r="L9" s="50">
        <f>200/2</f>
        <v>100</v>
      </c>
      <c r="M9" s="50">
        <f>200/2</f>
        <v>100</v>
      </c>
      <c r="N9" s="50"/>
      <c r="O9" s="50">
        <f t="shared" si="4"/>
        <v>0</v>
      </c>
      <c r="P9" s="50">
        <f t="shared" si="0"/>
        <v>100</v>
      </c>
      <c r="Q9" s="50">
        <f t="shared" si="0"/>
        <v>100</v>
      </c>
      <c r="R9" s="51"/>
      <c r="S9" s="49">
        <f>-200/3</f>
        <v>-66.666666666666671</v>
      </c>
      <c r="T9" s="50">
        <f t="shared" si="10"/>
        <v>-66.666666666666671</v>
      </c>
      <c r="U9" s="50">
        <f t="shared" si="10"/>
        <v>-66.666666666666671</v>
      </c>
      <c r="V9" s="50">
        <f t="shared" si="10"/>
        <v>-66.666666666666671</v>
      </c>
      <c r="W9" s="50"/>
      <c r="X9" s="50">
        <v>0</v>
      </c>
      <c r="Y9" s="50">
        <v>0</v>
      </c>
      <c r="Z9" s="50">
        <v>0</v>
      </c>
      <c r="AA9" s="50"/>
      <c r="AB9" s="50">
        <f t="shared" si="5"/>
        <v>-66.666666666666671</v>
      </c>
      <c r="AC9" s="50">
        <f t="shared" si="2"/>
        <v>-66.666666666666671</v>
      </c>
      <c r="AD9" s="50">
        <f t="shared" si="2"/>
        <v>-66.666666666666671</v>
      </c>
      <c r="AE9" s="52"/>
      <c r="AF9" s="53">
        <f t="shared" si="3"/>
        <v>-66.666666666666671</v>
      </c>
      <c r="AG9" s="50">
        <f t="shared" si="3"/>
        <v>33.333333333333329</v>
      </c>
      <c r="AH9" s="50">
        <f t="shared" si="3"/>
        <v>33.333333333333329</v>
      </c>
      <c r="AI9" s="50"/>
      <c r="AJ9" s="51">
        <f t="shared" si="7"/>
        <v>0</v>
      </c>
      <c r="AK9" s="53">
        <f t="shared" si="6"/>
        <v>148.33333333333331</v>
      </c>
      <c r="AL9" s="50">
        <f t="shared" si="6"/>
        <v>28.333333333333321</v>
      </c>
      <c r="AM9" s="50">
        <f t="shared" si="6"/>
        <v>-176.66666666666669</v>
      </c>
      <c r="AN9" s="50"/>
      <c r="AO9" s="52">
        <f t="shared" si="8"/>
        <v>0</v>
      </c>
      <c r="AP9" s="53">
        <f t="shared" si="9"/>
        <v>146.66666666666669</v>
      </c>
      <c r="AQ9" s="50">
        <f t="shared" si="9"/>
        <v>266.66666666666669</v>
      </c>
      <c r="AR9" s="50">
        <f t="shared" si="9"/>
        <v>356.66666666666669</v>
      </c>
      <c r="AS9" s="51">
        <f t="shared" si="9"/>
        <v>0</v>
      </c>
    </row>
    <row r="10" spans="1:45" x14ac:dyDescent="0.3">
      <c r="A10" s="37">
        <v>7</v>
      </c>
      <c r="B10" s="38">
        <v>120</v>
      </c>
      <c r="C10" s="39" t="s">
        <v>173</v>
      </c>
      <c r="D10" s="39" t="s">
        <v>174</v>
      </c>
      <c r="E10" s="40"/>
      <c r="F10" s="41">
        <v>0</v>
      </c>
      <c r="G10" s="42">
        <v>0</v>
      </c>
      <c r="H10" s="42">
        <v>0</v>
      </c>
      <c r="I10" s="42">
        <v>0</v>
      </c>
      <c r="J10" s="42"/>
      <c r="K10" s="42">
        <f>120/2</f>
        <v>60</v>
      </c>
      <c r="L10" s="42">
        <v>0</v>
      </c>
      <c r="M10" s="42">
        <f>120/2</f>
        <v>60</v>
      </c>
      <c r="N10" s="42"/>
      <c r="O10" s="42">
        <f t="shared" si="4"/>
        <v>60</v>
      </c>
      <c r="P10" s="42">
        <f t="shared" si="0"/>
        <v>0</v>
      </c>
      <c r="Q10" s="42">
        <f t="shared" si="0"/>
        <v>60</v>
      </c>
      <c r="R10" s="43"/>
      <c r="S10" s="41">
        <f>-80/2</f>
        <v>-40</v>
      </c>
      <c r="T10" s="42">
        <f t="shared" si="10"/>
        <v>-40</v>
      </c>
      <c r="U10" s="42">
        <v>0</v>
      </c>
      <c r="V10" s="42">
        <f t="shared" si="10"/>
        <v>-40</v>
      </c>
      <c r="W10" s="42"/>
      <c r="X10" s="42">
        <v>0</v>
      </c>
      <c r="Y10" s="42">
        <v>-40</v>
      </c>
      <c r="Z10" s="42">
        <v>0</v>
      </c>
      <c r="AA10" s="42"/>
      <c r="AB10" s="42">
        <f t="shared" si="5"/>
        <v>-40</v>
      </c>
      <c r="AC10" s="42">
        <f t="shared" si="2"/>
        <v>-40</v>
      </c>
      <c r="AD10" s="42">
        <f t="shared" si="2"/>
        <v>-40</v>
      </c>
      <c r="AE10" s="44"/>
      <c r="AF10" s="45">
        <f t="shared" si="3"/>
        <v>20</v>
      </c>
      <c r="AG10" s="42">
        <f t="shared" si="3"/>
        <v>-40</v>
      </c>
      <c r="AH10" s="42">
        <f t="shared" si="3"/>
        <v>20</v>
      </c>
      <c r="AI10" s="42"/>
      <c r="AJ10" s="43">
        <f t="shared" si="7"/>
        <v>0</v>
      </c>
      <c r="AK10" s="45">
        <f t="shared" si="6"/>
        <v>168.33333333333331</v>
      </c>
      <c r="AL10" s="42">
        <f t="shared" si="6"/>
        <v>-11.666666666666679</v>
      </c>
      <c r="AM10" s="42">
        <f t="shared" si="6"/>
        <v>-156.66666666666669</v>
      </c>
      <c r="AN10" s="42"/>
      <c r="AO10" s="44">
        <f t="shared" si="8"/>
        <v>0</v>
      </c>
      <c r="AP10" s="45">
        <f t="shared" si="9"/>
        <v>186.66666666666669</v>
      </c>
      <c r="AQ10" s="42">
        <f t="shared" si="9"/>
        <v>306.66666666666669</v>
      </c>
      <c r="AR10" s="42">
        <f t="shared" si="9"/>
        <v>396.66666666666669</v>
      </c>
      <c r="AS10" s="43">
        <f t="shared" si="9"/>
        <v>0</v>
      </c>
    </row>
    <row r="11" spans="1:45" x14ac:dyDescent="0.3">
      <c r="A11" s="46">
        <v>8</v>
      </c>
      <c r="B11" s="47">
        <v>170</v>
      </c>
      <c r="C11" s="48" t="s">
        <v>175</v>
      </c>
      <c r="D11" s="48" t="s">
        <v>43</v>
      </c>
      <c r="E11" s="33"/>
      <c r="F11" s="49">
        <v>0</v>
      </c>
      <c r="G11" s="50">
        <v>0</v>
      </c>
      <c r="H11" s="50">
        <v>0</v>
      </c>
      <c r="I11" s="50">
        <v>0</v>
      </c>
      <c r="J11" s="50"/>
      <c r="K11" s="50">
        <v>80</v>
      </c>
      <c r="L11" s="50">
        <v>90</v>
      </c>
      <c r="M11" s="50">
        <v>0</v>
      </c>
      <c r="N11" s="50"/>
      <c r="O11" s="50">
        <f t="shared" si="4"/>
        <v>80</v>
      </c>
      <c r="P11" s="50">
        <f t="shared" si="0"/>
        <v>90</v>
      </c>
      <c r="Q11" s="50">
        <f t="shared" si="0"/>
        <v>0</v>
      </c>
      <c r="R11" s="51"/>
      <c r="S11" s="49">
        <f>-1*(80+90)/3</f>
        <v>-56.666666666666664</v>
      </c>
      <c r="T11" s="50">
        <f t="shared" si="10"/>
        <v>-56.666666666666664</v>
      </c>
      <c r="U11" s="50">
        <f t="shared" si="10"/>
        <v>-56.666666666666664</v>
      </c>
      <c r="V11" s="50">
        <f t="shared" si="10"/>
        <v>-56.666666666666664</v>
      </c>
      <c r="W11" s="50"/>
      <c r="X11" s="50">
        <v>0</v>
      </c>
      <c r="Y11" s="50">
        <v>0</v>
      </c>
      <c r="Z11" s="50">
        <v>0</v>
      </c>
      <c r="AA11" s="50"/>
      <c r="AB11" s="50">
        <f t="shared" si="5"/>
        <v>-56.666666666666664</v>
      </c>
      <c r="AC11" s="50">
        <f t="shared" si="2"/>
        <v>-56.666666666666664</v>
      </c>
      <c r="AD11" s="50">
        <f t="shared" si="2"/>
        <v>-56.666666666666664</v>
      </c>
      <c r="AE11" s="52"/>
      <c r="AF11" s="53">
        <f t="shared" si="3"/>
        <v>23.333333333333336</v>
      </c>
      <c r="AG11" s="50">
        <f t="shared" si="3"/>
        <v>33.333333333333336</v>
      </c>
      <c r="AH11" s="50">
        <f t="shared" si="3"/>
        <v>-56.666666666666664</v>
      </c>
      <c r="AI11" s="50"/>
      <c r="AJ11" s="51">
        <f t="shared" si="7"/>
        <v>0</v>
      </c>
      <c r="AK11" s="53">
        <f t="shared" si="6"/>
        <v>191.66666666666666</v>
      </c>
      <c r="AL11" s="50">
        <f t="shared" si="6"/>
        <v>21.666666666666657</v>
      </c>
      <c r="AM11" s="50">
        <f t="shared" si="6"/>
        <v>-213.33333333333334</v>
      </c>
      <c r="AN11" s="50"/>
      <c r="AO11" s="52">
        <f t="shared" si="8"/>
        <v>0</v>
      </c>
      <c r="AP11" s="53">
        <f t="shared" si="9"/>
        <v>243.33333333333334</v>
      </c>
      <c r="AQ11" s="50">
        <f t="shared" si="9"/>
        <v>363.33333333333337</v>
      </c>
      <c r="AR11" s="50">
        <f t="shared" si="9"/>
        <v>453.33333333333337</v>
      </c>
      <c r="AS11" s="51">
        <f t="shared" si="9"/>
        <v>0</v>
      </c>
    </row>
    <row r="12" spans="1:45" x14ac:dyDescent="0.3">
      <c r="A12" s="37">
        <v>9</v>
      </c>
      <c r="B12" s="38">
        <v>320</v>
      </c>
      <c r="C12" s="39" t="s">
        <v>176</v>
      </c>
      <c r="D12" s="39" t="s">
        <v>8</v>
      </c>
      <c r="E12" s="40"/>
      <c r="F12" s="41">
        <v>0</v>
      </c>
      <c r="G12" s="42">
        <v>0</v>
      </c>
      <c r="H12" s="42">
        <v>0</v>
      </c>
      <c r="I12" s="42">
        <v>0</v>
      </c>
      <c r="J12" s="42"/>
      <c r="K12" s="42">
        <v>0</v>
      </c>
      <c r="L12" s="42">
        <v>300</v>
      </c>
      <c r="M12" s="42">
        <v>20</v>
      </c>
      <c r="N12" s="42"/>
      <c r="O12" s="42">
        <f t="shared" si="4"/>
        <v>0</v>
      </c>
      <c r="P12" s="42">
        <v>20</v>
      </c>
      <c r="Q12" s="42">
        <v>300</v>
      </c>
      <c r="R12" s="43"/>
      <c r="S12" s="41">
        <f>-1 * ( (300+20) - (10+20) ) / 1</f>
        <v>-290</v>
      </c>
      <c r="T12" s="42">
        <v>0</v>
      </c>
      <c r="U12" s="42">
        <v>0</v>
      </c>
      <c r="V12" s="42">
        <f t="shared" si="10"/>
        <v>-290</v>
      </c>
      <c r="W12" s="42"/>
      <c r="X12" s="42">
        <v>-10</v>
      </c>
      <c r="Y12" s="42">
        <v>-20</v>
      </c>
      <c r="Z12" s="42">
        <v>0</v>
      </c>
      <c r="AA12" s="42"/>
      <c r="AB12" s="42">
        <f t="shared" si="5"/>
        <v>-10</v>
      </c>
      <c r="AC12" s="42">
        <f t="shared" si="2"/>
        <v>-20</v>
      </c>
      <c r="AD12" s="42">
        <f t="shared" si="2"/>
        <v>-290</v>
      </c>
      <c r="AE12" s="44"/>
      <c r="AF12" s="45">
        <f t="shared" si="3"/>
        <v>-10</v>
      </c>
      <c r="AG12" s="42">
        <f t="shared" si="3"/>
        <v>0</v>
      </c>
      <c r="AH12" s="42">
        <f t="shared" si="3"/>
        <v>10</v>
      </c>
      <c r="AI12" s="42"/>
      <c r="AJ12" s="43">
        <f t="shared" si="7"/>
        <v>0</v>
      </c>
      <c r="AK12" s="45">
        <f t="shared" si="6"/>
        <v>181.66666666666666</v>
      </c>
      <c r="AL12" s="42">
        <f t="shared" si="6"/>
        <v>21.666666666666657</v>
      </c>
      <c r="AM12" s="42">
        <f t="shared" si="6"/>
        <v>-203.33333333333334</v>
      </c>
      <c r="AN12" s="42"/>
      <c r="AO12" s="44">
        <f t="shared" si="8"/>
        <v>0</v>
      </c>
      <c r="AP12" s="45">
        <f t="shared" si="9"/>
        <v>253.33333333333334</v>
      </c>
      <c r="AQ12" s="42">
        <f t="shared" si="9"/>
        <v>383.33333333333337</v>
      </c>
      <c r="AR12" s="42">
        <f t="shared" si="9"/>
        <v>743.33333333333337</v>
      </c>
      <c r="AS12" s="43">
        <f t="shared" si="9"/>
        <v>0</v>
      </c>
    </row>
    <row r="13" spans="1:45" x14ac:dyDescent="0.3">
      <c r="A13" s="46">
        <v>10</v>
      </c>
      <c r="B13" s="47">
        <v>170</v>
      </c>
      <c r="C13" s="48" t="s">
        <v>177</v>
      </c>
      <c r="D13" s="48" t="s">
        <v>178</v>
      </c>
      <c r="E13" s="33"/>
      <c r="F13" s="49">
        <v>0</v>
      </c>
      <c r="G13" s="50">
        <v>0</v>
      </c>
      <c r="H13" s="50">
        <v>0</v>
      </c>
      <c r="I13" s="50">
        <v>0</v>
      </c>
      <c r="J13" s="50"/>
      <c r="K13" s="50">
        <v>100</v>
      </c>
      <c r="L13" s="50">
        <v>30</v>
      </c>
      <c r="M13" s="50">
        <v>40</v>
      </c>
      <c r="N13" s="50"/>
      <c r="O13" s="50">
        <f t="shared" si="4"/>
        <v>100</v>
      </c>
      <c r="P13" s="50">
        <f t="shared" si="0"/>
        <v>30</v>
      </c>
      <c r="Q13" s="50">
        <f t="shared" si="0"/>
        <v>40</v>
      </c>
      <c r="R13" s="51"/>
      <c r="S13" s="72">
        <f>-1* ( (30+40+100)-(30) ) / 3</f>
        <v>-46.666666666666664</v>
      </c>
      <c r="T13" s="73">
        <f t="shared" si="10"/>
        <v>-46.666666666666664</v>
      </c>
      <c r="U13" s="73">
        <f t="shared" si="10"/>
        <v>-46.666666666666664</v>
      </c>
      <c r="V13" s="73">
        <f t="shared" si="10"/>
        <v>-46.666666666666664</v>
      </c>
      <c r="W13" s="50"/>
      <c r="X13" s="50">
        <v>0</v>
      </c>
      <c r="Y13" s="50">
        <v>-30</v>
      </c>
      <c r="Z13" s="50">
        <v>0</v>
      </c>
      <c r="AA13" s="50"/>
      <c r="AB13" s="50">
        <f t="shared" si="5"/>
        <v>-46.666666666666664</v>
      </c>
      <c r="AC13" s="50">
        <f t="shared" si="2"/>
        <v>-76.666666666666657</v>
      </c>
      <c r="AD13" s="50">
        <f t="shared" si="2"/>
        <v>-46.666666666666664</v>
      </c>
      <c r="AE13" s="52"/>
      <c r="AF13" s="53">
        <f t="shared" si="3"/>
        <v>53.333333333333336</v>
      </c>
      <c r="AG13" s="50">
        <f t="shared" si="3"/>
        <v>-46.666666666666657</v>
      </c>
      <c r="AH13" s="50">
        <f t="shared" si="3"/>
        <v>-6.6666666666666643</v>
      </c>
      <c r="AI13" s="50"/>
      <c r="AJ13" s="51">
        <f t="shared" si="7"/>
        <v>1.4210854715202004E-14</v>
      </c>
      <c r="AK13" s="53">
        <f t="shared" si="6"/>
        <v>235</v>
      </c>
      <c r="AL13" s="50">
        <f t="shared" si="6"/>
        <v>-25</v>
      </c>
      <c r="AM13" s="50">
        <f t="shared" si="6"/>
        <v>-210</v>
      </c>
      <c r="AN13" s="50"/>
      <c r="AO13" s="52">
        <f t="shared" si="8"/>
        <v>0</v>
      </c>
      <c r="AP13" s="53">
        <f t="shared" si="9"/>
        <v>300</v>
      </c>
      <c r="AQ13" s="50">
        <f t="shared" si="9"/>
        <v>460</v>
      </c>
      <c r="AR13" s="50">
        <f t="shared" si="9"/>
        <v>790</v>
      </c>
      <c r="AS13" s="51">
        <f t="shared" si="9"/>
        <v>0</v>
      </c>
    </row>
    <row r="14" spans="1:45" x14ac:dyDescent="0.3">
      <c r="A14" s="37">
        <v>11</v>
      </c>
      <c r="B14" s="38">
        <v>300</v>
      </c>
      <c r="C14" s="39" t="s">
        <v>162</v>
      </c>
      <c r="D14" s="39" t="s">
        <v>179</v>
      </c>
      <c r="E14" s="40"/>
      <c r="F14" s="41">
        <v>0</v>
      </c>
      <c r="G14" s="42">
        <v>0</v>
      </c>
      <c r="H14" s="42">
        <v>0</v>
      </c>
      <c r="I14" s="42">
        <v>0</v>
      </c>
      <c r="J14" s="42"/>
      <c r="K14" s="42">
        <v>0</v>
      </c>
      <c r="L14" s="42">
        <v>0</v>
      </c>
      <c r="M14" s="42">
        <v>300</v>
      </c>
      <c r="N14" s="42"/>
      <c r="O14" s="42">
        <f t="shared" si="4"/>
        <v>0</v>
      </c>
      <c r="P14" s="42">
        <f t="shared" si="0"/>
        <v>0</v>
      </c>
      <c r="Q14" s="42">
        <f t="shared" si="0"/>
        <v>300</v>
      </c>
      <c r="R14" s="43"/>
      <c r="S14" s="41">
        <f>-1 * 300 /3</f>
        <v>-100</v>
      </c>
      <c r="T14" s="42">
        <f t="shared" si="10"/>
        <v>-100</v>
      </c>
      <c r="U14" s="42">
        <f t="shared" si="10"/>
        <v>-100</v>
      </c>
      <c r="V14" s="42">
        <f t="shared" si="10"/>
        <v>-100</v>
      </c>
      <c r="W14" s="42"/>
      <c r="X14" s="42">
        <v>0</v>
      </c>
      <c r="Y14" s="42">
        <v>0</v>
      </c>
      <c r="Z14" s="42">
        <v>0</v>
      </c>
      <c r="AA14" s="42"/>
      <c r="AB14" s="42">
        <f t="shared" si="5"/>
        <v>-100</v>
      </c>
      <c r="AC14" s="42">
        <f t="shared" si="2"/>
        <v>-100</v>
      </c>
      <c r="AD14" s="42">
        <f t="shared" si="2"/>
        <v>-100</v>
      </c>
      <c r="AE14" s="44"/>
      <c r="AF14" s="45">
        <f t="shared" si="3"/>
        <v>-100</v>
      </c>
      <c r="AG14" s="42">
        <f t="shared" si="3"/>
        <v>-100</v>
      </c>
      <c r="AH14" s="42">
        <f t="shared" si="3"/>
        <v>200</v>
      </c>
      <c r="AI14" s="42"/>
      <c r="AJ14" s="43">
        <f t="shared" si="7"/>
        <v>0</v>
      </c>
      <c r="AK14" s="45">
        <f t="shared" si="6"/>
        <v>135</v>
      </c>
      <c r="AL14" s="42">
        <f t="shared" si="6"/>
        <v>-125</v>
      </c>
      <c r="AM14" s="42">
        <f t="shared" si="6"/>
        <v>-10</v>
      </c>
      <c r="AN14" s="42"/>
      <c r="AO14" s="44">
        <f t="shared" si="8"/>
        <v>0</v>
      </c>
      <c r="AP14" s="45">
        <f t="shared" si="9"/>
        <v>400</v>
      </c>
      <c r="AQ14" s="42">
        <f t="shared" si="9"/>
        <v>560</v>
      </c>
      <c r="AR14" s="42">
        <f t="shared" si="9"/>
        <v>890</v>
      </c>
      <c r="AS14" s="43">
        <f t="shared" si="9"/>
        <v>0</v>
      </c>
    </row>
    <row r="15" spans="1:45" x14ac:dyDescent="0.3">
      <c r="A15" s="46">
        <v>12</v>
      </c>
      <c r="B15" s="47">
        <v>150</v>
      </c>
      <c r="C15" s="48" t="s">
        <v>162</v>
      </c>
      <c r="D15" s="48" t="s">
        <v>180</v>
      </c>
      <c r="E15" s="33"/>
      <c r="F15" s="49">
        <v>0</v>
      </c>
      <c r="G15" s="50">
        <v>0</v>
      </c>
      <c r="H15" s="50">
        <v>0</v>
      </c>
      <c r="I15" s="50">
        <v>0</v>
      </c>
      <c r="J15" s="50"/>
      <c r="K15" s="50">
        <v>0</v>
      </c>
      <c r="L15" s="50">
        <v>0</v>
      </c>
      <c r="M15" s="50">
        <v>150</v>
      </c>
      <c r="N15" s="50"/>
      <c r="O15" s="50">
        <f t="shared" si="4"/>
        <v>0</v>
      </c>
      <c r="P15" s="50">
        <f t="shared" si="0"/>
        <v>0</v>
      </c>
      <c r="Q15" s="50">
        <f t="shared" si="0"/>
        <v>150</v>
      </c>
      <c r="R15" s="51"/>
      <c r="S15" s="49">
        <f>-150/3</f>
        <v>-50</v>
      </c>
      <c r="T15" s="50">
        <f t="shared" si="10"/>
        <v>-50</v>
      </c>
      <c r="U15" s="50">
        <f t="shared" si="10"/>
        <v>-50</v>
      </c>
      <c r="V15" s="50">
        <f t="shared" si="10"/>
        <v>-50</v>
      </c>
      <c r="W15" s="50"/>
      <c r="X15" s="50">
        <v>0</v>
      </c>
      <c r="Y15" s="50">
        <v>0</v>
      </c>
      <c r="Z15" s="50">
        <v>0</v>
      </c>
      <c r="AA15" s="50"/>
      <c r="AB15" s="50">
        <f t="shared" si="5"/>
        <v>-50</v>
      </c>
      <c r="AC15" s="50">
        <f t="shared" si="2"/>
        <v>-50</v>
      </c>
      <c r="AD15" s="50">
        <f t="shared" si="2"/>
        <v>-50</v>
      </c>
      <c r="AE15" s="52"/>
      <c r="AF15" s="53">
        <f t="shared" si="3"/>
        <v>-50</v>
      </c>
      <c r="AG15" s="50">
        <f t="shared" si="3"/>
        <v>-50</v>
      </c>
      <c r="AH15" s="50">
        <f t="shared" si="3"/>
        <v>100</v>
      </c>
      <c r="AI15" s="50"/>
      <c r="AJ15" s="51">
        <f t="shared" si="7"/>
        <v>0</v>
      </c>
      <c r="AK15" s="53">
        <f t="shared" si="6"/>
        <v>85</v>
      </c>
      <c r="AL15" s="50">
        <f t="shared" si="6"/>
        <v>-175</v>
      </c>
      <c r="AM15" s="50">
        <f t="shared" si="6"/>
        <v>90</v>
      </c>
      <c r="AN15" s="50"/>
      <c r="AO15" s="52">
        <f t="shared" si="8"/>
        <v>0</v>
      </c>
      <c r="AP15" s="53">
        <f t="shared" si="9"/>
        <v>450</v>
      </c>
      <c r="AQ15" s="50">
        <f t="shared" si="9"/>
        <v>610</v>
      </c>
      <c r="AR15" s="50">
        <f t="shared" si="9"/>
        <v>940</v>
      </c>
      <c r="AS15" s="51">
        <f t="shared" si="9"/>
        <v>0</v>
      </c>
    </row>
    <row r="16" spans="1:45" x14ac:dyDescent="0.3">
      <c r="A16" s="37">
        <v>13</v>
      </c>
      <c r="B16" s="38">
        <v>15</v>
      </c>
      <c r="C16" s="39" t="s">
        <v>66</v>
      </c>
      <c r="D16" s="39" t="s">
        <v>181</v>
      </c>
      <c r="E16" s="40"/>
      <c r="F16" s="41">
        <v>0</v>
      </c>
      <c r="G16" s="42">
        <v>0</v>
      </c>
      <c r="H16" s="42">
        <v>0</v>
      </c>
      <c r="I16" s="42">
        <v>0</v>
      </c>
      <c r="J16" s="42"/>
      <c r="K16" s="42">
        <v>15</v>
      </c>
      <c r="L16" s="42">
        <v>0</v>
      </c>
      <c r="M16" s="42">
        <v>0</v>
      </c>
      <c r="N16" s="42"/>
      <c r="O16" s="42">
        <f t="shared" si="4"/>
        <v>15</v>
      </c>
      <c r="P16" s="42">
        <f t="shared" si="0"/>
        <v>0</v>
      </c>
      <c r="Q16" s="42">
        <f t="shared" si="0"/>
        <v>0</v>
      </c>
      <c r="R16" s="43"/>
      <c r="S16" s="41">
        <v>0</v>
      </c>
      <c r="T16" s="42">
        <v>0</v>
      </c>
      <c r="U16" s="42">
        <v>0</v>
      </c>
      <c r="V16" s="42">
        <v>0</v>
      </c>
      <c r="W16" s="42"/>
      <c r="X16" s="42">
        <v>0</v>
      </c>
      <c r="Y16" s="42">
        <v>-15</v>
      </c>
      <c r="Z16" s="42">
        <v>0</v>
      </c>
      <c r="AA16" s="42"/>
      <c r="AB16" s="42">
        <f t="shared" si="5"/>
        <v>0</v>
      </c>
      <c r="AC16" s="42">
        <f t="shared" si="2"/>
        <v>-15</v>
      </c>
      <c r="AD16" s="42">
        <f t="shared" si="2"/>
        <v>0</v>
      </c>
      <c r="AE16" s="44"/>
      <c r="AF16" s="45">
        <f t="shared" si="3"/>
        <v>15</v>
      </c>
      <c r="AG16" s="42">
        <f t="shared" si="3"/>
        <v>-15</v>
      </c>
      <c r="AH16" s="42">
        <f t="shared" si="3"/>
        <v>0</v>
      </c>
      <c r="AI16" s="42"/>
      <c r="AJ16" s="43">
        <f t="shared" si="7"/>
        <v>0</v>
      </c>
      <c r="AK16" s="45">
        <f t="shared" si="6"/>
        <v>100</v>
      </c>
      <c r="AL16" s="42">
        <f t="shared" si="6"/>
        <v>-190</v>
      </c>
      <c r="AM16" s="42">
        <f t="shared" si="6"/>
        <v>90</v>
      </c>
      <c r="AN16" s="42"/>
      <c r="AO16" s="44">
        <f t="shared" si="8"/>
        <v>0</v>
      </c>
      <c r="AP16" s="45">
        <f t="shared" si="9"/>
        <v>450</v>
      </c>
      <c r="AQ16" s="42">
        <f t="shared" si="9"/>
        <v>625</v>
      </c>
      <c r="AR16" s="42">
        <f t="shared" si="9"/>
        <v>940</v>
      </c>
      <c r="AS16" s="43">
        <f t="shared" si="9"/>
        <v>0</v>
      </c>
    </row>
    <row r="17" spans="1:45" x14ac:dyDescent="0.3">
      <c r="A17" s="46">
        <v>14</v>
      </c>
      <c r="B17" s="47">
        <v>20</v>
      </c>
      <c r="C17" s="48" t="s">
        <v>162</v>
      </c>
      <c r="D17" s="48" t="s">
        <v>85</v>
      </c>
      <c r="E17" s="33" t="s">
        <v>182</v>
      </c>
      <c r="F17" s="49">
        <v>0</v>
      </c>
      <c r="G17" s="50">
        <v>0</v>
      </c>
      <c r="H17" s="50"/>
      <c r="I17" s="50">
        <v>0</v>
      </c>
      <c r="J17" s="50"/>
      <c r="K17" s="50">
        <v>0</v>
      </c>
      <c r="L17" s="50"/>
      <c r="M17" s="50">
        <v>20</v>
      </c>
      <c r="N17" s="50"/>
      <c r="O17" s="50">
        <f t="shared" si="4"/>
        <v>0</v>
      </c>
      <c r="P17" s="50"/>
      <c r="Q17" s="50">
        <f t="shared" si="0"/>
        <v>20</v>
      </c>
      <c r="R17" s="51"/>
      <c r="S17" s="49">
        <f>-1*20/2</f>
        <v>-10</v>
      </c>
      <c r="T17" s="50">
        <f t="shared" si="10"/>
        <v>-10</v>
      </c>
      <c r="U17" s="50"/>
      <c r="V17" s="50">
        <f t="shared" si="10"/>
        <v>-10</v>
      </c>
      <c r="W17" s="50"/>
      <c r="X17" s="50">
        <v>0</v>
      </c>
      <c r="Y17" s="50"/>
      <c r="Z17" s="50">
        <v>0</v>
      </c>
      <c r="AA17" s="50"/>
      <c r="AB17" s="50">
        <f t="shared" si="5"/>
        <v>-10</v>
      </c>
      <c r="AC17" s="50"/>
      <c r="AD17" s="50">
        <f t="shared" si="2"/>
        <v>-10</v>
      </c>
      <c r="AE17" s="52"/>
      <c r="AF17" s="53">
        <f t="shared" si="3"/>
        <v>-10</v>
      </c>
      <c r="AG17" s="50"/>
      <c r="AH17" s="50">
        <f>Q17+AD17</f>
        <v>10</v>
      </c>
      <c r="AI17" s="50"/>
      <c r="AJ17" s="51">
        <f t="shared" si="7"/>
        <v>0</v>
      </c>
      <c r="AK17" s="53">
        <f t="shared" si="6"/>
        <v>90</v>
      </c>
      <c r="AL17" s="50">
        <f t="shared" si="6"/>
        <v>-190</v>
      </c>
      <c r="AM17" s="50">
        <f t="shared" si="6"/>
        <v>100</v>
      </c>
      <c r="AN17" s="50"/>
      <c r="AO17" s="52">
        <f t="shared" si="8"/>
        <v>0</v>
      </c>
      <c r="AP17" s="53">
        <f t="shared" si="9"/>
        <v>460</v>
      </c>
      <c r="AQ17" s="50">
        <f t="shared" si="9"/>
        <v>625</v>
      </c>
      <c r="AR17" s="50">
        <f t="shared" si="9"/>
        <v>950</v>
      </c>
      <c r="AS17" s="51">
        <f t="shared" si="9"/>
        <v>0</v>
      </c>
    </row>
    <row r="18" spans="1:45" x14ac:dyDescent="0.3">
      <c r="A18" s="37">
        <v>15</v>
      </c>
      <c r="B18" s="38">
        <v>60</v>
      </c>
      <c r="C18" s="39" t="s">
        <v>66</v>
      </c>
      <c r="D18" s="39" t="s">
        <v>164</v>
      </c>
      <c r="E18" s="40"/>
      <c r="F18" s="41">
        <v>0</v>
      </c>
      <c r="G18" s="42">
        <v>0</v>
      </c>
      <c r="H18" s="42"/>
      <c r="I18" s="42">
        <v>0</v>
      </c>
      <c r="J18" s="42"/>
      <c r="K18" s="42">
        <v>60</v>
      </c>
      <c r="L18" s="42"/>
      <c r="M18" s="42">
        <v>0</v>
      </c>
      <c r="N18" s="42"/>
      <c r="O18" s="42">
        <f t="shared" si="4"/>
        <v>60</v>
      </c>
      <c r="P18" s="42"/>
      <c r="Q18" s="42">
        <f t="shared" si="0"/>
        <v>0</v>
      </c>
      <c r="R18" s="43"/>
      <c r="S18" s="41">
        <f>-1*60/2</f>
        <v>-30</v>
      </c>
      <c r="T18" s="42">
        <f t="shared" si="10"/>
        <v>-30</v>
      </c>
      <c r="U18" s="42"/>
      <c r="V18" s="42">
        <f t="shared" si="10"/>
        <v>-30</v>
      </c>
      <c r="W18" s="42"/>
      <c r="X18" s="42">
        <v>0</v>
      </c>
      <c r="Y18" s="42"/>
      <c r="Z18" s="42">
        <v>0</v>
      </c>
      <c r="AA18" s="42"/>
      <c r="AB18" s="42">
        <f t="shared" si="5"/>
        <v>-30</v>
      </c>
      <c r="AC18" s="42"/>
      <c r="AD18" s="42">
        <f t="shared" si="2"/>
        <v>-30</v>
      </c>
      <c r="AE18" s="44"/>
      <c r="AF18" s="45">
        <f t="shared" si="3"/>
        <v>30</v>
      </c>
      <c r="AG18" s="42"/>
      <c r="AH18" s="42">
        <f>Q18+AD18</f>
        <v>-30</v>
      </c>
      <c r="AI18" s="42"/>
      <c r="AJ18" s="43">
        <f t="shared" si="7"/>
        <v>0</v>
      </c>
      <c r="AK18" s="45">
        <f t="shared" si="6"/>
        <v>120</v>
      </c>
      <c r="AL18" s="42">
        <f t="shared" si="6"/>
        <v>-190</v>
      </c>
      <c r="AM18" s="42">
        <f t="shared" si="6"/>
        <v>70</v>
      </c>
      <c r="AN18" s="42"/>
      <c r="AO18" s="44">
        <f t="shared" si="8"/>
        <v>0</v>
      </c>
      <c r="AP18" s="45">
        <f t="shared" si="9"/>
        <v>490</v>
      </c>
      <c r="AQ18" s="42">
        <f t="shared" si="9"/>
        <v>625</v>
      </c>
      <c r="AR18" s="42">
        <f t="shared" si="9"/>
        <v>980</v>
      </c>
      <c r="AS18" s="43">
        <f t="shared" si="9"/>
        <v>0</v>
      </c>
    </row>
    <row r="19" spans="1:45" x14ac:dyDescent="0.3">
      <c r="A19" s="46">
        <v>16</v>
      </c>
      <c r="B19" s="47">
        <v>100</v>
      </c>
      <c r="C19" s="48" t="s">
        <v>66</v>
      </c>
      <c r="D19" s="48" t="s">
        <v>183</v>
      </c>
      <c r="E19" s="33" t="s">
        <v>184</v>
      </c>
      <c r="F19" s="49">
        <v>0</v>
      </c>
      <c r="G19" s="50">
        <v>0</v>
      </c>
      <c r="H19" s="50">
        <v>0</v>
      </c>
      <c r="I19" s="50"/>
      <c r="J19" s="50"/>
      <c r="K19" s="50">
        <v>100</v>
      </c>
      <c r="L19" s="50">
        <v>0</v>
      </c>
      <c r="M19" s="50"/>
      <c r="N19" s="50"/>
      <c r="O19" s="50">
        <f t="shared" si="4"/>
        <v>100</v>
      </c>
      <c r="P19" s="50">
        <f t="shared" si="4"/>
        <v>0</v>
      </c>
      <c r="Q19" s="50"/>
      <c r="R19" s="51"/>
      <c r="S19" s="49">
        <f>-1 * 100 /2</f>
        <v>-50</v>
      </c>
      <c r="T19" s="50">
        <f t="shared" si="10"/>
        <v>-50</v>
      </c>
      <c r="U19" s="50">
        <f t="shared" si="10"/>
        <v>-50</v>
      </c>
      <c r="V19" s="50"/>
      <c r="W19" s="50"/>
      <c r="X19" s="50">
        <v>0</v>
      </c>
      <c r="Y19" s="50">
        <v>0</v>
      </c>
      <c r="Z19" s="50"/>
      <c r="AA19" s="50"/>
      <c r="AB19" s="50">
        <f t="shared" si="5"/>
        <v>-50</v>
      </c>
      <c r="AC19" s="50">
        <f t="shared" si="5"/>
        <v>-50</v>
      </c>
      <c r="AD19" s="50"/>
      <c r="AE19" s="52"/>
      <c r="AF19" s="53">
        <f t="shared" si="3"/>
        <v>50</v>
      </c>
      <c r="AG19" s="50">
        <f t="shared" si="3"/>
        <v>-50</v>
      </c>
      <c r="AH19" s="50"/>
      <c r="AI19" s="50"/>
      <c r="AJ19" s="51">
        <f t="shared" si="7"/>
        <v>0</v>
      </c>
      <c r="AK19" s="53">
        <f t="shared" si="6"/>
        <v>170</v>
      </c>
      <c r="AL19" s="50">
        <f t="shared" si="6"/>
        <v>-240</v>
      </c>
      <c r="AM19" s="50">
        <f t="shared" si="6"/>
        <v>70</v>
      </c>
      <c r="AN19" s="50"/>
      <c r="AO19" s="52">
        <f t="shared" si="8"/>
        <v>0</v>
      </c>
      <c r="AP19" s="53">
        <f t="shared" si="9"/>
        <v>540</v>
      </c>
      <c r="AQ19" s="50">
        <f t="shared" si="9"/>
        <v>675</v>
      </c>
      <c r="AR19" s="50">
        <f t="shared" si="9"/>
        <v>980</v>
      </c>
      <c r="AS19" s="51">
        <f t="shared" si="9"/>
        <v>0</v>
      </c>
    </row>
    <row r="20" spans="1:45" x14ac:dyDescent="0.3">
      <c r="A20" s="37">
        <v>17</v>
      </c>
      <c r="B20" s="38">
        <v>120</v>
      </c>
      <c r="C20" s="39" t="s">
        <v>185</v>
      </c>
      <c r="D20" s="39" t="s">
        <v>186</v>
      </c>
      <c r="E20" s="40"/>
      <c r="F20" s="41">
        <v>0</v>
      </c>
      <c r="G20" s="42">
        <v>0</v>
      </c>
      <c r="H20" s="42">
        <v>0</v>
      </c>
      <c r="I20" s="42"/>
      <c r="J20" s="42"/>
      <c r="K20" s="42">
        <v>10</v>
      </c>
      <c r="L20" s="42">
        <v>110</v>
      </c>
      <c r="M20" s="42"/>
      <c r="N20" s="42"/>
      <c r="O20" s="42">
        <f t="shared" si="4"/>
        <v>10</v>
      </c>
      <c r="P20" s="42">
        <f t="shared" si="4"/>
        <v>110</v>
      </c>
      <c r="Q20" s="42"/>
      <c r="R20" s="43"/>
      <c r="S20" s="41">
        <f>-1 *( ( 10+110) - (40)) / 1</f>
        <v>-80</v>
      </c>
      <c r="T20" s="42">
        <v>0</v>
      </c>
      <c r="U20" s="42">
        <f t="shared" si="10"/>
        <v>-80</v>
      </c>
      <c r="V20" s="42"/>
      <c r="W20" s="42"/>
      <c r="X20" s="42">
        <v>-40</v>
      </c>
      <c r="Y20" s="42">
        <v>0</v>
      </c>
      <c r="Z20" s="42"/>
      <c r="AA20" s="42"/>
      <c r="AB20" s="42">
        <f t="shared" si="5"/>
        <v>-40</v>
      </c>
      <c r="AC20" s="42">
        <f t="shared" si="5"/>
        <v>-80</v>
      </c>
      <c r="AD20" s="42"/>
      <c r="AE20" s="44"/>
      <c r="AF20" s="45">
        <f t="shared" ref="AF20:AI31" si="11">O20+AB20</f>
        <v>-30</v>
      </c>
      <c r="AG20" s="42">
        <f t="shared" si="11"/>
        <v>30</v>
      </c>
      <c r="AH20" s="42"/>
      <c r="AI20" s="42"/>
      <c r="AJ20" s="43">
        <f t="shared" si="7"/>
        <v>0</v>
      </c>
      <c r="AK20" s="45">
        <f t="shared" si="6"/>
        <v>140</v>
      </c>
      <c r="AL20" s="42">
        <f t="shared" si="6"/>
        <v>-210</v>
      </c>
      <c r="AM20" s="42">
        <f t="shared" si="6"/>
        <v>70</v>
      </c>
      <c r="AN20" s="42"/>
      <c r="AO20" s="44">
        <f t="shared" si="8"/>
        <v>0</v>
      </c>
      <c r="AP20" s="45">
        <f t="shared" si="9"/>
        <v>580</v>
      </c>
      <c r="AQ20" s="42">
        <f t="shared" si="9"/>
        <v>755</v>
      </c>
      <c r="AR20" s="42">
        <f t="shared" si="9"/>
        <v>980</v>
      </c>
      <c r="AS20" s="43">
        <f t="shared" si="9"/>
        <v>0</v>
      </c>
    </row>
    <row r="21" spans="1:45" x14ac:dyDescent="0.3">
      <c r="A21" s="37">
        <v>18</v>
      </c>
      <c r="B21" s="38">
        <v>200</v>
      </c>
      <c r="C21" s="39" t="s">
        <v>187</v>
      </c>
      <c r="D21" s="39" t="s">
        <v>188</v>
      </c>
      <c r="E21" s="40" t="s">
        <v>189</v>
      </c>
      <c r="F21" s="41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100</v>
      </c>
      <c r="N21" s="42">
        <v>100</v>
      </c>
      <c r="O21" s="42">
        <f t="shared" si="4"/>
        <v>0</v>
      </c>
      <c r="P21" s="42">
        <f t="shared" si="4"/>
        <v>0</v>
      </c>
      <c r="Q21" s="42">
        <f t="shared" si="4"/>
        <v>100</v>
      </c>
      <c r="R21" s="43">
        <f t="shared" si="4"/>
        <v>100</v>
      </c>
      <c r="S21" s="41">
        <f>-1 * ( (100+100)-(20) ) / 3</f>
        <v>-60</v>
      </c>
      <c r="T21" s="42">
        <f t="shared" si="10"/>
        <v>-60</v>
      </c>
      <c r="U21" s="42">
        <f t="shared" si="10"/>
        <v>-60</v>
      </c>
      <c r="V21" s="42">
        <f t="shared" si="10"/>
        <v>-60</v>
      </c>
      <c r="W21" s="42">
        <v>0</v>
      </c>
      <c r="X21" s="42">
        <v>0</v>
      </c>
      <c r="Y21" s="42">
        <v>0</v>
      </c>
      <c r="Z21" s="42">
        <v>0</v>
      </c>
      <c r="AA21" s="42">
        <v>-20</v>
      </c>
      <c r="AB21" s="42">
        <f t="shared" si="5"/>
        <v>-60</v>
      </c>
      <c r="AC21" s="42">
        <f t="shared" si="5"/>
        <v>-60</v>
      </c>
      <c r="AD21" s="42">
        <f t="shared" si="5"/>
        <v>-60</v>
      </c>
      <c r="AE21" s="44">
        <f t="shared" si="5"/>
        <v>-20</v>
      </c>
      <c r="AF21" s="45">
        <f t="shared" si="11"/>
        <v>-60</v>
      </c>
      <c r="AG21" s="42">
        <f t="shared" si="11"/>
        <v>-60</v>
      </c>
      <c r="AH21" s="42">
        <f t="shared" si="11"/>
        <v>40</v>
      </c>
      <c r="AI21" s="42">
        <f t="shared" si="11"/>
        <v>80</v>
      </c>
      <c r="AJ21" s="43">
        <f t="shared" ref="AJ21:AJ29" si="12">SUM(AF21:AI21)</f>
        <v>0</v>
      </c>
      <c r="AK21" s="45">
        <f t="shared" ref="AK21:AN30" si="13">AK20+AF21</f>
        <v>80</v>
      </c>
      <c r="AL21" s="42">
        <f t="shared" si="13"/>
        <v>-270</v>
      </c>
      <c r="AM21" s="42">
        <f t="shared" si="13"/>
        <v>110</v>
      </c>
      <c r="AN21" s="42">
        <f t="shared" si="13"/>
        <v>80</v>
      </c>
      <c r="AO21" s="44">
        <f t="shared" si="8"/>
        <v>0</v>
      </c>
      <c r="AP21" s="45">
        <f t="shared" si="9"/>
        <v>640</v>
      </c>
      <c r="AQ21" s="42">
        <f t="shared" si="9"/>
        <v>815</v>
      </c>
      <c r="AR21" s="42">
        <f t="shared" si="9"/>
        <v>1040</v>
      </c>
      <c r="AS21" s="43">
        <f t="shared" si="9"/>
        <v>20</v>
      </c>
    </row>
    <row r="22" spans="1:45" x14ac:dyDescent="0.3">
      <c r="A22" s="46">
        <v>19</v>
      </c>
      <c r="B22" s="47">
        <v>150</v>
      </c>
      <c r="C22" s="48" t="s">
        <v>190</v>
      </c>
      <c r="D22" s="48" t="s">
        <v>43</v>
      </c>
      <c r="E22" s="33"/>
      <c r="F22" s="49">
        <f>100/3</f>
        <v>33.333333333333336</v>
      </c>
      <c r="G22" s="50">
        <f>$F22</f>
        <v>33.333333333333336</v>
      </c>
      <c r="H22" s="50">
        <f t="shared" ref="H22:J23" si="14">$F22</f>
        <v>33.333333333333336</v>
      </c>
      <c r="I22" s="50">
        <f t="shared" si="14"/>
        <v>33.333333333333336</v>
      </c>
      <c r="J22" s="50">
        <v>0</v>
      </c>
      <c r="K22" s="50">
        <v>0</v>
      </c>
      <c r="L22" s="50">
        <v>0</v>
      </c>
      <c r="M22" s="50">
        <v>0</v>
      </c>
      <c r="N22" s="50">
        <v>50</v>
      </c>
      <c r="O22" s="50">
        <f t="shared" ref="O22:R31" si="15">G22+K22</f>
        <v>33.333333333333336</v>
      </c>
      <c r="P22" s="50">
        <f t="shared" si="15"/>
        <v>33.333333333333336</v>
      </c>
      <c r="Q22" s="50">
        <f t="shared" si="15"/>
        <v>33.333333333333336</v>
      </c>
      <c r="R22" s="51">
        <f t="shared" si="15"/>
        <v>50</v>
      </c>
      <c r="S22" s="49">
        <f>-1 * 150/4</f>
        <v>-37.5</v>
      </c>
      <c r="T22" s="50">
        <f t="shared" si="10"/>
        <v>-37.5</v>
      </c>
      <c r="U22" s="50">
        <f t="shared" si="10"/>
        <v>-37.5</v>
      </c>
      <c r="V22" s="50">
        <f t="shared" si="10"/>
        <v>-37.5</v>
      </c>
      <c r="W22" s="50">
        <f t="shared" si="10"/>
        <v>-37.5</v>
      </c>
      <c r="X22" s="50">
        <v>0</v>
      </c>
      <c r="Y22" s="50">
        <v>0</v>
      </c>
      <c r="Z22" s="50">
        <v>0</v>
      </c>
      <c r="AA22" s="50">
        <v>0</v>
      </c>
      <c r="AB22" s="50">
        <f t="shared" ref="AB22:AE31" si="16">X22 + T22</f>
        <v>-37.5</v>
      </c>
      <c r="AC22" s="50">
        <f t="shared" si="16"/>
        <v>-37.5</v>
      </c>
      <c r="AD22" s="50">
        <f t="shared" si="16"/>
        <v>-37.5</v>
      </c>
      <c r="AE22" s="52">
        <f t="shared" si="16"/>
        <v>-37.5</v>
      </c>
      <c r="AF22" s="53">
        <f t="shared" si="11"/>
        <v>-4.1666666666666643</v>
      </c>
      <c r="AG22" s="50">
        <f t="shared" si="11"/>
        <v>-4.1666666666666643</v>
      </c>
      <c r="AH22" s="50">
        <f t="shared" si="11"/>
        <v>-4.1666666666666643</v>
      </c>
      <c r="AI22" s="50">
        <f t="shared" si="11"/>
        <v>12.5</v>
      </c>
      <c r="AJ22" s="51">
        <f t="shared" si="12"/>
        <v>0</v>
      </c>
      <c r="AK22" s="53">
        <f t="shared" si="13"/>
        <v>75.833333333333343</v>
      </c>
      <c r="AL22" s="50">
        <f t="shared" si="13"/>
        <v>-274.16666666666669</v>
      </c>
      <c r="AM22" s="50">
        <f t="shared" si="13"/>
        <v>105.83333333333334</v>
      </c>
      <c r="AN22" s="50">
        <f t="shared" si="13"/>
        <v>92.5</v>
      </c>
      <c r="AO22" s="52">
        <f t="shared" si="8"/>
        <v>0</v>
      </c>
      <c r="AP22" s="53">
        <f t="shared" ref="AP22:AS29" si="17">-1*AB22+AP21</f>
        <v>677.5</v>
      </c>
      <c r="AQ22" s="50">
        <f t="shared" si="17"/>
        <v>852.5</v>
      </c>
      <c r="AR22" s="50">
        <f t="shared" si="17"/>
        <v>1077.5</v>
      </c>
      <c r="AS22" s="51">
        <f t="shared" si="17"/>
        <v>57.5</v>
      </c>
    </row>
    <row r="23" spans="1:45" x14ac:dyDescent="0.3">
      <c r="A23" s="37">
        <v>20</v>
      </c>
      <c r="B23" s="38">
        <v>200</v>
      </c>
      <c r="C23" s="39" t="s">
        <v>172</v>
      </c>
      <c r="D23" s="39" t="s">
        <v>191</v>
      </c>
      <c r="E23" s="40"/>
      <c r="F23" s="41">
        <f>200/4</f>
        <v>50</v>
      </c>
      <c r="G23" s="42">
        <f t="shared" ref="G23:J31" si="18">$F23</f>
        <v>50</v>
      </c>
      <c r="H23" s="42">
        <f t="shared" si="14"/>
        <v>50</v>
      </c>
      <c r="I23" s="42">
        <f t="shared" si="14"/>
        <v>50</v>
      </c>
      <c r="J23" s="42">
        <f t="shared" si="14"/>
        <v>50</v>
      </c>
      <c r="K23" s="42">
        <v>0</v>
      </c>
      <c r="L23" s="42">
        <v>0</v>
      </c>
      <c r="M23" s="42">
        <v>0</v>
      </c>
      <c r="N23" s="42">
        <v>0</v>
      </c>
      <c r="O23" s="42">
        <f t="shared" si="15"/>
        <v>50</v>
      </c>
      <c r="P23" s="42">
        <f t="shared" si="15"/>
        <v>50</v>
      </c>
      <c r="Q23" s="42">
        <f t="shared" si="15"/>
        <v>50</v>
      </c>
      <c r="R23" s="43">
        <f t="shared" si="15"/>
        <v>50</v>
      </c>
      <c r="S23" s="41">
        <v>0</v>
      </c>
      <c r="T23" s="42">
        <f t="shared" ref="T23:W23" si="19">$S23</f>
        <v>0</v>
      </c>
      <c r="U23" s="42">
        <f t="shared" si="19"/>
        <v>0</v>
      </c>
      <c r="V23" s="42">
        <f t="shared" si="19"/>
        <v>0</v>
      </c>
      <c r="W23" s="42">
        <f t="shared" si="19"/>
        <v>0</v>
      </c>
      <c r="X23" s="42">
        <v>-200</v>
      </c>
      <c r="Y23" s="42">
        <v>0</v>
      </c>
      <c r="Z23" s="42">
        <v>0</v>
      </c>
      <c r="AA23" s="42">
        <v>0</v>
      </c>
      <c r="AB23" s="42">
        <f t="shared" si="16"/>
        <v>-200</v>
      </c>
      <c r="AC23" s="42">
        <f t="shared" si="16"/>
        <v>0</v>
      </c>
      <c r="AD23" s="42">
        <f t="shared" si="16"/>
        <v>0</v>
      </c>
      <c r="AE23" s="44">
        <f t="shared" si="16"/>
        <v>0</v>
      </c>
      <c r="AF23" s="45">
        <f t="shared" si="11"/>
        <v>-150</v>
      </c>
      <c r="AG23" s="42">
        <f t="shared" si="11"/>
        <v>50</v>
      </c>
      <c r="AH23" s="42">
        <f t="shared" si="11"/>
        <v>50</v>
      </c>
      <c r="AI23" s="42">
        <f t="shared" si="11"/>
        <v>50</v>
      </c>
      <c r="AJ23" s="43">
        <f t="shared" si="12"/>
        <v>0</v>
      </c>
      <c r="AK23" s="45">
        <f t="shared" si="13"/>
        <v>-74.166666666666657</v>
      </c>
      <c r="AL23" s="42">
        <f t="shared" si="13"/>
        <v>-224.16666666666669</v>
      </c>
      <c r="AM23" s="42">
        <f t="shared" si="13"/>
        <v>155.83333333333334</v>
      </c>
      <c r="AN23" s="42">
        <f t="shared" si="13"/>
        <v>142.5</v>
      </c>
      <c r="AO23" s="44">
        <f t="shared" si="8"/>
        <v>0</v>
      </c>
      <c r="AP23" s="45">
        <f t="shared" si="17"/>
        <v>877.5</v>
      </c>
      <c r="AQ23" s="42">
        <f t="shared" si="17"/>
        <v>852.5</v>
      </c>
      <c r="AR23" s="42">
        <f t="shared" si="17"/>
        <v>1077.5</v>
      </c>
      <c r="AS23" s="43">
        <f t="shared" si="17"/>
        <v>57.5</v>
      </c>
    </row>
    <row r="24" spans="1:45" x14ac:dyDescent="0.3">
      <c r="A24" s="46">
        <v>21</v>
      </c>
      <c r="B24" s="47">
        <v>320</v>
      </c>
      <c r="C24" s="48" t="s">
        <v>192</v>
      </c>
      <c r="D24" s="48" t="s">
        <v>193</v>
      </c>
      <c r="E24" s="33"/>
      <c r="F24" s="49">
        <f>200/2</f>
        <v>100</v>
      </c>
      <c r="G24" s="50">
        <f t="shared" si="18"/>
        <v>100</v>
      </c>
      <c r="H24" s="50">
        <v>0</v>
      </c>
      <c r="I24" s="50">
        <v>0</v>
      </c>
      <c r="J24" s="50">
        <f t="shared" si="18"/>
        <v>100</v>
      </c>
      <c r="K24" s="50">
        <v>0</v>
      </c>
      <c r="L24" s="50">
        <v>80</v>
      </c>
      <c r="M24" s="50">
        <v>40</v>
      </c>
      <c r="N24" s="50">
        <v>0</v>
      </c>
      <c r="O24" s="50">
        <f t="shared" si="15"/>
        <v>100</v>
      </c>
      <c r="P24" s="50">
        <f t="shared" si="15"/>
        <v>80</v>
      </c>
      <c r="Q24" s="50">
        <f t="shared" si="15"/>
        <v>40</v>
      </c>
      <c r="R24" s="51">
        <f t="shared" si="15"/>
        <v>100</v>
      </c>
      <c r="S24" s="49">
        <f>-1*120/2</f>
        <v>-60</v>
      </c>
      <c r="T24" s="50">
        <f>$S24</f>
        <v>-60</v>
      </c>
      <c r="U24" s="50">
        <f>$S24</f>
        <v>-60</v>
      </c>
      <c r="V24" s="50">
        <v>0</v>
      </c>
      <c r="W24" s="50">
        <v>0</v>
      </c>
      <c r="X24" s="50">
        <v>0</v>
      </c>
      <c r="Y24" s="50">
        <v>0</v>
      </c>
      <c r="Z24" s="50">
        <v>-100</v>
      </c>
      <c r="AA24" s="50">
        <v>-100</v>
      </c>
      <c r="AB24" s="50">
        <f t="shared" si="16"/>
        <v>-60</v>
      </c>
      <c r="AC24" s="50">
        <f t="shared" si="16"/>
        <v>-60</v>
      </c>
      <c r="AD24" s="50">
        <f t="shared" si="16"/>
        <v>-100</v>
      </c>
      <c r="AE24" s="52">
        <f t="shared" si="16"/>
        <v>-100</v>
      </c>
      <c r="AF24" s="53">
        <f t="shared" si="11"/>
        <v>40</v>
      </c>
      <c r="AG24" s="50">
        <f t="shared" si="11"/>
        <v>20</v>
      </c>
      <c r="AH24" s="50">
        <f t="shared" si="11"/>
        <v>-60</v>
      </c>
      <c r="AI24" s="50">
        <f t="shared" si="11"/>
        <v>0</v>
      </c>
      <c r="AJ24" s="51">
        <f t="shared" si="12"/>
        <v>0</v>
      </c>
      <c r="AK24" s="53">
        <f t="shared" si="13"/>
        <v>-34.166666666666657</v>
      </c>
      <c r="AL24" s="50">
        <f t="shared" si="13"/>
        <v>-204.16666666666669</v>
      </c>
      <c r="AM24" s="50">
        <f t="shared" si="13"/>
        <v>95.833333333333343</v>
      </c>
      <c r="AN24" s="50">
        <f t="shared" si="13"/>
        <v>142.5</v>
      </c>
      <c r="AO24" s="52">
        <f t="shared" si="8"/>
        <v>0</v>
      </c>
      <c r="AP24" s="53">
        <f t="shared" si="17"/>
        <v>937.5</v>
      </c>
      <c r="AQ24" s="50">
        <f t="shared" si="17"/>
        <v>912.5</v>
      </c>
      <c r="AR24" s="50">
        <f t="shared" si="17"/>
        <v>1177.5</v>
      </c>
      <c r="AS24" s="51">
        <f t="shared" si="17"/>
        <v>157.5</v>
      </c>
    </row>
    <row r="25" spans="1:45" x14ac:dyDescent="0.3">
      <c r="A25" s="37">
        <v>22</v>
      </c>
      <c r="B25" s="38">
        <v>200</v>
      </c>
      <c r="C25" s="39" t="s">
        <v>194</v>
      </c>
      <c r="D25" s="39" t="s">
        <v>195</v>
      </c>
      <c r="E25" s="40"/>
      <c r="F25" s="41">
        <f>110/4</f>
        <v>27.5</v>
      </c>
      <c r="G25" s="42">
        <f t="shared" si="18"/>
        <v>27.5</v>
      </c>
      <c r="H25" s="42">
        <f t="shared" si="18"/>
        <v>27.5</v>
      </c>
      <c r="I25" s="42">
        <f t="shared" si="18"/>
        <v>27.5</v>
      </c>
      <c r="J25" s="42">
        <f t="shared" si="18"/>
        <v>27.5</v>
      </c>
      <c r="K25" s="42">
        <v>90</v>
      </c>
      <c r="L25" s="42">
        <v>0</v>
      </c>
      <c r="M25" s="42">
        <v>0</v>
      </c>
      <c r="N25" s="42">
        <v>0</v>
      </c>
      <c r="O25" s="42">
        <f t="shared" si="15"/>
        <v>117.5</v>
      </c>
      <c r="P25" s="42">
        <f t="shared" si="15"/>
        <v>27.5</v>
      </c>
      <c r="Q25" s="42">
        <f t="shared" si="15"/>
        <v>27.5</v>
      </c>
      <c r="R25" s="43">
        <f t="shared" si="15"/>
        <v>27.5</v>
      </c>
      <c r="S25" s="41">
        <f>-1*190/4</f>
        <v>-47.5</v>
      </c>
      <c r="T25" s="42">
        <f t="shared" ref="T25:W31" si="20">$S25</f>
        <v>-47.5</v>
      </c>
      <c r="U25" s="42">
        <f t="shared" si="20"/>
        <v>-47.5</v>
      </c>
      <c r="V25" s="42">
        <f t="shared" si="20"/>
        <v>-47.5</v>
      </c>
      <c r="W25" s="42">
        <f t="shared" si="20"/>
        <v>-47.5</v>
      </c>
      <c r="X25" s="42">
        <v>0</v>
      </c>
      <c r="Y25" s="42">
        <v>-10</v>
      </c>
      <c r="Z25" s="42">
        <v>0</v>
      </c>
      <c r="AA25" s="42">
        <v>0</v>
      </c>
      <c r="AB25" s="42">
        <f t="shared" si="16"/>
        <v>-47.5</v>
      </c>
      <c r="AC25" s="42">
        <f t="shared" si="16"/>
        <v>-57.5</v>
      </c>
      <c r="AD25" s="42">
        <f t="shared" si="16"/>
        <v>-47.5</v>
      </c>
      <c r="AE25" s="44">
        <f t="shared" si="16"/>
        <v>-47.5</v>
      </c>
      <c r="AF25" s="45">
        <f t="shared" si="11"/>
        <v>70</v>
      </c>
      <c r="AG25" s="42">
        <f t="shared" si="11"/>
        <v>-30</v>
      </c>
      <c r="AH25" s="42">
        <f t="shared" si="11"/>
        <v>-20</v>
      </c>
      <c r="AI25" s="42">
        <f t="shared" si="11"/>
        <v>-20</v>
      </c>
      <c r="AJ25" s="43">
        <f t="shared" si="12"/>
        <v>0</v>
      </c>
      <c r="AK25" s="45">
        <f t="shared" si="13"/>
        <v>35.833333333333343</v>
      </c>
      <c r="AL25" s="42">
        <f t="shared" si="13"/>
        <v>-234.16666666666669</v>
      </c>
      <c r="AM25" s="42">
        <f t="shared" si="13"/>
        <v>75.833333333333343</v>
      </c>
      <c r="AN25" s="42">
        <f t="shared" si="13"/>
        <v>122.5</v>
      </c>
      <c r="AO25" s="44">
        <f t="shared" si="8"/>
        <v>0</v>
      </c>
      <c r="AP25" s="45">
        <f t="shared" si="17"/>
        <v>985</v>
      </c>
      <c r="AQ25" s="42">
        <f t="shared" si="17"/>
        <v>970</v>
      </c>
      <c r="AR25" s="42">
        <f t="shared" si="17"/>
        <v>1225</v>
      </c>
      <c r="AS25" s="43">
        <f t="shared" si="17"/>
        <v>205</v>
      </c>
    </row>
    <row r="26" spans="1:45" x14ac:dyDescent="0.3">
      <c r="A26" s="46">
        <v>23</v>
      </c>
      <c r="B26" s="47">
        <v>200</v>
      </c>
      <c r="C26" s="48" t="s">
        <v>196</v>
      </c>
      <c r="D26" s="48" t="s">
        <v>197</v>
      </c>
      <c r="E26" s="33"/>
      <c r="F26" s="49">
        <f>50/4</f>
        <v>12.5</v>
      </c>
      <c r="G26" s="50">
        <f t="shared" si="18"/>
        <v>12.5</v>
      </c>
      <c r="H26" s="50">
        <f t="shared" si="18"/>
        <v>12.5</v>
      </c>
      <c r="I26" s="50">
        <f t="shared" si="18"/>
        <v>12.5</v>
      </c>
      <c r="J26" s="50">
        <f t="shared" si="18"/>
        <v>12.5</v>
      </c>
      <c r="K26" s="50">
        <v>0</v>
      </c>
      <c r="L26" s="50">
        <v>0</v>
      </c>
      <c r="M26" s="50">
        <v>0</v>
      </c>
      <c r="N26" s="50">
        <v>150</v>
      </c>
      <c r="O26" s="50">
        <f t="shared" si="15"/>
        <v>12.5</v>
      </c>
      <c r="P26" s="50">
        <f t="shared" si="15"/>
        <v>12.5</v>
      </c>
      <c r="Q26" s="50">
        <f t="shared" si="15"/>
        <v>12.5</v>
      </c>
      <c r="R26" s="51">
        <f t="shared" si="15"/>
        <v>162.5</v>
      </c>
      <c r="S26" s="49">
        <f>-1 * 185/3</f>
        <v>-61.666666666666664</v>
      </c>
      <c r="T26" s="50">
        <v>0</v>
      </c>
      <c r="U26" s="50">
        <f t="shared" si="20"/>
        <v>-61.666666666666664</v>
      </c>
      <c r="V26" s="50">
        <f t="shared" si="20"/>
        <v>-61.666666666666664</v>
      </c>
      <c r="W26" s="50">
        <f t="shared" si="20"/>
        <v>-61.666666666666664</v>
      </c>
      <c r="X26" s="50">
        <v>-15</v>
      </c>
      <c r="Y26" s="50">
        <v>0</v>
      </c>
      <c r="Z26" s="50">
        <v>0</v>
      </c>
      <c r="AA26" s="50">
        <v>0</v>
      </c>
      <c r="AB26" s="50">
        <f t="shared" si="16"/>
        <v>-15</v>
      </c>
      <c r="AC26" s="50">
        <f t="shared" si="16"/>
        <v>-61.666666666666664</v>
      </c>
      <c r="AD26" s="50">
        <f t="shared" si="16"/>
        <v>-61.666666666666664</v>
      </c>
      <c r="AE26" s="52">
        <f t="shared" si="16"/>
        <v>-61.666666666666664</v>
      </c>
      <c r="AF26" s="53">
        <f t="shared" si="11"/>
        <v>-2.5</v>
      </c>
      <c r="AG26" s="50">
        <f t="shared" si="11"/>
        <v>-49.166666666666664</v>
      </c>
      <c r="AH26" s="50">
        <f t="shared" si="11"/>
        <v>-49.166666666666664</v>
      </c>
      <c r="AI26" s="50">
        <f t="shared" si="11"/>
        <v>100.83333333333334</v>
      </c>
      <c r="AJ26" s="51">
        <f t="shared" si="12"/>
        <v>0</v>
      </c>
      <c r="AK26" s="53">
        <f t="shared" si="13"/>
        <v>33.333333333333343</v>
      </c>
      <c r="AL26" s="50">
        <f t="shared" si="13"/>
        <v>-283.33333333333337</v>
      </c>
      <c r="AM26" s="50">
        <f t="shared" si="13"/>
        <v>26.666666666666679</v>
      </c>
      <c r="AN26" s="50">
        <f t="shared" si="13"/>
        <v>223.33333333333334</v>
      </c>
      <c r="AO26" s="52">
        <f t="shared" si="8"/>
        <v>0</v>
      </c>
      <c r="AP26" s="53">
        <f t="shared" si="17"/>
        <v>1000</v>
      </c>
      <c r="AQ26" s="50">
        <f t="shared" si="17"/>
        <v>1031.6666666666667</v>
      </c>
      <c r="AR26" s="50">
        <f t="shared" si="17"/>
        <v>1286.6666666666667</v>
      </c>
      <c r="AS26" s="51">
        <f t="shared" si="17"/>
        <v>266.66666666666669</v>
      </c>
    </row>
    <row r="27" spans="1:45" x14ac:dyDescent="0.3">
      <c r="A27" s="37">
        <v>24</v>
      </c>
      <c r="B27" s="38">
        <v>210</v>
      </c>
      <c r="C27" s="39" t="s">
        <v>198</v>
      </c>
      <c r="D27" s="39" t="s">
        <v>199</v>
      </c>
      <c r="E27" s="40"/>
      <c r="F27" s="41">
        <f>210/4</f>
        <v>52.5</v>
      </c>
      <c r="G27" s="42">
        <f t="shared" si="18"/>
        <v>52.5</v>
      </c>
      <c r="H27" s="42">
        <f t="shared" si="18"/>
        <v>52.5</v>
      </c>
      <c r="I27" s="42">
        <f t="shared" si="18"/>
        <v>52.5</v>
      </c>
      <c r="J27" s="42">
        <f t="shared" si="18"/>
        <v>52.5</v>
      </c>
      <c r="K27" s="42">
        <v>0</v>
      </c>
      <c r="L27" s="42">
        <v>0</v>
      </c>
      <c r="M27" s="42">
        <v>0</v>
      </c>
      <c r="N27" s="42">
        <v>0</v>
      </c>
      <c r="O27" s="42">
        <f t="shared" si="15"/>
        <v>52.5</v>
      </c>
      <c r="P27" s="42">
        <f>H27+L27</f>
        <v>52.5</v>
      </c>
      <c r="Q27" s="42">
        <f t="shared" si="15"/>
        <v>52.5</v>
      </c>
      <c r="R27" s="43">
        <f t="shared" si="15"/>
        <v>52.5</v>
      </c>
      <c r="S27" s="41">
        <f>-1 * 10/2</f>
        <v>-5</v>
      </c>
      <c r="T27" s="42">
        <f>$S27</f>
        <v>-5</v>
      </c>
      <c r="U27" s="42">
        <f>$S27</f>
        <v>-5</v>
      </c>
      <c r="V27" s="42">
        <v>0</v>
      </c>
      <c r="W27" s="42">
        <v>0</v>
      </c>
      <c r="X27" s="42">
        <v>0</v>
      </c>
      <c r="Y27" s="42">
        <v>0</v>
      </c>
      <c r="Z27" s="42">
        <v>-100</v>
      </c>
      <c r="AA27" s="42">
        <v>-100</v>
      </c>
      <c r="AB27" s="42">
        <f t="shared" si="16"/>
        <v>-5</v>
      </c>
      <c r="AC27" s="42">
        <f>Y27 + U27</f>
        <v>-5</v>
      </c>
      <c r="AD27" s="42">
        <f t="shared" si="16"/>
        <v>-100</v>
      </c>
      <c r="AE27" s="44">
        <f t="shared" si="16"/>
        <v>-100</v>
      </c>
      <c r="AF27" s="45">
        <f t="shared" si="11"/>
        <v>47.5</v>
      </c>
      <c r="AG27" s="42">
        <f t="shared" si="11"/>
        <v>47.5</v>
      </c>
      <c r="AH27" s="42">
        <f t="shared" si="11"/>
        <v>-47.5</v>
      </c>
      <c r="AI27" s="42">
        <f t="shared" si="11"/>
        <v>-47.5</v>
      </c>
      <c r="AJ27" s="43">
        <f t="shared" si="12"/>
        <v>0</v>
      </c>
      <c r="AK27" s="45">
        <f t="shared" si="13"/>
        <v>80.833333333333343</v>
      </c>
      <c r="AL27" s="42">
        <f t="shared" si="13"/>
        <v>-235.83333333333337</v>
      </c>
      <c r="AM27" s="42">
        <f t="shared" si="13"/>
        <v>-20.833333333333321</v>
      </c>
      <c r="AN27" s="42">
        <f t="shared" si="13"/>
        <v>175.83333333333334</v>
      </c>
      <c r="AO27" s="44">
        <f>SUM(AK27:AN27)</f>
        <v>0</v>
      </c>
      <c r="AP27" s="45">
        <f t="shared" si="17"/>
        <v>1005</v>
      </c>
      <c r="AQ27" s="42">
        <f t="shared" si="17"/>
        <v>1036.6666666666667</v>
      </c>
      <c r="AR27" s="42">
        <f t="shared" si="17"/>
        <v>1386.6666666666667</v>
      </c>
      <c r="AS27" s="43">
        <f t="shared" si="17"/>
        <v>366.66666666666669</v>
      </c>
    </row>
    <row r="28" spans="1:45" x14ac:dyDescent="0.3">
      <c r="A28" s="46">
        <v>25</v>
      </c>
      <c r="B28" s="47">
        <v>200</v>
      </c>
      <c r="C28" s="48" t="s">
        <v>200</v>
      </c>
      <c r="D28" s="48" t="s">
        <v>201</v>
      </c>
      <c r="E28" s="33"/>
      <c r="F28" s="49">
        <f>50/4</f>
        <v>12.5</v>
      </c>
      <c r="G28" s="50">
        <f t="shared" si="18"/>
        <v>12.5</v>
      </c>
      <c r="H28" s="50">
        <f t="shared" si="18"/>
        <v>12.5</v>
      </c>
      <c r="I28" s="50">
        <f t="shared" si="18"/>
        <v>12.5</v>
      </c>
      <c r="J28" s="50">
        <f t="shared" si="18"/>
        <v>12.5</v>
      </c>
      <c r="K28" s="50">
        <v>0</v>
      </c>
      <c r="L28" s="50">
        <v>285</v>
      </c>
      <c r="M28" s="50">
        <v>70</v>
      </c>
      <c r="N28" s="50">
        <v>0</v>
      </c>
      <c r="O28" s="50">
        <f t="shared" si="15"/>
        <v>12.5</v>
      </c>
      <c r="P28" s="50">
        <f>H28+L28</f>
        <v>297.5</v>
      </c>
      <c r="Q28" s="50">
        <f t="shared" si="15"/>
        <v>82.5</v>
      </c>
      <c r="R28" s="51">
        <f t="shared" si="15"/>
        <v>12.5</v>
      </c>
      <c r="S28" s="49">
        <f>-1 * 390/4</f>
        <v>-97.5</v>
      </c>
      <c r="T28" s="50">
        <f>S28</f>
        <v>-97.5</v>
      </c>
      <c r="U28" s="50">
        <f t="shared" si="20"/>
        <v>-97.5</v>
      </c>
      <c r="V28" s="50">
        <f t="shared" si="20"/>
        <v>-97.5</v>
      </c>
      <c r="W28" s="50">
        <f t="shared" si="20"/>
        <v>-97.5</v>
      </c>
      <c r="X28" s="50">
        <v>-15</v>
      </c>
      <c r="Y28" s="50">
        <v>0</v>
      </c>
      <c r="Z28" s="50">
        <v>0</v>
      </c>
      <c r="AA28" s="50">
        <v>0</v>
      </c>
      <c r="AB28" s="50">
        <f t="shared" si="16"/>
        <v>-112.5</v>
      </c>
      <c r="AC28" s="50">
        <f>Y28 + U28</f>
        <v>-97.5</v>
      </c>
      <c r="AD28" s="50">
        <f t="shared" si="16"/>
        <v>-97.5</v>
      </c>
      <c r="AE28" s="52">
        <f t="shared" si="16"/>
        <v>-97.5</v>
      </c>
      <c r="AF28" s="53">
        <f t="shared" si="11"/>
        <v>-100</v>
      </c>
      <c r="AG28" s="50">
        <f t="shared" si="11"/>
        <v>200</v>
      </c>
      <c r="AH28" s="50">
        <f t="shared" si="11"/>
        <v>-15</v>
      </c>
      <c r="AI28" s="50">
        <f t="shared" si="11"/>
        <v>-85</v>
      </c>
      <c r="AJ28" s="51">
        <f t="shared" si="12"/>
        <v>0</v>
      </c>
      <c r="AK28" s="53">
        <f t="shared" si="13"/>
        <v>-19.166666666666657</v>
      </c>
      <c r="AL28" s="50">
        <f t="shared" si="13"/>
        <v>-35.833333333333371</v>
      </c>
      <c r="AM28" s="50">
        <f t="shared" si="13"/>
        <v>-35.833333333333321</v>
      </c>
      <c r="AN28" s="50">
        <f t="shared" si="13"/>
        <v>90.833333333333343</v>
      </c>
      <c r="AO28" s="52">
        <f>SUM(AK28:AN28)</f>
        <v>0</v>
      </c>
      <c r="AP28" s="53">
        <f t="shared" si="17"/>
        <v>1117.5</v>
      </c>
      <c r="AQ28" s="50">
        <f t="shared" si="17"/>
        <v>1134.1666666666667</v>
      </c>
      <c r="AR28" s="50">
        <f t="shared" si="17"/>
        <v>1484.1666666666667</v>
      </c>
      <c r="AS28" s="51">
        <f t="shared" si="17"/>
        <v>464.16666666666669</v>
      </c>
    </row>
    <row r="29" spans="1:45" x14ac:dyDescent="0.3">
      <c r="A29" s="46">
        <v>26</v>
      </c>
      <c r="B29" s="47">
        <v>90.83</v>
      </c>
      <c r="C29" s="48" t="s">
        <v>202</v>
      </c>
      <c r="D29" s="48" t="s">
        <v>203</v>
      </c>
      <c r="E29" s="33"/>
      <c r="F29" s="49">
        <v>0</v>
      </c>
      <c r="G29" s="50">
        <v>0</v>
      </c>
      <c r="H29" s="50">
        <v>0</v>
      </c>
      <c r="I29" s="50">
        <v>0</v>
      </c>
      <c r="J29" s="50">
        <v>0</v>
      </c>
      <c r="K29" s="50">
        <v>19.170000000000002</v>
      </c>
      <c r="L29" s="50">
        <v>35.83</v>
      </c>
      <c r="M29" s="50">
        <v>35.83</v>
      </c>
      <c r="N29" s="50">
        <v>0</v>
      </c>
      <c r="O29" s="50">
        <f t="shared" si="15"/>
        <v>19.170000000000002</v>
      </c>
      <c r="P29" s="50">
        <f>H29+L29</f>
        <v>35.83</v>
      </c>
      <c r="Q29" s="50">
        <f t="shared" si="15"/>
        <v>35.83</v>
      </c>
      <c r="R29" s="51">
        <f t="shared" si="15"/>
        <v>0</v>
      </c>
      <c r="S29" s="49">
        <v>0</v>
      </c>
      <c r="T29" s="50">
        <v>0</v>
      </c>
      <c r="U29" s="50">
        <f>$S29</f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-90.83</v>
      </c>
      <c r="AB29" s="50">
        <f t="shared" si="16"/>
        <v>0</v>
      </c>
      <c r="AC29" s="50">
        <f>Y29 + U29</f>
        <v>0</v>
      </c>
      <c r="AD29" s="50">
        <f t="shared" si="16"/>
        <v>0</v>
      </c>
      <c r="AE29" s="52">
        <f t="shared" si="16"/>
        <v>-90.83</v>
      </c>
      <c r="AF29" s="53">
        <f t="shared" si="11"/>
        <v>19.170000000000002</v>
      </c>
      <c r="AG29" s="50">
        <f t="shared" si="11"/>
        <v>35.83</v>
      </c>
      <c r="AH29" s="50">
        <f t="shared" si="11"/>
        <v>35.83</v>
      </c>
      <c r="AI29" s="50">
        <f t="shared" si="11"/>
        <v>-90.83</v>
      </c>
      <c r="AJ29" s="51">
        <f t="shared" si="12"/>
        <v>0</v>
      </c>
      <c r="AK29" s="53">
        <f t="shared" si="13"/>
        <v>3.3333333333445125E-3</v>
      </c>
      <c r="AL29" s="50">
        <f t="shared" si="13"/>
        <v>-3.3333333333729342E-3</v>
      </c>
      <c r="AM29" s="50">
        <f t="shared" si="13"/>
        <v>-3.3333333333231963E-3</v>
      </c>
      <c r="AN29" s="50">
        <f t="shared" si="13"/>
        <v>3.3333333333445125E-3</v>
      </c>
      <c r="AO29" s="52">
        <f>SUM(AK29:AN29)</f>
        <v>-7.1054273576010019E-15</v>
      </c>
      <c r="AP29" s="53">
        <f t="shared" si="17"/>
        <v>1117.5</v>
      </c>
      <c r="AQ29" s="50">
        <f t="shared" si="17"/>
        <v>1134.1666666666667</v>
      </c>
      <c r="AR29" s="50">
        <f t="shared" si="17"/>
        <v>1484.1666666666667</v>
      </c>
      <c r="AS29" s="51">
        <f t="shared" si="17"/>
        <v>554.99666666666667</v>
      </c>
    </row>
    <row r="30" spans="1:45" x14ac:dyDescent="0.3">
      <c r="A30" s="37">
        <v>27</v>
      </c>
      <c r="B30" s="38">
        <v>390</v>
      </c>
      <c r="C30" s="39" t="s">
        <v>204</v>
      </c>
      <c r="D30" s="39" t="s">
        <v>205</v>
      </c>
      <c r="E30" s="40"/>
      <c r="F30" s="41">
        <f xml:space="preserve"> (120/2)</f>
        <v>60</v>
      </c>
      <c r="G30" s="42">
        <v>0</v>
      </c>
      <c r="H30" s="42">
        <v>0</v>
      </c>
      <c r="I30" s="42">
        <f t="shared" si="18"/>
        <v>60</v>
      </c>
      <c r="J30" s="42">
        <f t="shared" si="18"/>
        <v>60</v>
      </c>
      <c r="K30" s="42">
        <v>20</v>
      </c>
      <c r="L30" s="42">
        <v>50</v>
      </c>
      <c r="M30" s="42">
        <v>0</v>
      </c>
      <c r="N30" s="42">
        <v>0</v>
      </c>
      <c r="O30" s="42">
        <f t="shared" si="15"/>
        <v>20</v>
      </c>
      <c r="P30" s="42">
        <f>H30+L30</f>
        <v>50</v>
      </c>
      <c r="Q30" s="42">
        <f t="shared" si="15"/>
        <v>60</v>
      </c>
      <c r="R30" s="43">
        <f t="shared" si="15"/>
        <v>60</v>
      </c>
      <c r="S30" s="41">
        <f>-1 * (70/3)</f>
        <v>-23.333333333333332</v>
      </c>
      <c r="T30" s="42">
        <f>S30</f>
        <v>-23.333333333333332</v>
      </c>
      <c r="U30" s="42">
        <f t="shared" si="20"/>
        <v>-23.333333333333332</v>
      </c>
      <c r="V30" s="42">
        <f t="shared" si="20"/>
        <v>-23.333333333333332</v>
      </c>
      <c r="W30" s="42">
        <v>0</v>
      </c>
      <c r="X30" s="42">
        <v>0</v>
      </c>
      <c r="Y30" s="42">
        <v>0</v>
      </c>
      <c r="Z30" s="42">
        <v>0</v>
      </c>
      <c r="AA30" s="42">
        <v>-200</v>
      </c>
      <c r="AB30" s="42">
        <f t="shared" si="16"/>
        <v>-23.333333333333332</v>
      </c>
      <c r="AC30" s="42">
        <f>Y30 + U30</f>
        <v>-23.333333333333332</v>
      </c>
      <c r="AD30" s="42">
        <f t="shared" si="16"/>
        <v>-23.333333333333332</v>
      </c>
      <c r="AE30" s="44">
        <f t="shared" si="16"/>
        <v>-200</v>
      </c>
      <c r="AF30" s="45">
        <f t="shared" si="11"/>
        <v>-3.3333333333333321</v>
      </c>
      <c r="AG30" s="42">
        <f t="shared" si="11"/>
        <v>26.666666666666668</v>
      </c>
      <c r="AH30" s="42">
        <f t="shared" si="11"/>
        <v>36.666666666666671</v>
      </c>
      <c r="AI30" s="42">
        <f t="shared" si="11"/>
        <v>-140</v>
      </c>
      <c r="AJ30" s="43"/>
      <c r="AK30" s="45">
        <f t="shared" si="13"/>
        <v>-3.3299999999999876</v>
      </c>
      <c r="AL30" s="42">
        <f t="shared" si="13"/>
        <v>26.663333333333295</v>
      </c>
      <c r="AM30" s="42">
        <f t="shared" si="13"/>
        <v>36.663333333333348</v>
      </c>
      <c r="AN30" s="42">
        <f t="shared" si="13"/>
        <v>-139.99666666666667</v>
      </c>
      <c r="AO30" s="44"/>
      <c r="AP30" s="45"/>
      <c r="AQ30" s="42"/>
      <c r="AR30" s="42"/>
      <c r="AS30" s="43"/>
    </row>
    <row r="31" spans="1:45" ht="14.4" thickBot="1" x14ac:dyDescent="0.35">
      <c r="A31" s="37"/>
      <c r="B31" s="38"/>
      <c r="C31" s="39"/>
      <c r="D31" s="39"/>
      <c r="E31" s="40"/>
      <c r="F31" s="41">
        <f xml:space="preserve">  (200/4)</f>
        <v>50</v>
      </c>
      <c r="G31" s="42">
        <f t="shared" si="18"/>
        <v>50</v>
      </c>
      <c r="H31" s="42">
        <f t="shared" si="18"/>
        <v>50</v>
      </c>
      <c r="I31" s="42">
        <f t="shared" si="18"/>
        <v>50</v>
      </c>
      <c r="J31" s="42">
        <f t="shared" si="18"/>
        <v>50</v>
      </c>
      <c r="K31" s="42">
        <v>0</v>
      </c>
      <c r="L31" s="42">
        <v>0</v>
      </c>
      <c r="M31" s="42">
        <v>0</v>
      </c>
      <c r="N31" s="42">
        <v>0</v>
      </c>
      <c r="O31" s="42">
        <f t="shared" si="15"/>
        <v>50</v>
      </c>
      <c r="P31" s="42">
        <f>H31+L31</f>
        <v>50</v>
      </c>
      <c r="Q31" s="42">
        <f t="shared" si="15"/>
        <v>50</v>
      </c>
      <c r="R31" s="43">
        <f t="shared" si="15"/>
        <v>50</v>
      </c>
      <c r="S31" s="41">
        <f>-1 * (120/4)</f>
        <v>-30</v>
      </c>
      <c r="T31" s="42">
        <f>S31</f>
        <v>-30</v>
      </c>
      <c r="U31" s="42">
        <f t="shared" si="20"/>
        <v>-30</v>
      </c>
      <c r="V31" s="42">
        <f t="shared" si="20"/>
        <v>-30</v>
      </c>
      <c r="W31" s="42">
        <f t="shared" si="20"/>
        <v>-30</v>
      </c>
      <c r="X31" s="42">
        <v>0</v>
      </c>
      <c r="Y31" s="42">
        <v>0</v>
      </c>
      <c r="Z31" s="42">
        <v>0</v>
      </c>
      <c r="AA31" s="42">
        <v>0</v>
      </c>
      <c r="AB31" s="54">
        <f t="shared" si="16"/>
        <v>-30</v>
      </c>
      <c r="AC31" s="54">
        <f>Y31 + U31</f>
        <v>-30</v>
      </c>
      <c r="AD31" s="54">
        <f t="shared" si="16"/>
        <v>-30</v>
      </c>
      <c r="AE31" s="55">
        <f t="shared" si="16"/>
        <v>-30</v>
      </c>
      <c r="AF31" s="56">
        <f t="shared" si="11"/>
        <v>20</v>
      </c>
      <c r="AG31" s="54">
        <f t="shared" si="11"/>
        <v>20</v>
      </c>
      <c r="AH31" s="54">
        <f t="shared" si="11"/>
        <v>20</v>
      </c>
      <c r="AI31" s="54">
        <f t="shared" si="11"/>
        <v>20</v>
      </c>
      <c r="AJ31" s="55"/>
      <c r="AK31" s="56">
        <f>AK29+AF31</f>
        <v>20.003333333333345</v>
      </c>
      <c r="AL31" s="54">
        <f>AL29+AG31</f>
        <v>19.996666666666627</v>
      </c>
      <c r="AM31" s="54">
        <f>AM29+AH31</f>
        <v>19.996666666666677</v>
      </c>
      <c r="AN31" s="54">
        <f>AN29+AI31</f>
        <v>20.003333333333345</v>
      </c>
      <c r="AO31" s="55"/>
      <c r="AP31" s="45"/>
      <c r="AQ31" s="42"/>
      <c r="AR31" s="42"/>
      <c r="AS31" s="43"/>
    </row>
    <row r="32" spans="1:45" ht="15" thickTop="1" thickBot="1" x14ac:dyDescent="0.35">
      <c r="A32" s="57"/>
      <c r="B32" s="58"/>
      <c r="C32" s="59"/>
      <c r="D32" s="59"/>
      <c r="E32" s="60"/>
      <c r="F32" s="61">
        <f>SUM(F30:F31)</f>
        <v>110</v>
      </c>
      <c r="G32" s="61">
        <f>SUM(G30:G31)</f>
        <v>50</v>
      </c>
      <c r="H32" s="61">
        <f t="shared" ref="H32:AJ32" si="21">SUM(H30:H31)</f>
        <v>50</v>
      </c>
      <c r="I32" s="61">
        <f t="shared" si="21"/>
        <v>110</v>
      </c>
      <c r="J32" s="61">
        <f t="shared" si="21"/>
        <v>110</v>
      </c>
      <c r="K32" s="61">
        <f t="shared" si="21"/>
        <v>20</v>
      </c>
      <c r="L32" s="61">
        <f t="shared" si="21"/>
        <v>50</v>
      </c>
      <c r="M32" s="61">
        <f t="shared" si="21"/>
        <v>0</v>
      </c>
      <c r="N32" s="61">
        <f t="shared" si="21"/>
        <v>0</v>
      </c>
      <c r="O32" s="61">
        <f t="shared" si="21"/>
        <v>70</v>
      </c>
      <c r="P32" s="61">
        <f t="shared" si="21"/>
        <v>100</v>
      </c>
      <c r="Q32" s="61">
        <f t="shared" si="21"/>
        <v>110</v>
      </c>
      <c r="R32" s="61">
        <f t="shared" si="21"/>
        <v>110</v>
      </c>
      <c r="S32" s="61">
        <f t="shared" si="21"/>
        <v>-53.333333333333329</v>
      </c>
      <c r="T32" s="61">
        <f t="shared" si="21"/>
        <v>-53.333333333333329</v>
      </c>
      <c r="U32" s="61">
        <f t="shared" si="21"/>
        <v>-53.333333333333329</v>
      </c>
      <c r="V32" s="61">
        <f t="shared" si="21"/>
        <v>-53.333333333333329</v>
      </c>
      <c r="W32" s="61">
        <f t="shared" si="21"/>
        <v>-30</v>
      </c>
      <c r="X32" s="61">
        <f t="shared" si="21"/>
        <v>0</v>
      </c>
      <c r="Y32" s="61">
        <f t="shared" si="21"/>
        <v>0</v>
      </c>
      <c r="Z32" s="61">
        <f t="shared" si="21"/>
        <v>0</v>
      </c>
      <c r="AA32" s="61">
        <f t="shared" si="21"/>
        <v>-200</v>
      </c>
      <c r="AB32" s="62">
        <f t="shared" si="21"/>
        <v>-53.333333333333329</v>
      </c>
      <c r="AC32" s="62">
        <f t="shared" si="21"/>
        <v>-53.333333333333329</v>
      </c>
      <c r="AD32" s="62">
        <f t="shared" si="21"/>
        <v>-53.333333333333329</v>
      </c>
      <c r="AE32" s="63">
        <f t="shared" si="21"/>
        <v>-230</v>
      </c>
      <c r="AF32" s="64">
        <f t="shared" si="21"/>
        <v>16.666666666666668</v>
      </c>
      <c r="AG32" s="65">
        <f t="shared" si="21"/>
        <v>46.666666666666671</v>
      </c>
      <c r="AH32" s="65">
        <f t="shared" si="21"/>
        <v>56.666666666666671</v>
      </c>
      <c r="AI32" s="65">
        <f t="shared" si="21"/>
        <v>-120</v>
      </c>
      <c r="AJ32" s="66">
        <f t="shared" si="21"/>
        <v>0</v>
      </c>
      <c r="AK32" s="64">
        <f>SUM(AK30:AK31)</f>
        <v>16.673333333333357</v>
      </c>
      <c r="AL32" s="65">
        <f>SUM(AL30:AL31)</f>
        <v>46.659999999999926</v>
      </c>
      <c r="AM32" s="65">
        <f>SUM(AM30:AM31)</f>
        <v>56.660000000000025</v>
      </c>
      <c r="AN32" s="65">
        <f>SUM(AN30:AN31)</f>
        <v>-119.99333333333333</v>
      </c>
      <c r="AO32" s="67">
        <f>SUM(AK32:AN32)</f>
        <v>0</v>
      </c>
      <c r="AP32" s="68">
        <f>-1*AB32+AP29</f>
        <v>1170.8333333333333</v>
      </c>
      <c r="AQ32" s="69">
        <f>-1*AC32+AQ29</f>
        <v>1187.5</v>
      </c>
      <c r="AR32" s="69">
        <f>-1*AD32+AR29</f>
        <v>1537.5</v>
      </c>
      <c r="AS32" s="70">
        <f>-1*AE32+AS29</f>
        <v>784.99666666666667</v>
      </c>
    </row>
  </sheetData>
  <mergeCells count="17">
    <mergeCell ref="AO2:AO3"/>
    <mergeCell ref="AP2:AS2"/>
    <mergeCell ref="AK1:AO1"/>
    <mergeCell ref="AP1:AS1"/>
    <mergeCell ref="AB2:AE2"/>
    <mergeCell ref="AK2:AN2"/>
    <mergeCell ref="A1:E1"/>
    <mergeCell ref="F1:R1"/>
    <mergeCell ref="S1:AE1"/>
    <mergeCell ref="AF1:AJ1"/>
    <mergeCell ref="G2:J2"/>
    <mergeCell ref="K2:N2"/>
    <mergeCell ref="O2:R2"/>
    <mergeCell ref="S2:W2"/>
    <mergeCell ref="X2:AA2"/>
    <mergeCell ref="AF2:AI2"/>
    <mergeCell ref="AJ2:AJ3"/>
  </mergeCells>
  <conditionalFormatting sqref="AJ4:AJ5 AO4:AO5 AO29:AO32 AJ29:AJ31">
    <cfRule type="cellIs" dxfId="127" priority="6" stopIfTrue="1" operator="notEqual">
      <formula>0</formula>
    </cfRule>
  </conditionalFormatting>
  <conditionalFormatting sqref="AJ6:AJ7 AO6:AO7">
    <cfRule type="cellIs" dxfId="126" priority="5" stopIfTrue="1" operator="notEqual">
      <formula>0</formula>
    </cfRule>
  </conditionalFormatting>
  <conditionalFormatting sqref="AJ8:AJ9 AO8:AO9">
    <cfRule type="cellIs" dxfId="125" priority="4" stopIfTrue="1" operator="notEqual">
      <formula>0</formula>
    </cfRule>
  </conditionalFormatting>
  <conditionalFormatting sqref="AJ10:AJ11 AO10:AO11">
    <cfRule type="cellIs" dxfId="124" priority="3" stopIfTrue="1" operator="notEqual">
      <formula>0</formula>
    </cfRule>
  </conditionalFormatting>
  <conditionalFormatting sqref="AJ12:AJ15 AO12:AO15">
    <cfRule type="cellIs" dxfId="123" priority="2" stopIfTrue="1" operator="notEqual">
      <formula>0</formula>
    </cfRule>
  </conditionalFormatting>
  <conditionalFormatting sqref="AJ16:AJ28 AO16:AO28">
    <cfRule type="cellIs" dxfId="122" priority="1" stopIfTrue="1" operator="notEqual">
      <formula>0</formula>
    </cfRule>
  </conditionalFormatting>
  <printOptions gridLines="1"/>
  <pageMargins left="0.75" right="0.75" top="1" bottom="1" header="0.5" footer="0.5"/>
  <pageSetup scale="86" orientation="landscape" r:id="rId1"/>
  <headerFooter alignWithMargins="0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8B18-983F-4941-884D-D72A5DEACE17}">
  <dimension ref="A1:AV239"/>
  <sheetViews>
    <sheetView zoomScale="88" zoomScaleNormal="90" workbookViewId="0">
      <pane xSplit="17904" ySplit="1512" topLeftCell="AQ217"/>
      <selection activeCell="AU100" sqref="AU100"/>
      <selection pane="topRight" activeCell="AT1" sqref="AT1:AT1048576"/>
      <selection pane="bottomLeft" activeCell="B237" sqref="B237"/>
      <selection pane="bottomRight" activeCell="AU239" sqref="AU239"/>
    </sheetView>
  </sheetViews>
  <sheetFormatPr defaultRowHeight="14.4" x14ac:dyDescent="0.3"/>
  <cols>
    <col min="1" max="1" width="8" style="3" customWidth="1"/>
    <col min="2" max="2" width="11" style="127" bestFit="1" customWidth="1"/>
    <col min="3" max="3" width="25" style="121" bestFit="1" customWidth="1"/>
    <col min="4" max="4" width="8.77734375" style="121" bestFit="1" customWidth="1"/>
    <col min="5" max="5" width="3.44140625" style="83" customWidth="1"/>
    <col min="6" max="6" width="7.88671875" style="84" bestFit="1" customWidth="1"/>
    <col min="7" max="7" width="5.77734375" customWidth="1"/>
    <col min="8" max="8" width="9.5546875" style="79" bestFit="1" customWidth="1"/>
    <col min="9" max="9" width="5.77734375" customWidth="1"/>
    <col min="10" max="10" width="9.44140625" style="79" customWidth="1"/>
    <col min="11" max="11" width="8.109375" customWidth="1"/>
    <col min="12" max="12" width="5.77734375" customWidth="1"/>
    <col min="13" max="13" width="9.5546875" style="74" bestFit="1" customWidth="1"/>
    <col min="14" max="14" width="9.5546875" style="76" bestFit="1" customWidth="1"/>
    <col min="16" max="16" width="9.5546875" bestFit="1" customWidth="1"/>
    <col min="17" max="17" width="9.88671875" style="102" customWidth="1"/>
    <col min="18" max="18" width="11" style="100" customWidth="1"/>
    <col min="23" max="23" width="5.44140625" customWidth="1"/>
    <col min="44" max="44" width="12.21875" bestFit="1" customWidth="1"/>
    <col min="45" max="45" width="10.21875" bestFit="1" customWidth="1"/>
  </cols>
  <sheetData>
    <row r="1" spans="1:46" x14ac:dyDescent="0.3">
      <c r="AR1" s="168" t="s">
        <v>368</v>
      </c>
      <c r="AT1" s="168" t="s">
        <v>369</v>
      </c>
    </row>
    <row r="2" spans="1:46" x14ac:dyDescent="0.3">
      <c r="AR2" t="s">
        <v>370</v>
      </c>
      <c r="AS2" t="s">
        <v>371</v>
      </c>
    </row>
    <row r="3" spans="1:46" x14ac:dyDescent="0.3">
      <c r="A3" s="119"/>
      <c r="B3" s="120"/>
      <c r="G3" t="s">
        <v>42</v>
      </c>
      <c r="I3" t="s">
        <v>43</v>
      </c>
      <c r="K3" t="s">
        <v>206</v>
      </c>
      <c r="AS3" t="s">
        <v>373</v>
      </c>
      <c r="AT3" t="s">
        <v>372</v>
      </c>
    </row>
    <row r="4" spans="1:46" s="87" customFormat="1" ht="28.8" x14ac:dyDescent="0.3">
      <c r="A4" s="122" t="s">
        <v>158</v>
      </c>
      <c r="B4" s="123" t="s">
        <v>159</v>
      </c>
      <c r="C4" s="124" t="s">
        <v>275</v>
      </c>
      <c r="D4" s="125" t="s">
        <v>47</v>
      </c>
      <c r="E4" s="85"/>
      <c r="F4" s="86" t="s">
        <v>269</v>
      </c>
      <c r="G4" s="87" t="s">
        <v>207</v>
      </c>
      <c r="H4" s="80" t="s">
        <v>159</v>
      </c>
      <c r="I4" s="87" t="s">
        <v>207</v>
      </c>
      <c r="J4" s="80" t="s">
        <v>159</v>
      </c>
      <c r="K4" s="87" t="s">
        <v>230</v>
      </c>
      <c r="L4" s="87" t="s">
        <v>207</v>
      </c>
      <c r="M4" s="75" t="s">
        <v>159</v>
      </c>
      <c r="N4" s="77" t="s">
        <v>208</v>
      </c>
      <c r="P4" s="87" t="s">
        <v>274</v>
      </c>
      <c r="Q4" s="103" t="s">
        <v>277</v>
      </c>
      <c r="R4" s="104" t="s">
        <v>276</v>
      </c>
      <c r="S4" s="87" t="s">
        <v>289</v>
      </c>
      <c r="W4" s="157" t="s">
        <v>319</v>
      </c>
    </row>
    <row r="5" spans="1:46" x14ac:dyDescent="0.3">
      <c r="A5" s="126" t="s">
        <v>209</v>
      </c>
      <c r="B5" s="127">
        <v>60</v>
      </c>
      <c r="C5" s="121" t="s">
        <v>66</v>
      </c>
      <c r="D5" s="121" t="s">
        <v>165</v>
      </c>
      <c r="F5" s="84" t="s">
        <v>270</v>
      </c>
      <c r="K5" t="s">
        <v>66</v>
      </c>
      <c r="L5">
        <f>LEN(TRIM(K5))-LEN(SUBSTITUTE(TRIM(K5),",",""))+1</f>
        <v>1</v>
      </c>
      <c r="M5" s="74">
        <v>60</v>
      </c>
      <c r="N5" s="78">
        <f>M5/L5</f>
        <v>60</v>
      </c>
      <c r="P5" s="88">
        <f>B5</f>
        <v>60</v>
      </c>
      <c r="Q5" s="105">
        <f>N5</f>
        <v>60</v>
      </c>
      <c r="R5" s="100">
        <f t="shared" ref="R5:R11" si="0">P5-Q5</f>
        <v>0</v>
      </c>
    </row>
    <row r="6" spans="1:46" x14ac:dyDescent="0.3">
      <c r="A6" s="128" t="s">
        <v>210</v>
      </c>
      <c r="B6" s="123">
        <v>60</v>
      </c>
      <c r="C6" s="124" t="s">
        <v>164</v>
      </c>
      <c r="D6" s="124"/>
      <c r="E6" s="89"/>
      <c r="F6" s="85"/>
      <c r="G6" s="87"/>
      <c r="H6" s="80"/>
      <c r="I6" s="87">
        <f>LEN(TRIM(F5))-LEN(SUBSTITUTE(TRIM(F5),",",""))+1</f>
        <v>3</v>
      </c>
      <c r="J6" s="80">
        <v>60</v>
      </c>
      <c r="K6" s="87" t="s">
        <v>217</v>
      </c>
      <c r="L6" s="87"/>
      <c r="M6" s="75"/>
      <c r="N6" s="82">
        <f>J6/I6</f>
        <v>20</v>
      </c>
      <c r="O6" s="87"/>
      <c r="P6" s="90">
        <f>B6</f>
        <v>60</v>
      </c>
      <c r="Q6" s="101">
        <f>J6</f>
        <v>60</v>
      </c>
      <c r="R6" s="106">
        <f t="shared" si="0"/>
        <v>0</v>
      </c>
    </row>
    <row r="7" spans="1:46" x14ac:dyDescent="0.3">
      <c r="A7" s="3" t="s">
        <v>211</v>
      </c>
      <c r="B7" s="127">
        <v>100</v>
      </c>
      <c r="C7" s="121" t="s">
        <v>161</v>
      </c>
      <c r="K7" t="s">
        <v>161</v>
      </c>
      <c r="L7">
        <f t="shared" ref="L7:L76" si="1">LEN(TRIM(K7))-LEN(SUBSTITUTE(TRIM(K7),",",""))+1</f>
        <v>1</v>
      </c>
      <c r="M7" s="74">
        <v>100</v>
      </c>
      <c r="N7" s="78">
        <f>M7/L7</f>
        <v>100</v>
      </c>
      <c r="P7" s="88">
        <f>B7</f>
        <v>100</v>
      </c>
      <c r="Q7" s="105">
        <f>N7</f>
        <v>100</v>
      </c>
      <c r="R7" s="100">
        <f t="shared" si="0"/>
        <v>0</v>
      </c>
    </row>
    <row r="8" spans="1:46" x14ac:dyDescent="0.3">
      <c r="A8" s="3" t="s">
        <v>212</v>
      </c>
      <c r="B8" s="127">
        <v>100</v>
      </c>
      <c r="C8" s="121" t="s">
        <v>166</v>
      </c>
      <c r="K8" t="s">
        <v>66</v>
      </c>
      <c r="L8">
        <f t="shared" si="1"/>
        <v>1</v>
      </c>
      <c r="M8" s="74">
        <v>10</v>
      </c>
      <c r="N8" s="78">
        <f>M8/L8</f>
        <v>10</v>
      </c>
      <c r="P8" s="88">
        <f>B8</f>
        <v>100</v>
      </c>
      <c r="Q8" s="105">
        <f>M8</f>
        <v>10</v>
      </c>
      <c r="R8" s="100">
        <f t="shared" si="0"/>
        <v>90</v>
      </c>
    </row>
    <row r="9" spans="1:46" x14ac:dyDescent="0.3">
      <c r="K9" t="s">
        <v>162</v>
      </c>
      <c r="L9">
        <f t="shared" si="1"/>
        <v>1</v>
      </c>
      <c r="M9" s="74">
        <v>40</v>
      </c>
      <c r="N9" s="78">
        <f>M9/L9</f>
        <v>40</v>
      </c>
      <c r="P9" s="88"/>
      <c r="Q9" s="105">
        <f>M9</f>
        <v>40</v>
      </c>
      <c r="R9" s="100">
        <f>R8-Q9</f>
        <v>50</v>
      </c>
    </row>
    <row r="10" spans="1:46" x14ac:dyDescent="0.3">
      <c r="A10" s="128"/>
      <c r="B10" s="123"/>
      <c r="C10" s="124"/>
      <c r="D10" s="124"/>
      <c r="E10" s="89"/>
      <c r="F10" s="85"/>
      <c r="G10" s="87">
        <f>(LEN(TRIM(F5))-LEN(SUBSTITUTE(TRIM(F5),",",""))+1) - (COUNTA(K8:K9))</f>
        <v>1</v>
      </c>
      <c r="H10" s="80">
        <v>50</v>
      </c>
      <c r="I10" s="87"/>
      <c r="J10" s="80"/>
      <c r="K10" s="87" t="s">
        <v>161</v>
      </c>
      <c r="L10" s="87">
        <f t="shared" si="1"/>
        <v>1</v>
      </c>
      <c r="M10" s="75"/>
      <c r="N10" s="82">
        <f>H10/G10</f>
        <v>50</v>
      </c>
      <c r="O10" s="87"/>
      <c r="P10" s="90"/>
      <c r="Q10" s="101">
        <f>H10</f>
        <v>50</v>
      </c>
      <c r="R10" s="106">
        <f>R9-Q10</f>
        <v>0</v>
      </c>
    </row>
    <row r="11" spans="1:46" x14ac:dyDescent="0.3">
      <c r="A11" s="3" t="s">
        <v>213</v>
      </c>
      <c r="B11" s="127">
        <v>80</v>
      </c>
      <c r="C11" s="121" t="s">
        <v>162</v>
      </c>
      <c r="K11" t="s">
        <v>162</v>
      </c>
      <c r="L11">
        <f t="shared" si="1"/>
        <v>1</v>
      </c>
      <c r="M11" s="74">
        <v>80</v>
      </c>
      <c r="N11" s="78">
        <f>M11/L11</f>
        <v>80</v>
      </c>
      <c r="P11" s="88">
        <f>B11</f>
        <v>80</v>
      </c>
      <c r="Q11" s="105">
        <f>N11</f>
        <v>80</v>
      </c>
      <c r="R11" s="100">
        <f t="shared" si="0"/>
        <v>0</v>
      </c>
    </row>
    <row r="12" spans="1:46" x14ac:dyDescent="0.3">
      <c r="A12" s="128" t="s">
        <v>214</v>
      </c>
      <c r="B12" s="123">
        <v>80</v>
      </c>
      <c r="C12" s="124" t="s">
        <v>167</v>
      </c>
      <c r="D12" s="124"/>
      <c r="E12" s="89"/>
      <c r="F12" s="85"/>
      <c r="G12" s="87"/>
      <c r="H12" s="80"/>
      <c r="I12" s="87"/>
      <c r="J12" s="80"/>
      <c r="K12" s="87" t="s">
        <v>161</v>
      </c>
      <c r="L12" s="87">
        <f t="shared" si="1"/>
        <v>1</v>
      </c>
      <c r="M12" s="75">
        <v>80</v>
      </c>
      <c r="N12" s="82">
        <f>M12/L12</f>
        <v>80</v>
      </c>
      <c r="O12" s="87"/>
      <c r="P12" s="90">
        <f>B12</f>
        <v>80</v>
      </c>
      <c r="Q12" s="101">
        <f>M12</f>
        <v>80</v>
      </c>
      <c r="R12" s="106">
        <f>P12-Q12</f>
        <v>0</v>
      </c>
    </row>
    <row r="13" spans="1:46" x14ac:dyDescent="0.3">
      <c r="A13" s="3" t="s">
        <v>215</v>
      </c>
      <c r="B13" s="127">
        <v>140</v>
      </c>
      <c r="C13" s="121" t="s">
        <v>66</v>
      </c>
      <c r="K13" t="s">
        <v>66</v>
      </c>
      <c r="L13">
        <f t="shared" si="1"/>
        <v>1</v>
      </c>
      <c r="M13" s="74">
        <v>140</v>
      </c>
      <c r="N13" s="78">
        <f>M13/L13</f>
        <v>140</v>
      </c>
      <c r="P13" s="88">
        <f t="shared" ref="P13:P76" si="2">B13</f>
        <v>140</v>
      </c>
      <c r="Q13" s="105">
        <f>M13</f>
        <v>140</v>
      </c>
      <c r="R13" s="100">
        <f t="shared" ref="R13:R32" si="3">P13-Q13</f>
        <v>0</v>
      </c>
    </row>
    <row r="14" spans="1:46" x14ac:dyDescent="0.3">
      <c r="A14" s="3" t="s">
        <v>216</v>
      </c>
      <c r="B14" s="127">
        <v>140</v>
      </c>
      <c r="C14" s="121" t="s">
        <v>168</v>
      </c>
      <c r="K14" t="s">
        <v>162</v>
      </c>
      <c r="L14">
        <f t="shared" si="1"/>
        <v>1</v>
      </c>
      <c r="M14" s="74">
        <v>90</v>
      </c>
      <c r="N14" s="78">
        <f>M14/L14</f>
        <v>90</v>
      </c>
      <c r="P14" s="88">
        <f t="shared" si="2"/>
        <v>140</v>
      </c>
      <c r="Q14" s="105">
        <f>M14</f>
        <v>90</v>
      </c>
      <c r="R14" s="100">
        <f t="shared" si="3"/>
        <v>50</v>
      </c>
    </row>
    <row r="15" spans="1:46" x14ac:dyDescent="0.3">
      <c r="A15" s="128"/>
      <c r="B15" s="123"/>
      <c r="C15" s="124"/>
      <c r="D15" s="124"/>
      <c r="E15" s="89"/>
      <c r="F15" s="85"/>
      <c r="G15" s="87"/>
      <c r="H15" s="80"/>
      <c r="I15" s="87">
        <f>LEN(TRIM(F5))-LEN(SUBSTITUTE(TRIM(F5),",",""))+1</f>
        <v>3</v>
      </c>
      <c r="J15" s="80">
        <v>50</v>
      </c>
      <c r="K15" s="87" t="s">
        <v>217</v>
      </c>
      <c r="L15" s="87"/>
      <c r="M15" s="75"/>
      <c r="N15" s="82">
        <f>J15/I15</f>
        <v>16.666666666666668</v>
      </c>
      <c r="O15" s="91"/>
      <c r="P15" s="90"/>
      <c r="Q15" s="101">
        <f>J15</f>
        <v>50</v>
      </c>
      <c r="R15" s="106">
        <f>R14-Q15</f>
        <v>0</v>
      </c>
    </row>
    <row r="16" spans="1:46" x14ac:dyDescent="0.3">
      <c r="A16" s="3" t="s">
        <v>218</v>
      </c>
      <c r="B16" s="127">
        <v>190</v>
      </c>
      <c r="C16" s="121" t="s">
        <v>169</v>
      </c>
      <c r="K16" t="s">
        <v>169</v>
      </c>
      <c r="L16">
        <f t="shared" si="1"/>
        <v>2</v>
      </c>
      <c r="M16" s="74">
        <v>190</v>
      </c>
      <c r="N16" s="78">
        <f>M16/L16</f>
        <v>95</v>
      </c>
      <c r="P16" s="88">
        <f t="shared" si="2"/>
        <v>190</v>
      </c>
      <c r="Q16" s="105">
        <f>M16</f>
        <v>190</v>
      </c>
      <c r="R16" s="100">
        <f t="shared" si="3"/>
        <v>0</v>
      </c>
    </row>
    <row r="17" spans="1:18" x14ac:dyDescent="0.3">
      <c r="A17" s="3" t="s">
        <v>219</v>
      </c>
      <c r="B17" s="127">
        <v>190</v>
      </c>
      <c r="C17" s="121" t="s">
        <v>170</v>
      </c>
      <c r="K17" t="s">
        <v>162</v>
      </c>
      <c r="L17">
        <f t="shared" si="1"/>
        <v>1</v>
      </c>
      <c r="M17" s="74">
        <v>90</v>
      </c>
      <c r="N17" s="78">
        <f>M17/L17</f>
        <v>90</v>
      </c>
      <c r="P17" s="88">
        <f t="shared" si="2"/>
        <v>190</v>
      </c>
      <c r="Q17" s="105">
        <f>M17</f>
        <v>90</v>
      </c>
      <c r="R17" s="100">
        <f t="shared" si="3"/>
        <v>100</v>
      </c>
    </row>
    <row r="18" spans="1:18" x14ac:dyDescent="0.3">
      <c r="A18" s="128"/>
      <c r="B18" s="123"/>
      <c r="C18" s="124"/>
      <c r="D18" s="124"/>
      <c r="E18" s="89"/>
      <c r="F18" s="85"/>
      <c r="G18" s="87"/>
      <c r="H18" s="80"/>
      <c r="I18" s="87">
        <f>LEN(TRIM(F5))-LEN(SUBSTITUTE(TRIM(F5),",",""))+1</f>
        <v>3</v>
      </c>
      <c r="J18" s="80">
        <v>100</v>
      </c>
      <c r="K18" s="87" t="s">
        <v>217</v>
      </c>
      <c r="L18" s="87"/>
      <c r="M18" s="75"/>
      <c r="N18" s="82">
        <f>J18/I18</f>
        <v>33.333333333333336</v>
      </c>
      <c r="O18" s="87"/>
      <c r="P18" s="90"/>
      <c r="Q18" s="101">
        <f>J18</f>
        <v>100</v>
      </c>
      <c r="R18" s="106">
        <f>R17-Q18</f>
        <v>0</v>
      </c>
    </row>
    <row r="19" spans="1:18" x14ac:dyDescent="0.3">
      <c r="A19" s="3" t="s">
        <v>220</v>
      </c>
      <c r="B19" s="127">
        <v>200</v>
      </c>
      <c r="C19" s="121" t="s">
        <v>171</v>
      </c>
      <c r="K19" t="s">
        <v>171</v>
      </c>
      <c r="L19">
        <f t="shared" si="1"/>
        <v>2</v>
      </c>
      <c r="M19" s="74">
        <v>200</v>
      </c>
      <c r="N19" s="78">
        <f>M19/L19</f>
        <v>100</v>
      </c>
      <c r="P19" s="88">
        <f t="shared" si="2"/>
        <v>200</v>
      </c>
      <c r="Q19" s="105">
        <v>200</v>
      </c>
      <c r="R19" s="107">
        <f t="shared" si="3"/>
        <v>0</v>
      </c>
    </row>
    <row r="20" spans="1:18" x14ac:dyDescent="0.3">
      <c r="A20" s="128" t="s">
        <v>221</v>
      </c>
      <c r="B20" s="123">
        <v>200</v>
      </c>
      <c r="C20" s="124" t="s">
        <v>172</v>
      </c>
      <c r="D20" s="124"/>
      <c r="E20" s="89"/>
      <c r="F20" s="85"/>
      <c r="G20" s="87"/>
      <c r="H20" s="80"/>
      <c r="I20" s="87">
        <f>LEN(TRIM(F5))-LEN(SUBSTITUTE(TRIM(F5),",",""))+1</f>
        <v>3</v>
      </c>
      <c r="J20" s="80">
        <v>200</v>
      </c>
      <c r="K20" s="87" t="s">
        <v>217</v>
      </c>
      <c r="L20" s="87"/>
      <c r="M20" s="75"/>
      <c r="N20" s="82">
        <f>J20/I20</f>
        <v>66.666666666666671</v>
      </c>
      <c r="O20" s="87"/>
      <c r="P20" s="90">
        <f t="shared" si="2"/>
        <v>200</v>
      </c>
      <c r="Q20" s="101">
        <f>J20</f>
        <v>200</v>
      </c>
      <c r="R20" s="106">
        <f t="shared" si="3"/>
        <v>0</v>
      </c>
    </row>
    <row r="21" spans="1:18" x14ac:dyDescent="0.3">
      <c r="A21" s="3" t="s">
        <v>222</v>
      </c>
      <c r="B21" s="127">
        <v>120</v>
      </c>
      <c r="C21" s="121" t="s">
        <v>173</v>
      </c>
      <c r="K21" t="s">
        <v>173</v>
      </c>
      <c r="L21">
        <f t="shared" si="1"/>
        <v>2</v>
      </c>
      <c r="M21" s="74">
        <v>120</v>
      </c>
      <c r="N21" s="78">
        <f>M21/L21</f>
        <v>60</v>
      </c>
      <c r="P21" s="88">
        <f t="shared" si="2"/>
        <v>120</v>
      </c>
      <c r="Q21" s="105">
        <f>M21</f>
        <v>120</v>
      </c>
      <c r="R21" s="107">
        <f t="shared" si="3"/>
        <v>0</v>
      </c>
    </row>
    <row r="22" spans="1:18" x14ac:dyDescent="0.3">
      <c r="A22" s="3" t="s">
        <v>223</v>
      </c>
      <c r="B22" s="127">
        <v>120</v>
      </c>
      <c r="C22" s="121" t="s">
        <v>174</v>
      </c>
      <c r="K22" t="s">
        <v>161</v>
      </c>
      <c r="L22">
        <f t="shared" si="1"/>
        <v>1</v>
      </c>
      <c r="M22" s="74">
        <v>40</v>
      </c>
      <c r="N22" s="78">
        <f>M22/L22</f>
        <v>40</v>
      </c>
      <c r="P22" s="88">
        <f t="shared" si="2"/>
        <v>120</v>
      </c>
      <c r="Q22" s="105">
        <f>N22</f>
        <v>40</v>
      </c>
      <c r="R22" s="107">
        <f t="shared" si="3"/>
        <v>80</v>
      </c>
    </row>
    <row r="23" spans="1:18" x14ac:dyDescent="0.3">
      <c r="A23" s="128"/>
      <c r="B23" s="123"/>
      <c r="C23" s="124"/>
      <c r="D23" s="124"/>
      <c r="E23" s="89"/>
      <c r="F23" s="85"/>
      <c r="G23" s="87">
        <f>(LEN(TRIM(F5))-LEN(SUBSTITUTE(TRIM(F5),",",""))+1) - (COUNTA(K22))</f>
        <v>2</v>
      </c>
      <c r="H23" s="80">
        <v>80</v>
      </c>
      <c r="I23" s="87"/>
      <c r="J23" s="80"/>
      <c r="K23" s="87" t="s">
        <v>173</v>
      </c>
      <c r="L23" s="87"/>
      <c r="M23" s="75"/>
      <c r="N23" s="82">
        <f>H23/G23</f>
        <v>40</v>
      </c>
      <c r="O23" s="87"/>
      <c r="P23" s="90"/>
      <c r="Q23" s="101">
        <f>H23</f>
        <v>80</v>
      </c>
      <c r="R23" s="106">
        <f>R22-Q23</f>
        <v>0</v>
      </c>
    </row>
    <row r="24" spans="1:18" x14ac:dyDescent="0.3">
      <c r="A24" s="3" t="s">
        <v>224</v>
      </c>
      <c r="B24" s="127">
        <v>170</v>
      </c>
      <c r="C24" s="121" t="s">
        <v>175</v>
      </c>
      <c r="K24" t="s">
        <v>66</v>
      </c>
      <c r="L24">
        <f t="shared" si="1"/>
        <v>1</v>
      </c>
      <c r="M24" s="74">
        <v>80</v>
      </c>
      <c r="N24" s="78">
        <f t="shared" ref="N24:N93" si="4">M24/L24</f>
        <v>80</v>
      </c>
      <c r="P24" s="88">
        <f t="shared" si="2"/>
        <v>170</v>
      </c>
      <c r="Q24" s="105">
        <f>M24</f>
        <v>80</v>
      </c>
      <c r="R24" s="107">
        <f t="shared" si="3"/>
        <v>90</v>
      </c>
    </row>
    <row r="25" spans="1:18" x14ac:dyDescent="0.3">
      <c r="K25" t="s">
        <v>161</v>
      </c>
      <c r="L25">
        <f t="shared" si="1"/>
        <v>1</v>
      </c>
      <c r="M25" s="74">
        <v>90</v>
      </c>
      <c r="N25" s="78">
        <f t="shared" si="4"/>
        <v>90</v>
      </c>
      <c r="P25" s="88"/>
      <c r="Q25" s="105">
        <f>M25</f>
        <v>90</v>
      </c>
      <c r="R25" s="107">
        <f>R24-Q25</f>
        <v>0</v>
      </c>
    </row>
    <row r="26" spans="1:18" x14ac:dyDescent="0.3">
      <c r="A26" s="128" t="s">
        <v>225</v>
      </c>
      <c r="B26" s="123">
        <v>170</v>
      </c>
      <c r="C26" s="124" t="s">
        <v>43</v>
      </c>
      <c r="D26" s="124"/>
      <c r="E26" s="89"/>
      <c r="F26" s="85"/>
      <c r="G26" s="87"/>
      <c r="H26" s="80"/>
      <c r="I26" s="87">
        <f>LEN(TRIM(F5))-LEN(SUBSTITUTE(TRIM(F5),",",""))+1</f>
        <v>3</v>
      </c>
      <c r="J26" s="80">
        <v>170</v>
      </c>
      <c r="K26" s="87" t="s">
        <v>217</v>
      </c>
      <c r="L26" s="87"/>
      <c r="M26" s="75"/>
      <c r="N26" s="82">
        <f>J26/I26</f>
        <v>56.666666666666664</v>
      </c>
      <c r="O26" s="87"/>
      <c r="P26" s="90">
        <f t="shared" si="2"/>
        <v>170</v>
      </c>
      <c r="Q26" s="101">
        <f>J26</f>
        <v>170</v>
      </c>
      <c r="R26" s="106">
        <f t="shared" si="3"/>
        <v>0</v>
      </c>
    </row>
    <row r="27" spans="1:18" x14ac:dyDescent="0.3">
      <c r="A27" s="3" t="s">
        <v>226</v>
      </c>
      <c r="B27" s="127">
        <v>320</v>
      </c>
      <c r="C27" s="121" t="s">
        <v>176</v>
      </c>
      <c r="K27" t="s">
        <v>162</v>
      </c>
      <c r="L27">
        <f t="shared" si="1"/>
        <v>1</v>
      </c>
      <c r="M27" s="74">
        <v>300</v>
      </c>
      <c r="N27" s="78">
        <f t="shared" si="4"/>
        <v>300</v>
      </c>
      <c r="P27" s="88">
        <f t="shared" si="2"/>
        <v>320</v>
      </c>
      <c r="Q27" s="105">
        <f>N27</f>
        <v>300</v>
      </c>
      <c r="R27" s="100">
        <f t="shared" si="3"/>
        <v>20</v>
      </c>
    </row>
    <row r="28" spans="1:18" x14ac:dyDescent="0.3">
      <c r="K28" t="s">
        <v>161</v>
      </c>
      <c r="L28">
        <f t="shared" si="1"/>
        <v>1</v>
      </c>
      <c r="M28" s="74">
        <v>20</v>
      </c>
      <c r="N28" s="78">
        <f t="shared" si="4"/>
        <v>20</v>
      </c>
      <c r="P28" s="88"/>
      <c r="Q28" s="105">
        <f>M28</f>
        <v>20</v>
      </c>
      <c r="R28" s="100">
        <f>R27-Q28</f>
        <v>0</v>
      </c>
    </row>
    <row r="29" spans="1:18" x14ac:dyDescent="0.3">
      <c r="A29" s="3" t="s">
        <v>227</v>
      </c>
      <c r="B29" s="127">
        <v>320</v>
      </c>
      <c r="C29" s="121" t="s">
        <v>8</v>
      </c>
      <c r="K29" t="s">
        <v>66</v>
      </c>
      <c r="L29">
        <f t="shared" si="1"/>
        <v>1</v>
      </c>
      <c r="M29" s="74">
        <v>10</v>
      </c>
      <c r="N29" s="76">
        <f t="shared" si="4"/>
        <v>10</v>
      </c>
      <c r="P29" s="88">
        <f t="shared" si="2"/>
        <v>320</v>
      </c>
      <c r="Q29" s="105">
        <f>M29</f>
        <v>10</v>
      </c>
      <c r="R29" s="100">
        <f t="shared" si="3"/>
        <v>310</v>
      </c>
    </row>
    <row r="30" spans="1:18" x14ac:dyDescent="0.3">
      <c r="K30" t="s">
        <v>161</v>
      </c>
      <c r="L30">
        <f t="shared" si="1"/>
        <v>1</v>
      </c>
      <c r="M30" s="81">
        <v>20</v>
      </c>
      <c r="N30" s="92">
        <f t="shared" si="4"/>
        <v>20</v>
      </c>
      <c r="P30" s="88"/>
      <c r="Q30" s="105">
        <f>M30</f>
        <v>20</v>
      </c>
      <c r="R30" s="107">
        <f>R29-Q30</f>
        <v>290</v>
      </c>
    </row>
    <row r="31" spans="1:18" x14ac:dyDescent="0.3">
      <c r="A31" s="128"/>
      <c r="B31" s="123"/>
      <c r="C31" s="124"/>
      <c r="D31" s="124"/>
      <c r="E31" s="89"/>
      <c r="F31" s="85"/>
      <c r="G31" s="87"/>
      <c r="H31" s="80"/>
      <c r="I31" s="87">
        <f>(LEN(TRIM(F5))-LEN(SUBSTITUTE(TRIM(F5),",",""))+1) - (COUNTA(K29:K30))</f>
        <v>1</v>
      </c>
      <c r="J31" s="80">
        <f>B29-SUM(M29:M30)</f>
        <v>290</v>
      </c>
      <c r="K31" s="87" t="s">
        <v>162</v>
      </c>
      <c r="L31" s="87">
        <f t="shared" si="1"/>
        <v>1</v>
      </c>
      <c r="M31" s="75"/>
      <c r="N31" s="82">
        <f>J31/I31</f>
        <v>290</v>
      </c>
      <c r="O31" s="87"/>
      <c r="P31" s="90"/>
      <c r="Q31" s="101">
        <f>J31</f>
        <v>290</v>
      </c>
      <c r="R31" s="106">
        <f>R30-Q31</f>
        <v>0</v>
      </c>
    </row>
    <row r="32" spans="1:18" x14ac:dyDescent="0.3">
      <c r="A32" s="3" t="s">
        <v>228</v>
      </c>
      <c r="B32" s="127">
        <v>170</v>
      </c>
      <c r="C32" s="121" t="s">
        <v>177</v>
      </c>
      <c r="K32" t="s">
        <v>161</v>
      </c>
      <c r="L32">
        <f t="shared" si="1"/>
        <v>1</v>
      </c>
      <c r="M32" s="74">
        <v>30</v>
      </c>
      <c r="N32" s="76">
        <f t="shared" si="4"/>
        <v>30</v>
      </c>
      <c r="P32" s="88">
        <f t="shared" si="2"/>
        <v>170</v>
      </c>
      <c r="Q32" s="105">
        <f>M32</f>
        <v>30</v>
      </c>
      <c r="R32" s="100">
        <f t="shared" si="3"/>
        <v>140</v>
      </c>
    </row>
    <row r="33" spans="1:18" x14ac:dyDescent="0.3">
      <c r="K33" t="s">
        <v>162</v>
      </c>
      <c r="L33">
        <f t="shared" si="1"/>
        <v>1</v>
      </c>
      <c r="M33" s="74">
        <v>40</v>
      </c>
      <c r="N33" s="76">
        <f t="shared" si="4"/>
        <v>40</v>
      </c>
      <c r="P33" s="88"/>
      <c r="Q33" s="105">
        <f t="shared" ref="Q33:Q35" si="5">M33</f>
        <v>40</v>
      </c>
      <c r="R33" s="100">
        <f>R32-Q33</f>
        <v>100</v>
      </c>
    </row>
    <row r="34" spans="1:18" x14ac:dyDescent="0.3">
      <c r="K34" t="s">
        <v>66</v>
      </c>
      <c r="L34">
        <f t="shared" si="1"/>
        <v>1</v>
      </c>
      <c r="M34" s="74">
        <v>100</v>
      </c>
      <c r="N34" s="76">
        <f t="shared" si="4"/>
        <v>100</v>
      </c>
      <c r="P34" s="88"/>
      <c r="Q34" s="105">
        <f t="shared" si="5"/>
        <v>100</v>
      </c>
      <c r="R34" s="100">
        <f t="shared" ref="R34" si="6">R33-Q34</f>
        <v>0</v>
      </c>
    </row>
    <row r="35" spans="1:18" x14ac:dyDescent="0.3">
      <c r="A35" s="3" t="s">
        <v>229</v>
      </c>
      <c r="B35" s="127">
        <v>170</v>
      </c>
      <c r="C35" s="121" t="s">
        <v>178</v>
      </c>
      <c r="K35" t="s">
        <v>161</v>
      </c>
      <c r="L35">
        <f t="shared" si="1"/>
        <v>1</v>
      </c>
      <c r="M35" s="74">
        <v>30</v>
      </c>
      <c r="N35" s="76">
        <f t="shared" si="4"/>
        <v>30</v>
      </c>
      <c r="P35" s="88">
        <f t="shared" si="2"/>
        <v>170</v>
      </c>
      <c r="Q35" s="105">
        <f t="shared" si="5"/>
        <v>30</v>
      </c>
      <c r="R35" s="100">
        <f>P35-Q35</f>
        <v>140</v>
      </c>
    </row>
    <row r="36" spans="1:18" x14ac:dyDescent="0.3">
      <c r="A36" s="128"/>
      <c r="B36" s="123"/>
      <c r="C36" s="124"/>
      <c r="D36" s="124"/>
      <c r="E36" s="89"/>
      <c r="F36" s="85"/>
      <c r="G36" s="87"/>
      <c r="H36" s="80"/>
      <c r="I36" s="87">
        <f>LEN(TRIM(F5))-LEN(SUBSTITUTE(TRIM(F5),",",""))+1</f>
        <v>3</v>
      </c>
      <c r="J36" s="80">
        <f>B35-SUM(M35)</f>
        <v>140</v>
      </c>
      <c r="K36" s="87" t="s">
        <v>217</v>
      </c>
      <c r="L36" s="87"/>
      <c r="M36" s="75"/>
      <c r="N36" s="82">
        <f>J36/I36</f>
        <v>46.666666666666664</v>
      </c>
      <c r="O36" s="87"/>
      <c r="P36" s="90">
        <f t="shared" si="2"/>
        <v>0</v>
      </c>
      <c r="Q36" s="101">
        <f>J36</f>
        <v>140</v>
      </c>
      <c r="R36" s="106">
        <f t="shared" ref="R36" si="7">R35-Q36</f>
        <v>0</v>
      </c>
    </row>
    <row r="37" spans="1:18" x14ac:dyDescent="0.3">
      <c r="A37" s="3" t="s">
        <v>231</v>
      </c>
      <c r="B37" s="127">
        <v>300</v>
      </c>
      <c r="C37" s="121" t="s">
        <v>162</v>
      </c>
      <c r="K37" t="s">
        <v>162</v>
      </c>
      <c r="L37">
        <f t="shared" si="1"/>
        <v>1</v>
      </c>
      <c r="M37" s="74">
        <v>300</v>
      </c>
      <c r="N37" s="76">
        <f t="shared" si="4"/>
        <v>300</v>
      </c>
      <c r="P37" s="88">
        <f t="shared" si="2"/>
        <v>300</v>
      </c>
      <c r="Q37" s="105">
        <f>N37</f>
        <v>300</v>
      </c>
      <c r="R37" s="100">
        <f>P37-Q37</f>
        <v>0</v>
      </c>
    </row>
    <row r="38" spans="1:18" x14ac:dyDescent="0.3">
      <c r="A38" s="128" t="s">
        <v>232</v>
      </c>
      <c r="B38" s="123">
        <f>B37</f>
        <v>300</v>
      </c>
      <c r="C38" s="124" t="s">
        <v>179</v>
      </c>
      <c r="D38" s="124"/>
      <c r="E38" s="89"/>
      <c r="F38" s="85"/>
      <c r="G38" s="87"/>
      <c r="H38" s="80"/>
      <c r="I38" s="87">
        <f>LEN(TRIM(F5))-LEN(SUBSTITUTE(TRIM(F5),",",""))+1</f>
        <v>3</v>
      </c>
      <c r="J38" s="80">
        <v>300</v>
      </c>
      <c r="K38" s="87" t="s">
        <v>217</v>
      </c>
      <c r="L38" s="87"/>
      <c r="M38" s="75"/>
      <c r="N38" s="82">
        <f>J38/I38</f>
        <v>100</v>
      </c>
      <c r="O38" s="87"/>
      <c r="P38" s="90">
        <f t="shared" si="2"/>
        <v>300</v>
      </c>
      <c r="Q38" s="101">
        <f>J38</f>
        <v>300</v>
      </c>
      <c r="R38" s="106">
        <f t="shared" ref="R38:R100" si="8">P38-Q38</f>
        <v>0</v>
      </c>
    </row>
    <row r="39" spans="1:18" x14ac:dyDescent="0.3">
      <c r="A39" s="3" t="s">
        <v>233</v>
      </c>
      <c r="B39" s="127">
        <v>150</v>
      </c>
      <c r="C39" s="121" t="s">
        <v>162</v>
      </c>
      <c r="K39" t="s">
        <v>162</v>
      </c>
      <c r="L39">
        <f t="shared" si="1"/>
        <v>1</v>
      </c>
      <c r="M39" s="74">
        <v>150</v>
      </c>
      <c r="N39" s="76">
        <f t="shared" si="4"/>
        <v>150</v>
      </c>
      <c r="P39" s="88">
        <f t="shared" si="2"/>
        <v>150</v>
      </c>
      <c r="Q39" s="105">
        <f>M39</f>
        <v>150</v>
      </c>
      <c r="R39" s="100">
        <f t="shared" si="8"/>
        <v>0</v>
      </c>
    </row>
    <row r="40" spans="1:18" x14ac:dyDescent="0.3">
      <c r="A40" s="128" t="s">
        <v>234</v>
      </c>
      <c r="B40" s="123">
        <f>B39</f>
        <v>150</v>
      </c>
      <c r="C40" s="124" t="s">
        <v>180</v>
      </c>
      <c r="D40" s="124"/>
      <c r="E40" s="89"/>
      <c r="F40" s="85"/>
      <c r="G40" s="87"/>
      <c r="H40" s="80"/>
      <c r="I40" s="87">
        <f>LEN(TRIM(F5))-LEN(SUBSTITUTE(TRIM(F5),",",""))+1</f>
        <v>3</v>
      </c>
      <c r="J40" s="80">
        <v>150</v>
      </c>
      <c r="K40" s="87" t="s">
        <v>217</v>
      </c>
      <c r="L40" s="87"/>
      <c r="M40" s="75"/>
      <c r="N40" s="82">
        <f>J40/I40</f>
        <v>50</v>
      </c>
      <c r="O40" s="87"/>
      <c r="P40" s="90">
        <f t="shared" si="2"/>
        <v>150</v>
      </c>
      <c r="Q40" s="101">
        <f>J40</f>
        <v>150</v>
      </c>
      <c r="R40" s="106">
        <f t="shared" si="8"/>
        <v>0</v>
      </c>
    </row>
    <row r="41" spans="1:18" x14ac:dyDescent="0.3">
      <c r="A41" s="3" t="s">
        <v>235</v>
      </c>
      <c r="B41" s="127">
        <v>15</v>
      </c>
      <c r="C41" s="121" t="s">
        <v>66</v>
      </c>
      <c r="K41" t="s">
        <v>66</v>
      </c>
      <c r="L41">
        <f t="shared" si="1"/>
        <v>1</v>
      </c>
      <c r="M41" s="74">
        <v>15</v>
      </c>
      <c r="N41" s="76">
        <f t="shared" si="4"/>
        <v>15</v>
      </c>
      <c r="P41" s="88">
        <f t="shared" si="2"/>
        <v>15</v>
      </c>
      <c r="Q41" s="105">
        <f>M41</f>
        <v>15</v>
      </c>
      <c r="R41" s="100">
        <f t="shared" si="8"/>
        <v>0</v>
      </c>
    </row>
    <row r="42" spans="1:18" x14ac:dyDescent="0.3">
      <c r="A42" s="128" t="s">
        <v>236</v>
      </c>
      <c r="B42" s="123">
        <f>B41</f>
        <v>15</v>
      </c>
      <c r="C42" s="124" t="s">
        <v>181</v>
      </c>
      <c r="D42" s="124"/>
      <c r="E42" s="89"/>
      <c r="F42" s="85"/>
      <c r="G42" s="87"/>
      <c r="H42" s="80"/>
      <c r="I42" s="87"/>
      <c r="J42" s="80"/>
      <c r="K42" s="87" t="s">
        <v>161</v>
      </c>
      <c r="L42" s="87">
        <f t="shared" si="1"/>
        <v>1</v>
      </c>
      <c r="M42" s="75">
        <v>15</v>
      </c>
      <c r="N42" s="77">
        <f t="shared" si="4"/>
        <v>15</v>
      </c>
      <c r="O42" s="87"/>
      <c r="P42" s="90">
        <f t="shared" si="2"/>
        <v>15</v>
      </c>
      <c r="Q42" s="101">
        <f>M42</f>
        <v>15</v>
      </c>
      <c r="R42" s="106">
        <f t="shared" si="8"/>
        <v>0</v>
      </c>
    </row>
    <row r="43" spans="1:18" x14ac:dyDescent="0.3">
      <c r="A43" s="3" t="s">
        <v>237</v>
      </c>
      <c r="B43" s="127">
        <v>20</v>
      </c>
      <c r="C43" s="121" t="s">
        <v>162</v>
      </c>
      <c r="D43" s="121" t="s">
        <v>182</v>
      </c>
      <c r="F43" s="84" t="s">
        <v>272</v>
      </c>
      <c r="K43" t="s">
        <v>162</v>
      </c>
      <c r="L43">
        <f t="shared" si="1"/>
        <v>1</v>
      </c>
      <c r="M43" s="74">
        <v>20</v>
      </c>
      <c r="N43" s="76">
        <f t="shared" si="4"/>
        <v>20</v>
      </c>
      <c r="P43" s="88">
        <f t="shared" si="2"/>
        <v>20</v>
      </c>
      <c r="Q43" s="105">
        <f>M43</f>
        <v>20</v>
      </c>
      <c r="R43" s="100">
        <f t="shared" si="8"/>
        <v>0</v>
      </c>
    </row>
    <row r="44" spans="1:18" x14ac:dyDescent="0.3">
      <c r="A44" s="128" t="s">
        <v>238</v>
      </c>
      <c r="B44" s="123">
        <f>B43</f>
        <v>20</v>
      </c>
      <c r="C44" s="124" t="s">
        <v>85</v>
      </c>
      <c r="D44" s="124"/>
      <c r="E44" s="89"/>
      <c r="F44" s="85"/>
      <c r="G44" s="87"/>
      <c r="H44" s="80"/>
      <c r="I44" s="87">
        <f>LEN(TRIM(F43))-LEN(SUBSTITUTE(TRIM(F43),",",""))+1</f>
        <v>2</v>
      </c>
      <c r="J44" s="80">
        <v>20</v>
      </c>
      <c r="K44" s="87" t="s">
        <v>173</v>
      </c>
      <c r="L44" s="87"/>
      <c r="M44" s="75"/>
      <c r="N44" s="82">
        <f>J44/I44</f>
        <v>10</v>
      </c>
      <c r="O44" s="87"/>
      <c r="P44" s="90">
        <f t="shared" si="2"/>
        <v>20</v>
      </c>
      <c r="Q44" s="101">
        <f>J44</f>
        <v>20</v>
      </c>
      <c r="R44" s="106">
        <f>P44-Q44</f>
        <v>0</v>
      </c>
    </row>
    <row r="45" spans="1:18" x14ac:dyDescent="0.3">
      <c r="A45" s="3" t="s">
        <v>239</v>
      </c>
      <c r="B45" s="127">
        <v>60</v>
      </c>
      <c r="C45" s="121" t="s">
        <v>66</v>
      </c>
      <c r="K45" t="s">
        <v>66</v>
      </c>
      <c r="L45">
        <f t="shared" si="1"/>
        <v>1</v>
      </c>
      <c r="M45" s="81">
        <v>60</v>
      </c>
      <c r="N45" s="92">
        <f t="shared" si="4"/>
        <v>60</v>
      </c>
      <c r="P45" s="88">
        <f t="shared" si="2"/>
        <v>60</v>
      </c>
      <c r="Q45" s="105">
        <f>M45</f>
        <v>60</v>
      </c>
      <c r="R45" s="107">
        <f t="shared" si="8"/>
        <v>0</v>
      </c>
    </row>
    <row r="46" spans="1:18" x14ac:dyDescent="0.3">
      <c r="A46" s="128" t="s">
        <v>240</v>
      </c>
      <c r="B46" s="123">
        <f>B45</f>
        <v>60</v>
      </c>
      <c r="C46" s="124" t="s">
        <v>164</v>
      </c>
      <c r="D46" s="124"/>
      <c r="E46" s="89"/>
      <c r="F46" s="85"/>
      <c r="G46" s="87"/>
      <c r="H46" s="80"/>
      <c r="I46" s="87">
        <f>LEN(TRIM(F43))-LEN(SUBSTITUTE(TRIM(F43),",",""))+1</f>
        <v>2</v>
      </c>
      <c r="J46" s="80">
        <v>60</v>
      </c>
      <c r="K46" s="87" t="s">
        <v>173</v>
      </c>
      <c r="L46" s="87"/>
      <c r="M46" s="75"/>
      <c r="N46" s="82">
        <f>J46/I46</f>
        <v>30</v>
      </c>
      <c r="O46" s="87"/>
      <c r="P46" s="90">
        <f t="shared" si="2"/>
        <v>60</v>
      </c>
      <c r="Q46" s="101">
        <f>J46</f>
        <v>60</v>
      </c>
      <c r="R46" s="106">
        <f t="shared" si="8"/>
        <v>0</v>
      </c>
    </row>
    <row r="47" spans="1:18" x14ac:dyDescent="0.3">
      <c r="A47" s="3" t="s">
        <v>241</v>
      </c>
      <c r="B47" s="127">
        <v>100</v>
      </c>
      <c r="C47" s="121" t="s">
        <v>66</v>
      </c>
      <c r="D47" s="121" t="s">
        <v>184</v>
      </c>
      <c r="F47" s="84" t="s">
        <v>271</v>
      </c>
      <c r="K47" t="s">
        <v>66</v>
      </c>
      <c r="L47">
        <f t="shared" si="1"/>
        <v>1</v>
      </c>
      <c r="M47" s="81">
        <v>100</v>
      </c>
      <c r="N47" s="92">
        <f t="shared" si="4"/>
        <v>100</v>
      </c>
      <c r="P47" s="88">
        <f t="shared" si="2"/>
        <v>100</v>
      </c>
      <c r="Q47" s="105">
        <f>M47</f>
        <v>100</v>
      </c>
      <c r="R47" s="107">
        <f t="shared" si="8"/>
        <v>0</v>
      </c>
    </row>
    <row r="48" spans="1:18" x14ac:dyDescent="0.3">
      <c r="A48" s="128" t="s">
        <v>242</v>
      </c>
      <c r="B48" s="123">
        <v>100</v>
      </c>
      <c r="C48" s="124" t="s">
        <v>183</v>
      </c>
      <c r="D48" s="124"/>
      <c r="E48" s="89"/>
      <c r="F48" s="85"/>
      <c r="G48" s="87"/>
      <c r="H48" s="80"/>
      <c r="I48" s="87">
        <f>LEN(TRIM(F47))-LEN(SUBSTITUTE(TRIM(F47),",",""))+1</f>
        <v>2</v>
      </c>
      <c r="J48" s="80">
        <v>100</v>
      </c>
      <c r="K48" s="87" t="s">
        <v>169</v>
      </c>
      <c r="L48" s="87"/>
      <c r="M48" s="75"/>
      <c r="N48" s="82">
        <f>J48/I48</f>
        <v>50</v>
      </c>
      <c r="O48" s="87"/>
      <c r="P48" s="90">
        <f t="shared" si="2"/>
        <v>100</v>
      </c>
      <c r="Q48" s="101">
        <f>J48</f>
        <v>100</v>
      </c>
      <c r="R48" s="106">
        <f t="shared" si="8"/>
        <v>0</v>
      </c>
    </row>
    <row r="49" spans="1:18" x14ac:dyDescent="0.3">
      <c r="A49" s="3" t="s">
        <v>243</v>
      </c>
      <c r="B49" s="127">
        <v>120</v>
      </c>
      <c r="C49" s="121" t="s">
        <v>185</v>
      </c>
      <c r="K49" t="s">
        <v>66</v>
      </c>
      <c r="L49">
        <f t="shared" si="1"/>
        <v>1</v>
      </c>
      <c r="M49" s="81">
        <v>10</v>
      </c>
      <c r="N49" s="92">
        <f t="shared" si="4"/>
        <v>10</v>
      </c>
      <c r="P49" s="88">
        <f t="shared" si="2"/>
        <v>120</v>
      </c>
      <c r="Q49" s="105">
        <f>M49</f>
        <v>10</v>
      </c>
      <c r="R49" s="107">
        <f t="shared" si="8"/>
        <v>110</v>
      </c>
    </row>
    <row r="50" spans="1:18" x14ac:dyDescent="0.3">
      <c r="K50" t="s">
        <v>161</v>
      </c>
      <c r="L50">
        <f t="shared" si="1"/>
        <v>1</v>
      </c>
      <c r="M50" s="81">
        <v>110</v>
      </c>
      <c r="N50" s="92">
        <f t="shared" si="4"/>
        <v>110</v>
      </c>
      <c r="P50" s="88"/>
      <c r="Q50" s="105">
        <f>M50</f>
        <v>110</v>
      </c>
      <c r="R50" s="107">
        <f>R49-Q50</f>
        <v>0</v>
      </c>
    </row>
    <row r="51" spans="1:18" x14ac:dyDescent="0.3">
      <c r="A51" s="3" t="s">
        <v>244</v>
      </c>
      <c r="B51" s="127">
        <v>120</v>
      </c>
      <c r="C51" s="121" t="s">
        <v>186</v>
      </c>
      <c r="K51" t="s">
        <v>66</v>
      </c>
      <c r="L51">
        <f t="shared" si="1"/>
        <v>1</v>
      </c>
      <c r="M51" s="81">
        <v>40</v>
      </c>
      <c r="N51" s="92">
        <f t="shared" si="4"/>
        <v>40</v>
      </c>
      <c r="P51" s="88">
        <f t="shared" si="2"/>
        <v>120</v>
      </c>
      <c r="Q51" s="105">
        <f>M51</f>
        <v>40</v>
      </c>
      <c r="R51" s="107">
        <f t="shared" si="8"/>
        <v>80</v>
      </c>
    </row>
    <row r="52" spans="1:18" x14ac:dyDescent="0.3">
      <c r="A52" s="128"/>
      <c r="B52" s="123"/>
      <c r="C52" s="124"/>
      <c r="D52" s="124"/>
      <c r="E52" s="89"/>
      <c r="F52" s="85"/>
      <c r="G52" s="87">
        <f>(LEN(TRIM(F47))-LEN(SUBSTITUTE(TRIM(F47),",",""))+1) - (COUNTA(K51))</f>
        <v>1</v>
      </c>
      <c r="H52" s="80">
        <f>B51-SUM(M51)</f>
        <v>80</v>
      </c>
      <c r="I52" s="87"/>
      <c r="J52" s="80"/>
      <c r="K52" s="87" t="s">
        <v>171</v>
      </c>
      <c r="L52" s="87"/>
      <c r="M52" s="75"/>
      <c r="N52" s="77">
        <f>H52/G52</f>
        <v>80</v>
      </c>
      <c r="O52" s="87"/>
      <c r="P52" s="90"/>
      <c r="Q52" s="101">
        <f>H52</f>
        <v>80</v>
      </c>
      <c r="R52" s="106">
        <f>R51-Q52</f>
        <v>0</v>
      </c>
    </row>
    <row r="53" spans="1:18" x14ac:dyDescent="0.3">
      <c r="A53" s="3" t="s">
        <v>246</v>
      </c>
      <c r="B53" s="127">
        <v>200</v>
      </c>
      <c r="C53" s="121" t="s">
        <v>187</v>
      </c>
      <c r="D53" s="121" t="s">
        <v>189</v>
      </c>
      <c r="F53" s="84" t="s">
        <v>273</v>
      </c>
      <c r="K53" t="s">
        <v>163</v>
      </c>
      <c r="L53">
        <f t="shared" si="1"/>
        <v>1</v>
      </c>
      <c r="M53" s="81">
        <v>100</v>
      </c>
      <c r="N53" s="92">
        <f t="shared" si="4"/>
        <v>100</v>
      </c>
      <c r="P53" s="88">
        <f t="shared" si="2"/>
        <v>200</v>
      </c>
      <c r="Q53" s="105">
        <f>M53</f>
        <v>100</v>
      </c>
      <c r="R53" s="107">
        <f t="shared" si="8"/>
        <v>100</v>
      </c>
    </row>
    <row r="54" spans="1:18" x14ac:dyDescent="0.3">
      <c r="K54" t="s">
        <v>162</v>
      </c>
      <c r="L54">
        <f t="shared" si="1"/>
        <v>1</v>
      </c>
      <c r="M54" s="81">
        <v>100</v>
      </c>
      <c r="N54" s="92">
        <f t="shared" si="4"/>
        <v>100</v>
      </c>
      <c r="P54" s="88"/>
      <c r="Q54" s="105">
        <f>M54</f>
        <v>100</v>
      </c>
      <c r="R54" s="107">
        <f>R53-Q54</f>
        <v>0</v>
      </c>
    </row>
    <row r="55" spans="1:18" x14ac:dyDescent="0.3">
      <c r="A55" s="3" t="s">
        <v>245</v>
      </c>
      <c r="B55" s="127">
        <v>200</v>
      </c>
      <c r="C55" s="121" t="s">
        <v>188</v>
      </c>
      <c r="K55" t="s">
        <v>163</v>
      </c>
      <c r="L55">
        <f t="shared" si="1"/>
        <v>1</v>
      </c>
      <c r="M55" s="81">
        <v>20</v>
      </c>
      <c r="N55" s="92">
        <f t="shared" si="4"/>
        <v>20</v>
      </c>
      <c r="P55" s="88">
        <f t="shared" si="2"/>
        <v>200</v>
      </c>
      <c r="Q55" s="105">
        <f>M55</f>
        <v>20</v>
      </c>
      <c r="R55" s="107">
        <f t="shared" si="8"/>
        <v>180</v>
      </c>
    </row>
    <row r="56" spans="1:18" x14ac:dyDescent="0.3">
      <c r="A56" s="128"/>
      <c r="B56" s="123"/>
      <c r="C56" s="124"/>
      <c r="D56" s="124"/>
      <c r="E56" s="89"/>
      <c r="F56" s="85"/>
      <c r="G56" s="87">
        <f>(LEN(TRIM(F53))-LEN(SUBSTITUTE(TRIM(F53),",",""))+1) - COUNTA(K55)</f>
        <v>3</v>
      </c>
      <c r="H56" s="80">
        <f>B55-SUM(M55)</f>
        <v>180</v>
      </c>
      <c r="I56" s="87"/>
      <c r="J56" s="80"/>
      <c r="K56" s="87" t="s">
        <v>217</v>
      </c>
      <c r="L56" s="87"/>
      <c r="M56" s="75"/>
      <c r="N56" s="77">
        <f>H56/G56</f>
        <v>60</v>
      </c>
      <c r="O56" s="87"/>
      <c r="P56" s="90"/>
      <c r="Q56" s="101">
        <f>H56</f>
        <v>180</v>
      </c>
      <c r="R56" s="106">
        <f>R55-Q56</f>
        <v>0</v>
      </c>
    </row>
    <row r="57" spans="1:18" x14ac:dyDescent="0.3">
      <c r="A57" s="129" t="s">
        <v>247</v>
      </c>
      <c r="B57" s="130">
        <v>150</v>
      </c>
      <c r="C57" s="131" t="s">
        <v>190</v>
      </c>
      <c r="D57" s="131"/>
      <c r="E57" s="93"/>
      <c r="F57" s="94"/>
      <c r="G57" s="95"/>
      <c r="H57" s="96"/>
      <c r="I57" s="95"/>
      <c r="J57" s="96"/>
      <c r="K57" s="95" t="s">
        <v>163</v>
      </c>
      <c r="L57" s="95">
        <f t="shared" si="1"/>
        <v>1</v>
      </c>
      <c r="M57" s="97">
        <v>50</v>
      </c>
      <c r="N57" s="98">
        <f t="shared" si="4"/>
        <v>50</v>
      </c>
      <c r="O57" s="95"/>
      <c r="P57" s="99">
        <f t="shared" si="2"/>
        <v>150</v>
      </c>
      <c r="Q57" s="108">
        <f>M57</f>
        <v>50</v>
      </c>
      <c r="R57" s="109">
        <f t="shared" si="8"/>
        <v>100</v>
      </c>
    </row>
    <row r="58" spans="1:18" x14ac:dyDescent="0.3">
      <c r="G58">
        <f>(LEN(TRIM(F53))-LEN(SUBSTITUTE(TRIM(F53),",",""))+1) - COUNTA(K57)</f>
        <v>3</v>
      </c>
      <c r="H58" s="79">
        <v>100</v>
      </c>
      <c r="K58" t="s">
        <v>217</v>
      </c>
      <c r="M58" s="81"/>
      <c r="N58" s="92">
        <f>H58/G58</f>
        <v>33.333333333333336</v>
      </c>
      <c r="P58" s="88"/>
      <c r="Q58" s="105">
        <f>H58</f>
        <v>100</v>
      </c>
      <c r="R58" s="107">
        <f>R57-Q58</f>
        <v>0</v>
      </c>
    </row>
    <row r="59" spans="1:18" x14ac:dyDescent="0.3">
      <c r="A59" s="128" t="s">
        <v>248</v>
      </c>
      <c r="B59" s="123">
        <f>B57</f>
        <v>150</v>
      </c>
      <c r="C59" s="124" t="s">
        <v>43</v>
      </c>
      <c r="D59" s="124"/>
      <c r="E59" s="89"/>
      <c r="F59" s="85"/>
      <c r="G59" s="87"/>
      <c r="H59" s="80"/>
      <c r="I59" s="87">
        <f>LEN(TRIM(F53))-LEN(SUBSTITUTE(TRIM(F53),",",""))+1</f>
        <v>4</v>
      </c>
      <c r="J59" s="80">
        <v>150</v>
      </c>
      <c r="K59" s="87" t="s">
        <v>265</v>
      </c>
      <c r="L59" s="87"/>
      <c r="M59" s="75"/>
      <c r="N59" s="77">
        <f>J59/I59</f>
        <v>37.5</v>
      </c>
      <c r="O59" s="87"/>
      <c r="P59" s="90">
        <f t="shared" si="2"/>
        <v>150</v>
      </c>
      <c r="Q59" s="101">
        <f>J59</f>
        <v>150</v>
      </c>
      <c r="R59" s="106">
        <f t="shared" si="8"/>
        <v>0</v>
      </c>
    </row>
    <row r="60" spans="1:18" x14ac:dyDescent="0.3">
      <c r="A60" s="3" t="s">
        <v>249</v>
      </c>
      <c r="B60" s="127">
        <v>200</v>
      </c>
      <c r="C60" s="121" t="s">
        <v>172</v>
      </c>
      <c r="I60">
        <f>LEN(TRIM(F53))-LEN(SUBSTITUTE(TRIM(F53),",",""))+1</f>
        <v>4</v>
      </c>
      <c r="J60" s="79">
        <v>200</v>
      </c>
      <c r="K60" t="s">
        <v>265</v>
      </c>
      <c r="N60" s="76">
        <f>J60/I60</f>
        <v>50</v>
      </c>
      <c r="P60" s="88">
        <f t="shared" si="2"/>
        <v>200</v>
      </c>
      <c r="Q60" s="105">
        <f>J60</f>
        <v>200</v>
      </c>
      <c r="R60" s="100">
        <f t="shared" si="8"/>
        <v>0</v>
      </c>
    </row>
    <row r="61" spans="1:18" x14ac:dyDescent="0.3">
      <c r="A61" s="128" t="s">
        <v>250</v>
      </c>
      <c r="B61" s="123">
        <f>B60</f>
        <v>200</v>
      </c>
      <c r="C61" s="124" t="s">
        <v>191</v>
      </c>
      <c r="D61" s="124"/>
      <c r="E61" s="89"/>
      <c r="F61" s="85"/>
      <c r="G61" s="87"/>
      <c r="H61" s="80"/>
      <c r="I61" s="87"/>
      <c r="J61" s="80"/>
      <c r="K61" s="87" t="s">
        <v>66</v>
      </c>
      <c r="L61" s="87">
        <f t="shared" si="1"/>
        <v>1</v>
      </c>
      <c r="M61" s="75">
        <v>200</v>
      </c>
      <c r="N61" s="77">
        <f t="shared" si="4"/>
        <v>200</v>
      </c>
      <c r="O61" s="87"/>
      <c r="P61" s="90">
        <f t="shared" si="2"/>
        <v>200</v>
      </c>
      <c r="Q61" s="101">
        <f>M61</f>
        <v>200</v>
      </c>
      <c r="R61" s="106">
        <f t="shared" si="8"/>
        <v>0</v>
      </c>
    </row>
    <row r="62" spans="1:18" x14ac:dyDescent="0.3">
      <c r="A62" s="3" t="s">
        <v>251</v>
      </c>
      <c r="B62" s="127">
        <v>320</v>
      </c>
      <c r="C62" s="121" t="s">
        <v>192</v>
      </c>
      <c r="K62" t="s">
        <v>162</v>
      </c>
      <c r="L62">
        <f t="shared" si="1"/>
        <v>1</v>
      </c>
      <c r="M62" s="74">
        <v>40</v>
      </c>
      <c r="N62" s="76">
        <f t="shared" si="4"/>
        <v>40</v>
      </c>
      <c r="P62" s="88">
        <f t="shared" si="2"/>
        <v>320</v>
      </c>
      <c r="Q62" s="105">
        <f>M62</f>
        <v>40</v>
      </c>
      <c r="R62" s="100">
        <f t="shared" si="8"/>
        <v>280</v>
      </c>
    </row>
    <row r="63" spans="1:18" x14ac:dyDescent="0.3">
      <c r="K63" t="s">
        <v>161</v>
      </c>
      <c r="L63">
        <f t="shared" si="1"/>
        <v>1</v>
      </c>
      <c r="M63" s="74">
        <v>80</v>
      </c>
      <c r="N63" s="76">
        <f t="shared" si="4"/>
        <v>80</v>
      </c>
      <c r="P63" s="88"/>
      <c r="Q63" s="105">
        <f>M63</f>
        <v>80</v>
      </c>
      <c r="R63" s="100">
        <f>R62-Q63</f>
        <v>200</v>
      </c>
    </row>
    <row r="64" spans="1:18" x14ac:dyDescent="0.3">
      <c r="G64">
        <f>(LEN(TRIM(F53))-LEN(SUBSTITUTE(TRIM(F53),",",""))+1)  - COUNTA(K62:K63)</f>
        <v>2</v>
      </c>
      <c r="H64" s="79">
        <v>200</v>
      </c>
      <c r="K64" t="s">
        <v>266</v>
      </c>
      <c r="N64" s="76">
        <f>H64/G64</f>
        <v>100</v>
      </c>
      <c r="P64" s="88"/>
      <c r="Q64" s="105">
        <f>H64</f>
        <v>200</v>
      </c>
      <c r="R64" s="100">
        <f>R63-Q64</f>
        <v>0</v>
      </c>
    </row>
    <row r="65" spans="1:18" x14ac:dyDescent="0.3">
      <c r="A65" s="3" t="s">
        <v>252</v>
      </c>
      <c r="B65" s="127">
        <f>B62</f>
        <v>320</v>
      </c>
      <c r="C65" s="121" t="s">
        <v>193</v>
      </c>
      <c r="K65" t="s">
        <v>162</v>
      </c>
      <c r="L65">
        <f t="shared" si="1"/>
        <v>1</v>
      </c>
      <c r="M65" s="74">
        <v>100</v>
      </c>
      <c r="N65" s="76">
        <f t="shared" si="4"/>
        <v>100</v>
      </c>
      <c r="P65" s="88">
        <f t="shared" si="2"/>
        <v>320</v>
      </c>
      <c r="Q65" s="105">
        <f>M65</f>
        <v>100</v>
      </c>
      <c r="R65" s="100">
        <f t="shared" si="8"/>
        <v>220</v>
      </c>
    </row>
    <row r="66" spans="1:18" x14ac:dyDescent="0.3">
      <c r="K66" t="s">
        <v>163</v>
      </c>
      <c r="L66">
        <f t="shared" si="1"/>
        <v>1</v>
      </c>
      <c r="M66" s="74">
        <v>100</v>
      </c>
      <c r="N66" s="76">
        <f t="shared" si="4"/>
        <v>100</v>
      </c>
      <c r="P66" s="88"/>
      <c r="Q66" s="105">
        <f>M66</f>
        <v>100</v>
      </c>
      <c r="R66" s="100">
        <f>R65-Q66</f>
        <v>120</v>
      </c>
    </row>
    <row r="67" spans="1:18" x14ac:dyDescent="0.3">
      <c r="A67" s="128"/>
      <c r="B67" s="123"/>
      <c r="C67" s="124"/>
      <c r="D67" s="124"/>
      <c r="E67" s="89"/>
      <c r="F67" s="85"/>
      <c r="G67" s="87">
        <f>(LEN(TRIM(F53))-LEN(SUBSTITUTE(TRIM(F53),",",""))+1) -COUNTA(K65:K66)</f>
        <v>2</v>
      </c>
      <c r="H67" s="80">
        <v>120</v>
      </c>
      <c r="I67" s="87"/>
      <c r="J67" s="80"/>
      <c r="K67" s="87" t="s">
        <v>169</v>
      </c>
      <c r="L67" s="87"/>
      <c r="M67" s="75"/>
      <c r="N67" s="77">
        <f>H67/G67</f>
        <v>60</v>
      </c>
      <c r="O67" s="87"/>
      <c r="P67" s="90"/>
      <c r="Q67" s="101">
        <f>H67</f>
        <v>120</v>
      </c>
      <c r="R67" s="106">
        <f>R66-Q67</f>
        <v>0</v>
      </c>
    </row>
    <row r="68" spans="1:18" x14ac:dyDescent="0.3">
      <c r="A68" s="3" t="s">
        <v>253</v>
      </c>
      <c r="B68" s="127">
        <v>200</v>
      </c>
      <c r="C68" s="121" t="s">
        <v>194</v>
      </c>
      <c r="K68" t="s">
        <v>66</v>
      </c>
      <c r="L68">
        <f t="shared" si="1"/>
        <v>1</v>
      </c>
      <c r="M68" s="74">
        <v>90</v>
      </c>
      <c r="N68" s="76">
        <f t="shared" si="4"/>
        <v>90</v>
      </c>
      <c r="P68" s="88">
        <f t="shared" si="2"/>
        <v>200</v>
      </c>
      <c r="Q68" s="105">
        <f>M68</f>
        <v>90</v>
      </c>
      <c r="R68" s="100">
        <f t="shared" si="8"/>
        <v>110</v>
      </c>
    </row>
    <row r="69" spans="1:18" x14ac:dyDescent="0.3">
      <c r="I69">
        <f>LEN(TRIM(F53))-LEN(SUBSTITUTE(TRIM(F53),",",""))+1</f>
        <v>4</v>
      </c>
      <c r="J69" s="79">
        <v>110</v>
      </c>
      <c r="K69" t="s">
        <v>265</v>
      </c>
      <c r="N69" s="76">
        <f>J69/I69</f>
        <v>27.5</v>
      </c>
      <c r="P69" s="88"/>
      <c r="Q69" s="105">
        <f>J69</f>
        <v>110</v>
      </c>
      <c r="R69" s="100">
        <f>R68-Q69</f>
        <v>0</v>
      </c>
    </row>
    <row r="70" spans="1:18" x14ac:dyDescent="0.3">
      <c r="A70" s="3" t="s">
        <v>254</v>
      </c>
      <c r="B70" s="127">
        <f>B68</f>
        <v>200</v>
      </c>
      <c r="C70" s="121" t="s">
        <v>195</v>
      </c>
      <c r="K70" t="s">
        <v>161</v>
      </c>
      <c r="L70">
        <f t="shared" si="1"/>
        <v>1</v>
      </c>
      <c r="M70" s="74">
        <v>10</v>
      </c>
      <c r="N70" s="76">
        <f t="shared" si="4"/>
        <v>10</v>
      </c>
      <c r="P70" s="88">
        <f t="shared" si="2"/>
        <v>200</v>
      </c>
      <c r="Q70" s="105">
        <f>M70</f>
        <v>10</v>
      </c>
      <c r="R70" s="100">
        <f t="shared" si="8"/>
        <v>190</v>
      </c>
    </row>
    <row r="71" spans="1:18" x14ac:dyDescent="0.3">
      <c r="A71" s="128"/>
      <c r="B71" s="123"/>
      <c r="C71" s="124"/>
      <c r="D71" s="124"/>
      <c r="E71" s="89"/>
      <c r="F71" s="85"/>
      <c r="G71" s="87"/>
      <c r="H71" s="80"/>
      <c r="I71" s="87">
        <f>LEN(TRIM(F53))-LEN(SUBSTITUTE(TRIM(F53),",",""))+1</f>
        <v>4</v>
      </c>
      <c r="J71" s="80">
        <v>190</v>
      </c>
      <c r="K71" s="87" t="s">
        <v>265</v>
      </c>
      <c r="L71" s="87"/>
      <c r="M71" s="75"/>
      <c r="N71" s="77">
        <f>J71/I71</f>
        <v>47.5</v>
      </c>
      <c r="O71" s="87"/>
      <c r="P71" s="90"/>
      <c r="Q71" s="101">
        <f>J71</f>
        <v>190</v>
      </c>
      <c r="R71" s="106">
        <f>R70-Q71</f>
        <v>0</v>
      </c>
    </row>
    <row r="72" spans="1:18" x14ac:dyDescent="0.3">
      <c r="A72" s="3" t="s">
        <v>255</v>
      </c>
      <c r="B72" s="127">
        <v>200</v>
      </c>
      <c r="C72" s="121" t="s">
        <v>196</v>
      </c>
      <c r="K72" t="s">
        <v>163</v>
      </c>
      <c r="L72">
        <f t="shared" si="1"/>
        <v>1</v>
      </c>
      <c r="M72" s="74">
        <v>150</v>
      </c>
      <c r="N72" s="76">
        <f t="shared" si="4"/>
        <v>150</v>
      </c>
      <c r="P72" s="88">
        <f t="shared" si="2"/>
        <v>200</v>
      </c>
      <c r="Q72" s="105">
        <f>M72</f>
        <v>150</v>
      </c>
      <c r="R72" s="100">
        <f t="shared" si="8"/>
        <v>50</v>
      </c>
    </row>
    <row r="73" spans="1:18" x14ac:dyDescent="0.3">
      <c r="I73">
        <f>LEN(TRIM(F53))-LEN(SUBSTITUTE(TRIM(F53),",",""))+1</f>
        <v>4</v>
      </c>
      <c r="J73" s="79">
        <v>50</v>
      </c>
      <c r="K73" t="s">
        <v>265</v>
      </c>
      <c r="N73" s="76">
        <f>J73/I73</f>
        <v>12.5</v>
      </c>
      <c r="P73" s="88"/>
      <c r="Q73" s="105">
        <f>J73</f>
        <v>50</v>
      </c>
      <c r="R73" s="100">
        <f>R72-Q73</f>
        <v>0</v>
      </c>
    </row>
    <row r="74" spans="1:18" x14ac:dyDescent="0.3">
      <c r="A74" s="3" t="s">
        <v>256</v>
      </c>
      <c r="B74" s="127">
        <f>B72</f>
        <v>200</v>
      </c>
      <c r="C74" s="121" t="s">
        <v>197</v>
      </c>
      <c r="K74" t="s">
        <v>66</v>
      </c>
      <c r="L74">
        <f t="shared" si="1"/>
        <v>1</v>
      </c>
      <c r="M74" s="74">
        <v>15</v>
      </c>
      <c r="N74" s="76">
        <f t="shared" si="4"/>
        <v>15</v>
      </c>
      <c r="P74" s="88">
        <f t="shared" si="2"/>
        <v>200</v>
      </c>
      <c r="Q74" s="105">
        <f>M74</f>
        <v>15</v>
      </c>
      <c r="R74" s="100">
        <f t="shared" si="8"/>
        <v>185</v>
      </c>
    </row>
    <row r="75" spans="1:18" x14ac:dyDescent="0.3">
      <c r="A75" s="128"/>
      <c r="B75" s="123"/>
      <c r="C75" s="124"/>
      <c r="D75" s="124"/>
      <c r="E75" s="89"/>
      <c r="F75" s="85"/>
      <c r="G75" s="87">
        <f>(LEN(TRIM(F53))-LEN(SUBSTITUTE(TRIM(F53),",",""))+1) -COUNTA(K74)</f>
        <v>3</v>
      </c>
      <c r="H75" s="80">
        <v>185</v>
      </c>
      <c r="I75" s="87"/>
      <c r="J75" s="80"/>
      <c r="K75" s="87" t="s">
        <v>267</v>
      </c>
      <c r="L75" s="87"/>
      <c r="M75" s="75"/>
      <c r="N75" s="77">
        <f>H75/G75</f>
        <v>61.666666666666664</v>
      </c>
      <c r="O75" s="87"/>
      <c r="P75" s="90"/>
      <c r="Q75" s="101">
        <f>H75</f>
        <v>185</v>
      </c>
      <c r="R75" s="106">
        <f>R74-Q75</f>
        <v>0</v>
      </c>
    </row>
    <row r="76" spans="1:18" x14ac:dyDescent="0.3">
      <c r="A76" s="3" t="s">
        <v>257</v>
      </c>
      <c r="B76" s="127">
        <v>210</v>
      </c>
      <c r="C76" s="121" t="s">
        <v>198</v>
      </c>
      <c r="I76">
        <f>LEN(TRIM(F53))-LEN(SUBSTITUTE(TRIM(F53),",",""))+1</f>
        <v>4</v>
      </c>
      <c r="J76" s="79">
        <v>210</v>
      </c>
      <c r="K76" t="s">
        <v>265</v>
      </c>
      <c r="L76">
        <f t="shared" si="1"/>
        <v>4</v>
      </c>
      <c r="N76" s="76">
        <f>J76/I76</f>
        <v>52.5</v>
      </c>
      <c r="P76" s="88">
        <f t="shared" si="2"/>
        <v>210</v>
      </c>
      <c r="Q76" s="105">
        <f>J76</f>
        <v>210</v>
      </c>
      <c r="R76" s="100">
        <f t="shared" si="8"/>
        <v>0</v>
      </c>
    </row>
    <row r="77" spans="1:18" x14ac:dyDescent="0.3">
      <c r="A77" s="3" t="s">
        <v>258</v>
      </c>
      <c r="B77" s="127">
        <f>B76</f>
        <v>210</v>
      </c>
      <c r="C77" s="121" t="s">
        <v>199</v>
      </c>
      <c r="K77" t="s">
        <v>162</v>
      </c>
      <c r="L77">
        <f t="shared" ref="L77:L78" si="9">LEN(TRIM(K77))-LEN(SUBSTITUTE(TRIM(K77),",",""))+1</f>
        <v>1</v>
      </c>
      <c r="M77" s="74">
        <v>100</v>
      </c>
      <c r="N77" s="76">
        <f t="shared" si="4"/>
        <v>100</v>
      </c>
      <c r="P77" s="88">
        <f t="shared" ref="P77:P93" si="10">B77</f>
        <v>210</v>
      </c>
      <c r="Q77" s="105">
        <f>M77</f>
        <v>100</v>
      </c>
      <c r="R77" s="100">
        <f t="shared" si="8"/>
        <v>110</v>
      </c>
    </row>
    <row r="78" spans="1:18" x14ac:dyDescent="0.3">
      <c r="K78" t="s">
        <v>163</v>
      </c>
      <c r="L78">
        <f t="shared" si="9"/>
        <v>1</v>
      </c>
      <c r="M78" s="74">
        <v>100</v>
      </c>
      <c r="N78" s="76">
        <f t="shared" si="4"/>
        <v>100</v>
      </c>
      <c r="P78" s="88"/>
      <c r="Q78" s="105">
        <f>M78</f>
        <v>100</v>
      </c>
      <c r="R78" s="100">
        <f>R77-Q78</f>
        <v>10</v>
      </c>
    </row>
    <row r="79" spans="1:18" x14ac:dyDescent="0.3">
      <c r="A79" s="128"/>
      <c r="B79" s="123"/>
      <c r="C79" s="124"/>
      <c r="D79" s="124"/>
      <c r="E79" s="89"/>
      <c r="F79" s="85"/>
      <c r="G79" s="87">
        <f>(LEN(TRIM(F53))-LEN(SUBSTITUTE(TRIM(F53),",",""))+1) -COUNTA(K77:K78)</f>
        <v>2</v>
      </c>
      <c r="H79" s="80">
        <v>10</v>
      </c>
      <c r="I79" s="87"/>
      <c r="J79" s="80"/>
      <c r="K79" s="87" t="s">
        <v>169</v>
      </c>
      <c r="L79" s="87"/>
      <c r="M79" s="75"/>
      <c r="N79" s="77">
        <f>H79/G79</f>
        <v>5</v>
      </c>
      <c r="O79" s="87"/>
      <c r="P79" s="90"/>
      <c r="Q79" s="101">
        <f>H79</f>
        <v>10</v>
      </c>
      <c r="R79" s="106">
        <f>R78-Q79</f>
        <v>0</v>
      </c>
    </row>
    <row r="80" spans="1:18" x14ac:dyDescent="0.3">
      <c r="A80" s="3" t="s">
        <v>259</v>
      </c>
      <c r="B80" s="127">
        <v>405</v>
      </c>
      <c r="C80" s="121" t="s">
        <v>200</v>
      </c>
      <c r="K80" t="s">
        <v>161</v>
      </c>
      <c r="L80">
        <f t="shared" ref="L80:L90" si="11">LEN(TRIM(K80))-LEN(SUBSTITUTE(TRIM(K80),",",""))+1</f>
        <v>1</v>
      </c>
      <c r="M80" s="81">
        <v>285</v>
      </c>
      <c r="N80" s="76">
        <f t="shared" si="4"/>
        <v>285</v>
      </c>
      <c r="P80" s="88">
        <f t="shared" si="10"/>
        <v>405</v>
      </c>
      <c r="Q80" s="105">
        <f>M80</f>
        <v>285</v>
      </c>
      <c r="R80" s="100">
        <f t="shared" si="8"/>
        <v>120</v>
      </c>
    </row>
    <row r="81" spans="1:48" x14ac:dyDescent="0.3">
      <c r="K81" t="s">
        <v>162</v>
      </c>
      <c r="L81">
        <f t="shared" si="11"/>
        <v>1</v>
      </c>
      <c r="M81" s="81">
        <v>70</v>
      </c>
      <c r="N81" s="76">
        <f t="shared" si="4"/>
        <v>70</v>
      </c>
      <c r="P81" s="88"/>
      <c r="Q81" s="105">
        <f>M81</f>
        <v>70</v>
      </c>
      <c r="R81" s="100">
        <f>R80-Q81</f>
        <v>50</v>
      </c>
    </row>
    <row r="82" spans="1:48" x14ac:dyDescent="0.3">
      <c r="I82">
        <f>LEN(TRIM(F53))-LEN(SUBSTITUTE(TRIM(F53),",",""))+1</f>
        <v>4</v>
      </c>
      <c r="J82" s="79">
        <v>50</v>
      </c>
      <c r="K82" t="s">
        <v>265</v>
      </c>
      <c r="N82" s="76">
        <f>J82/I82</f>
        <v>12.5</v>
      </c>
      <c r="P82" s="88"/>
      <c r="Q82" s="105">
        <f>J82</f>
        <v>50</v>
      </c>
      <c r="R82" s="100">
        <f>R81-Q82</f>
        <v>0</v>
      </c>
    </row>
    <row r="83" spans="1:48" x14ac:dyDescent="0.3">
      <c r="A83" s="3" t="s">
        <v>260</v>
      </c>
      <c r="B83" s="127">
        <f>B80</f>
        <v>405</v>
      </c>
      <c r="C83" s="121" t="s">
        <v>201</v>
      </c>
      <c r="K83" t="s">
        <v>66</v>
      </c>
      <c r="L83">
        <f t="shared" si="11"/>
        <v>1</v>
      </c>
      <c r="M83" s="74">
        <v>15</v>
      </c>
      <c r="N83" s="76">
        <f t="shared" si="4"/>
        <v>15</v>
      </c>
      <c r="P83" s="88">
        <f t="shared" si="10"/>
        <v>405</v>
      </c>
      <c r="Q83" s="105">
        <f>M83</f>
        <v>15</v>
      </c>
      <c r="R83" s="100">
        <f t="shared" si="8"/>
        <v>390</v>
      </c>
    </row>
    <row r="84" spans="1:48" x14ac:dyDescent="0.3">
      <c r="A84" s="128"/>
      <c r="B84" s="123"/>
      <c r="C84" s="124"/>
      <c r="D84" s="124"/>
      <c r="E84" s="89"/>
      <c r="F84" s="85"/>
      <c r="G84" s="87"/>
      <c r="H84" s="80"/>
      <c r="I84" s="87">
        <f>LEN(TRIM(F53))-LEN(SUBSTITUTE(TRIM(F53),",",""))+1</f>
        <v>4</v>
      </c>
      <c r="J84" s="80">
        <v>390</v>
      </c>
      <c r="K84" s="87" t="s">
        <v>265</v>
      </c>
      <c r="L84" s="87"/>
      <c r="M84" s="75"/>
      <c r="N84" s="77">
        <f>J84/I84</f>
        <v>97.5</v>
      </c>
      <c r="O84" s="87"/>
      <c r="P84" s="90"/>
      <c r="Q84" s="101">
        <f>J84</f>
        <v>390</v>
      </c>
      <c r="R84" s="106">
        <f>R83-Q84</f>
        <v>0</v>
      </c>
    </row>
    <row r="85" spans="1:48" x14ac:dyDescent="0.3">
      <c r="A85" s="3" t="s">
        <v>261</v>
      </c>
      <c r="B85" s="127">
        <v>90.83</v>
      </c>
      <c r="C85" s="121" t="s">
        <v>202</v>
      </c>
      <c r="K85" t="s">
        <v>66</v>
      </c>
      <c r="L85">
        <f t="shared" si="11"/>
        <v>1</v>
      </c>
      <c r="M85" s="74">
        <v>19.170000000000002</v>
      </c>
      <c r="N85" s="76">
        <f t="shared" si="4"/>
        <v>19.170000000000002</v>
      </c>
      <c r="P85" s="88">
        <f t="shared" si="10"/>
        <v>90.83</v>
      </c>
      <c r="Q85" s="105">
        <f t="shared" ref="Q85:Q90" si="12">M85</f>
        <v>19.170000000000002</v>
      </c>
      <c r="R85" s="110">
        <f t="shared" si="8"/>
        <v>71.66</v>
      </c>
    </row>
    <row r="86" spans="1:48" x14ac:dyDescent="0.3">
      <c r="K86" t="s">
        <v>161</v>
      </c>
      <c r="L86">
        <f t="shared" si="11"/>
        <v>1</v>
      </c>
      <c r="M86" s="74">
        <v>35.83</v>
      </c>
      <c r="N86" s="76">
        <f t="shared" si="4"/>
        <v>35.83</v>
      </c>
      <c r="P86" s="88"/>
      <c r="Q86" s="105">
        <f t="shared" si="12"/>
        <v>35.83</v>
      </c>
      <c r="R86" s="110">
        <f>R85-Q86</f>
        <v>35.83</v>
      </c>
    </row>
    <row r="87" spans="1:48" x14ac:dyDescent="0.3">
      <c r="K87" t="s">
        <v>162</v>
      </c>
      <c r="L87">
        <f t="shared" si="11"/>
        <v>1</v>
      </c>
      <c r="M87" s="74">
        <v>35.83</v>
      </c>
      <c r="N87" s="76">
        <f t="shared" si="4"/>
        <v>35.83</v>
      </c>
      <c r="P87" s="88"/>
      <c r="Q87" s="105">
        <f t="shared" si="12"/>
        <v>35.83</v>
      </c>
      <c r="R87" s="100">
        <f>R86-Q87</f>
        <v>0</v>
      </c>
    </row>
    <row r="88" spans="1:48" x14ac:dyDescent="0.3">
      <c r="A88" s="128" t="s">
        <v>262</v>
      </c>
      <c r="B88" s="123">
        <f>B85</f>
        <v>90.83</v>
      </c>
      <c r="C88" s="124" t="s">
        <v>203</v>
      </c>
      <c r="D88" s="124"/>
      <c r="E88" s="89"/>
      <c r="F88" s="85"/>
      <c r="G88" s="87"/>
      <c r="H88" s="80"/>
      <c r="I88" s="87"/>
      <c r="J88" s="80"/>
      <c r="K88" s="87" t="s">
        <v>163</v>
      </c>
      <c r="L88" s="87">
        <f t="shared" si="11"/>
        <v>1</v>
      </c>
      <c r="M88" s="75">
        <v>90.83</v>
      </c>
      <c r="N88" s="77">
        <f t="shared" si="4"/>
        <v>90.83</v>
      </c>
      <c r="O88" s="87"/>
      <c r="P88" s="90">
        <f t="shared" si="10"/>
        <v>90.83</v>
      </c>
      <c r="Q88" s="101">
        <f t="shared" si="12"/>
        <v>90.83</v>
      </c>
      <c r="R88" s="106">
        <f t="shared" si="8"/>
        <v>0</v>
      </c>
    </row>
    <row r="89" spans="1:48" x14ac:dyDescent="0.3">
      <c r="A89" s="3" t="s">
        <v>263</v>
      </c>
      <c r="B89" s="127">
        <v>390</v>
      </c>
      <c r="C89" s="121" t="s">
        <v>204</v>
      </c>
      <c r="K89" t="s">
        <v>66</v>
      </c>
      <c r="L89">
        <f t="shared" si="11"/>
        <v>1</v>
      </c>
      <c r="M89" s="74">
        <v>20</v>
      </c>
      <c r="N89" s="76">
        <f t="shared" si="4"/>
        <v>20</v>
      </c>
      <c r="P89" s="88">
        <f t="shared" si="10"/>
        <v>390</v>
      </c>
      <c r="Q89" s="105">
        <f t="shared" si="12"/>
        <v>20</v>
      </c>
      <c r="R89" s="100">
        <f t="shared" si="8"/>
        <v>370</v>
      </c>
      <c r="AR89" s="156">
        <v>1</v>
      </c>
      <c r="AS89" s="156" t="s">
        <v>389</v>
      </c>
      <c r="AT89" s="156"/>
      <c r="AU89" s="156"/>
      <c r="AV89" s="156"/>
    </row>
    <row r="90" spans="1:48" x14ac:dyDescent="0.3">
      <c r="K90" t="s">
        <v>161</v>
      </c>
      <c r="L90">
        <f t="shared" si="11"/>
        <v>1</v>
      </c>
      <c r="M90" s="74">
        <v>50</v>
      </c>
      <c r="N90" s="76">
        <f t="shared" si="4"/>
        <v>50</v>
      </c>
      <c r="P90" s="88"/>
      <c r="Q90" s="105">
        <f t="shared" si="12"/>
        <v>50</v>
      </c>
      <c r="R90" s="100">
        <f>R89-Q90</f>
        <v>320</v>
      </c>
      <c r="AR90" s="156">
        <v>2</v>
      </c>
      <c r="AS90" s="156" t="s">
        <v>409</v>
      </c>
      <c r="AT90" s="156"/>
      <c r="AU90" s="156"/>
      <c r="AV90" s="156"/>
    </row>
    <row r="91" spans="1:48" x14ac:dyDescent="0.3">
      <c r="G91">
        <f>(LEN(TRIM(F53))-LEN(SUBSTITUTE(TRIM(F53),",",""))+1) -COUNTA(K89:K90)</f>
        <v>2</v>
      </c>
      <c r="H91" s="79">
        <v>120</v>
      </c>
      <c r="K91" t="s">
        <v>268</v>
      </c>
      <c r="N91" s="76">
        <f>H91/G91</f>
        <v>60</v>
      </c>
      <c r="P91" s="88"/>
      <c r="Q91" s="105">
        <f>H91</f>
        <v>120</v>
      </c>
      <c r="R91" s="100">
        <f>R90-Q91</f>
        <v>200</v>
      </c>
    </row>
    <row r="92" spans="1:48" x14ac:dyDescent="0.3">
      <c r="I92">
        <f>LEN(TRIM(F53))-LEN(SUBSTITUTE(TRIM(F53),",",""))+1</f>
        <v>4</v>
      </c>
      <c r="J92" s="79">
        <v>200</v>
      </c>
      <c r="K92" t="s">
        <v>265</v>
      </c>
      <c r="N92" s="76">
        <f>J92/I92</f>
        <v>50</v>
      </c>
      <c r="P92" s="88"/>
      <c r="Q92" s="105">
        <f>J92</f>
        <v>200</v>
      </c>
      <c r="R92" s="100">
        <f>R91-Q92</f>
        <v>0</v>
      </c>
    </row>
    <row r="93" spans="1:48" x14ac:dyDescent="0.3">
      <c r="A93" s="3" t="s">
        <v>264</v>
      </c>
      <c r="B93" s="127">
        <f>B89</f>
        <v>390</v>
      </c>
      <c r="C93" s="121" t="s">
        <v>205</v>
      </c>
      <c r="K93" t="s">
        <v>163</v>
      </c>
      <c r="L93">
        <f t="shared" ref="L93" si="13">LEN(TRIM(K93))-LEN(SUBSTITUTE(TRIM(K93),",",""))+1</f>
        <v>1</v>
      </c>
      <c r="M93" s="74">
        <v>200</v>
      </c>
      <c r="N93" s="76">
        <f t="shared" si="4"/>
        <v>200</v>
      </c>
      <c r="P93" s="88">
        <f t="shared" si="10"/>
        <v>390</v>
      </c>
      <c r="Q93" s="105">
        <f>M93</f>
        <v>200</v>
      </c>
      <c r="R93" s="100">
        <f t="shared" si="8"/>
        <v>190</v>
      </c>
    </row>
    <row r="94" spans="1:48" x14ac:dyDescent="0.3">
      <c r="G94">
        <f>(LEN(TRIM(F53))-LEN(SUBSTITUTE(TRIM(F53),",",""))+1) -COUNTA(K93)</f>
        <v>3</v>
      </c>
      <c r="H94" s="79">
        <v>70</v>
      </c>
      <c r="K94" t="s">
        <v>217</v>
      </c>
      <c r="N94" s="76">
        <f>H94/G94</f>
        <v>23.333333333333332</v>
      </c>
      <c r="P94" s="88"/>
      <c r="Q94" s="105">
        <f>H94</f>
        <v>70</v>
      </c>
      <c r="R94" s="100">
        <f>R93-Q94</f>
        <v>120</v>
      </c>
      <c r="AU94" t="s">
        <v>217</v>
      </c>
    </row>
    <row r="95" spans="1:48" x14ac:dyDescent="0.3">
      <c r="A95" s="128"/>
      <c r="B95" s="123"/>
      <c r="C95" s="124"/>
      <c r="D95" s="124"/>
      <c r="E95" s="89"/>
      <c r="F95" s="85"/>
      <c r="G95" s="87"/>
      <c r="H95" s="80"/>
      <c r="I95" s="87">
        <f>LEN(TRIM(F53))-LEN(SUBSTITUTE(TRIM(F53),",",""))+1</f>
        <v>4</v>
      </c>
      <c r="J95" s="80">
        <v>120</v>
      </c>
      <c r="K95" s="87" t="s">
        <v>265</v>
      </c>
      <c r="L95" s="87"/>
      <c r="M95" s="75"/>
      <c r="N95" s="77">
        <f>J95/I95</f>
        <v>30</v>
      </c>
      <c r="O95" s="87"/>
      <c r="P95" s="90"/>
      <c r="Q95" s="101">
        <f>J95</f>
        <v>120</v>
      </c>
      <c r="R95" s="106">
        <f>R94-Q95</f>
        <v>0</v>
      </c>
    </row>
    <row r="96" spans="1:48" x14ac:dyDescent="0.3">
      <c r="A96" s="139" t="s">
        <v>278</v>
      </c>
      <c r="B96" s="140">
        <v>10</v>
      </c>
      <c r="C96" s="142" t="s">
        <v>66</v>
      </c>
      <c r="D96" s="142"/>
      <c r="E96" s="160"/>
      <c r="F96" s="143" t="s">
        <v>66</v>
      </c>
      <c r="G96" s="144"/>
      <c r="H96" s="161"/>
      <c r="I96" s="144"/>
      <c r="J96" s="161"/>
      <c r="K96" s="144" t="s">
        <v>66</v>
      </c>
      <c r="L96" s="144">
        <f t="shared" ref="L96:L98" si="14">IF(K96="null",0,LEN(TRIM(K96))-LEN(SUBSTITUTE(TRIM(K96),",",""))+1)</f>
        <v>1</v>
      </c>
      <c r="M96" s="145">
        <v>0</v>
      </c>
      <c r="N96" s="147">
        <f t="shared" ref="N96:N98" si="15">IF(L96=0,0,M96/L96)</f>
        <v>0</v>
      </c>
      <c r="O96" s="144"/>
      <c r="P96" s="116">
        <f>B96</f>
        <v>10</v>
      </c>
      <c r="Q96" s="162">
        <f>M96</f>
        <v>0</v>
      </c>
      <c r="R96" s="115">
        <f t="shared" si="8"/>
        <v>10</v>
      </c>
      <c r="S96" s="1" t="s">
        <v>348</v>
      </c>
      <c r="W96" s="156">
        <v>1</v>
      </c>
      <c r="X96" s="156" t="s">
        <v>345</v>
      </c>
      <c r="Y96" s="156"/>
      <c r="Z96" s="156"/>
      <c r="AA96" s="156"/>
      <c r="AB96" s="156"/>
      <c r="AC96" s="156"/>
      <c r="AD96" s="156"/>
      <c r="AE96" s="156"/>
      <c r="AF96" s="156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R96">
        <v>1</v>
      </c>
      <c r="AS96" t="s">
        <v>374</v>
      </c>
      <c r="AT96" t="s">
        <v>375</v>
      </c>
    </row>
    <row r="97" spans="1:47" x14ac:dyDescent="0.3">
      <c r="A97" s="139" t="s">
        <v>279</v>
      </c>
      <c r="B97" s="140">
        <v>5</v>
      </c>
      <c r="C97" s="163" t="s">
        <v>68</v>
      </c>
      <c r="D97" s="142"/>
      <c r="E97" s="160"/>
      <c r="F97" s="143"/>
      <c r="G97" s="144"/>
      <c r="H97" s="161"/>
      <c r="I97" s="144"/>
      <c r="J97" s="161"/>
      <c r="K97" s="144" t="s">
        <v>290</v>
      </c>
      <c r="L97" s="144">
        <f t="shared" si="14"/>
        <v>0</v>
      </c>
      <c r="M97" s="145">
        <v>10</v>
      </c>
      <c r="N97" s="147">
        <f t="shared" si="15"/>
        <v>0</v>
      </c>
      <c r="O97" s="144"/>
      <c r="P97" s="116">
        <f>B97</f>
        <v>5</v>
      </c>
      <c r="Q97" s="162">
        <f>M97</f>
        <v>10</v>
      </c>
      <c r="R97" s="115">
        <f t="shared" si="8"/>
        <v>-5</v>
      </c>
      <c r="S97" s="155" t="s">
        <v>349</v>
      </c>
      <c r="W97" s="156">
        <v>2</v>
      </c>
      <c r="X97" s="156" t="s">
        <v>352</v>
      </c>
      <c r="Y97" s="156"/>
      <c r="Z97" s="156"/>
      <c r="AA97" s="156"/>
      <c r="AB97" s="156"/>
      <c r="AC97" s="156"/>
      <c r="AD97" s="156"/>
      <c r="AE97" s="156"/>
      <c r="AF97" s="156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R97">
        <v>0</v>
      </c>
      <c r="AS97" t="s">
        <v>376</v>
      </c>
      <c r="AT97" t="s">
        <v>391</v>
      </c>
      <c r="AU97" t="s">
        <v>388</v>
      </c>
    </row>
    <row r="98" spans="1:47" x14ac:dyDescent="0.3">
      <c r="A98" s="128" t="s">
        <v>280</v>
      </c>
      <c r="B98" s="123">
        <v>15</v>
      </c>
      <c r="C98" s="124" t="s">
        <v>71</v>
      </c>
      <c r="D98" s="124"/>
      <c r="E98" s="89"/>
      <c r="F98" s="85"/>
      <c r="G98" s="87"/>
      <c r="H98" s="80"/>
      <c r="I98" s="87"/>
      <c r="J98" s="80"/>
      <c r="K98" s="87" t="s">
        <v>66</v>
      </c>
      <c r="L98" s="87">
        <f t="shared" si="14"/>
        <v>1</v>
      </c>
      <c r="M98" s="75">
        <v>10</v>
      </c>
      <c r="N98" s="77">
        <f t="shared" si="15"/>
        <v>10</v>
      </c>
      <c r="O98" s="87"/>
      <c r="P98" s="90">
        <f>B98</f>
        <v>15</v>
      </c>
      <c r="Q98" s="101">
        <f>M98</f>
        <v>10</v>
      </c>
      <c r="R98" s="106">
        <f t="shared" si="8"/>
        <v>5</v>
      </c>
      <c r="S98" s="1" t="s">
        <v>348</v>
      </c>
      <c r="W98" s="156">
        <v>3</v>
      </c>
      <c r="X98" s="156" t="s">
        <v>385</v>
      </c>
      <c r="Y98" s="156"/>
      <c r="Z98" s="156"/>
      <c r="AA98" s="156"/>
      <c r="AB98" s="156"/>
      <c r="AC98" s="156"/>
      <c r="AD98" s="156"/>
      <c r="AE98" s="156"/>
      <c r="AF98" s="156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R98">
        <v>1</v>
      </c>
      <c r="AS98" t="s">
        <v>374</v>
      </c>
      <c r="AT98" t="s">
        <v>375</v>
      </c>
    </row>
    <row r="99" spans="1:47" x14ac:dyDescent="0.3">
      <c r="A99" s="128" t="s">
        <v>281</v>
      </c>
      <c r="B99" s="123">
        <v>20</v>
      </c>
      <c r="C99" s="124" t="s">
        <v>43</v>
      </c>
      <c r="D99" s="124"/>
      <c r="E99" s="89"/>
      <c r="F99" s="85"/>
      <c r="G99" s="87"/>
      <c r="H99" s="80"/>
      <c r="I99" s="87">
        <f>LEN(TRIM($F$96))-LEN(SUBSTITUTE(TRIM($F$96),",",""))+1</f>
        <v>1</v>
      </c>
      <c r="J99" s="80">
        <f>B99</f>
        <v>20</v>
      </c>
      <c r="K99" s="87"/>
      <c r="L99" s="87"/>
      <c r="M99" s="75"/>
      <c r="N99" s="77"/>
      <c r="O99" s="87"/>
      <c r="P99" s="90">
        <f>B99</f>
        <v>20</v>
      </c>
      <c r="Q99" s="101">
        <f>J99</f>
        <v>20</v>
      </c>
      <c r="R99" s="106">
        <f t="shared" si="8"/>
        <v>0</v>
      </c>
      <c r="W99" s="156">
        <v>4</v>
      </c>
      <c r="X99" s="156" t="s">
        <v>323</v>
      </c>
      <c r="Y99" s="156"/>
      <c r="Z99" s="156"/>
      <c r="AA99" s="156"/>
      <c r="AB99" s="156"/>
      <c r="AC99" s="156"/>
      <c r="AD99" s="156"/>
      <c r="AE99" s="156"/>
      <c r="AF99" s="156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R99">
        <v>3</v>
      </c>
      <c r="AS99" t="s">
        <v>377</v>
      </c>
      <c r="AT99" t="s">
        <v>378</v>
      </c>
    </row>
    <row r="100" spans="1:47" x14ac:dyDescent="0.3">
      <c r="A100" s="3" t="s">
        <v>282</v>
      </c>
      <c r="B100" s="127">
        <v>10</v>
      </c>
      <c r="C100" s="121" t="s">
        <v>73</v>
      </c>
      <c r="I100">
        <f>LEN(TRIM($F$96))-LEN(SUBSTITUTE(TRIM($F$96),",",""))+1</f>
        <v>1</v>
      </c>
      <c r="J100" s="79">
        <f>B100-SUM(N101)</f>
        <v>10</v>
      </c>
      <c r="M100" s="81"/>
      <c r="N100" s="92"/>
      <c r="P100" s="88">
        <f>B100</f>
        <v>10</v>
      </c>
      <c r="Q100" s="105">
        <f>J100</f>
        <v>10</v>
      </c>
      <c r="R100" s="107">
        <f t="shared" si="8"/>
        <v>0</v>
      </c>
      <c r="W100" s="156">
        <v>5</v>
      </c>
      <c r="X100" s="156" t="s">
        <v>344</v>
      </c>
      <c r="Y100" s="156"/>
      <c r="Z100" s="156"/>
      <c r="AA100" s="156"/>
      <c r="AB100" s="156"/>
      <c r="AC100" s="156"/>
      <c r="AD100" s="156"/>
      <c r="AE100" s="156"/>
      <c r="AF100" s="156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R100">
        <v>3</v>
      </c>
      <c r="AS100" t="s">
        <v>380</v>
      </c>
      <c r="AT100" t="s">
        <v>378</v>
      </c>
    </row>
    <row r="101" spans="1:47" x14ac:dyDescent="0.3">
      <c r="A101" s="128"/>
      <c r="B101" s="123"/>
      <c r="C101" s="124"/>
      <c r="D101" s="124"/>
      <c r="E101" s="89"/>
      <c r="F101" s="85"/>
      <c r="G101" s="87"/>
      <c r="H101" s="80"/>
      <c r="I101" s="87"/>
      <c r="J101" s="80"/>
      <c r="K101" s="87" t="s">
        <v>66</v>
      </c>
      <c r="L101" s="87">
        <f>IF(K101="null",0,LEN(TRIM(K101))-LEN(SUBSTITUTE(TRIM(K101),",",""))+1)</f>
        <v>1</v>
      </c>
      <c r="M101" s="75">
        <v>0</v>
      </c>
      <c r="N101" s="77">
        <f>IF(L101=0,0,M101/L101)</f>
        <v>0</v>
      </c>
      <c r="O101" s="87"/>
      <c r="P101" s="90"/>
      <c r="Q101" s="101">
        <f>M101</f>
        <v>0</v>
      </c>
      <c r="R101" s="106">
        <f>R100-Q101</f>
        <v>0</v>
      </c>
      <c r="S101" s="114" t="s">
        <v>351</v>
      </c>
      <c r="W101" s="156">
        <v>6</v>
      </c>
      <c r="X101" s="156" t="s">
        <v>346</v>
      </c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R101">
        <v>0</v>
      </c>
      <c r="AS101" t="s">
        <v>379</v>
      </c>
      <c r="AT101" t="s">
        <v>375</v>
      </c>
      <c r="AU101" t="s">
        <v>390</v>
      </c>
    </row>
    <row r="102" spans="1:47" x14ac:dyDescent="0.3">
      <c r="A102" s="3" t="s">
        <v>287</v>
      </c>
      <c r="B102" s="127">
        <v>20</v>
      </c>
      <c r="C102" s="133" t="s">
        <v>75</v>
      </c>
      <c r="I102">
        <f>LEN(TRIM($F$96))-LEN(SUBSTITUTE(TRIM($F$96),",",""))+1</f>
        <v>1</v>
      </c>
      <c r="J102" s="79">
        <f>B102-SUM(N103)</f>
        <v>20</v>
      </c>
      <c r="P102" s="88">
        <f>B102</f>
        <v>20</v>
      </c>
      <c r="Q102" s="105">
        <f>J102</f>
        <v>20</v>
      </c>
      <c r="R102" s="107">
        <f t="shared" ref="R102" si="16">P102-Q102</f>
        <v>0</v>
      </c>
      <c r="S102" s="114" t="s">
        <v>351</v>
      </c>
      <c r="W102" s="156">
        <v>7</v>
      </c>
      <c r="X102" s="156" t="s">
        <v>386</v>
      </c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R102">
        <v>3</v>
      </c>
      <c r="AS102" t="s">
        <v>377</v>
      </c>
      <c r="AT102" t="s">
        <v>378</v>
      </c>
    </row>
    <row r="103" spans="1:47" x14ac:dyDescent="0.3">
      <c r="A103" s="128"/>
      <c r="B103" s="128"/>
      <c r="C103" s="134"/>
      <c r="D103" s="124"/>
      <c r="E103" s="89"/>
      <c r="F103" s="85"/>
      <c r="G103" s="87"/>
      <c r="H103" s="80"/>
      <c r="I103" s="87"/>
      <c r="J103" s="80"/>
      <c r="K103" s="87" t="s">
        <v>290</v>
      </c>
      <c r="L103" s="87">
        <f>IF(K103="null",0,LEN(TRIM(K103))-LEN(SUBSTITUTE(TRIM(K103),",",""))+1)</f>
        <v>0</v>
      </c>
      <c r="M103" s="75">
        <v>0</v>
      </c>
      <c r="N103" s="158">
        <f>IF(L103=0,0,M103/L103)</f>
        <v>0</v>
      </c>
      <c r="O103" s="87"/>
      <c r="P103" s="90"/>
      <c r="Q103" s="101">
        <f>M103</f>
        <v>0</v>
      </c>
      <c r="R103" s="106">
        <f>R102-Q103</f>
        <v>0</v>
      </c>
      <c r="S103" s="155" t="s">
        <v>321</v>
      </c>
      <c r="AR103">
        <v>0</v>
      </c>
      <c r="AS103" t="s">
        <v>376</v>
      </c>
      <c r="AT103" t="s">
        <v>375</v>
      </c>
      <c r="AU103" t="s">
        <v>388</v>
      </c>
    </row>
    <row r="104" spans="1:47" x14ac:dyDescent="0.3">
      <c r="A104" s="3" t="s">
        <v>288</v>
      </c>
      <c r="B104" s="127">
        <v>20</v>
      </c>
      <c r="C104" s="135" t="s">
        <v>76</v>
      </c>
      <c r="I104">
        <f>LEN(TRIM($F$96))-LEN(SUBSTITUTE(TRIM($F$96),",",""))+1</f>
        <v>1</v>
      </c>
      <c r="J104" s="113">
        <f>B104-SUM(N105)</f>
        <v>10</v>
      </c>
      <c r="P104" s="88">
        <f>B104</f>
        <v>20</v>
      </c>
      <c r="Q104" s="105">
        <f>J104</f>
        <v>10</v>
      </c>
      <c r="R104" s="107">
        <f t="shared" ref="R104" si="17">P104-Q104</f>
        <v>10</v>
      </c>
      <c r="S104" s="114" t="s">
        <v>292</v>
      </c>
      <c r="AR104">
        <v>3</v>
      </c>
      <c r="AS104" t="s">
        <v>383</v>
      </c>
      <c r="AT104" t="s">
        <v>378</v>
      </c>
      <c r="AU104" t="s">
        <v>384</v>
      </c>
    </row>
    <row r="105" spans="1:47" x14ac:dyDescent="0.3">
      <c r="A105" s="128"/>
      <c r="B105" s="128"/>
      <c r="C105" s="134"/>
      <c r="D105" s="124"/>
      <c r="E105" s="89"/>
      <c r="F105" s="85"/>
      <c r="G105" s="87"/>
      <c r="H105" s="80"/>
      <c r="I105" s="87"/>
      <c r="J105" s="80"/>
      <c r="K105" s="87" t="s">
        <v>66</v>
      </c>
      <c r="L105" s="87">
        <f t="shared" ref="L105:L112" si="18">IF(K105="null",0,LEN(TRIM(K105))-LEN(SUBSTITUTE(TRIM(K105),",",""))+1)</f>
        <v>1</v>
      </c>
      <c r="M105" s="75">
        <v>10</v>
      </c>
      <c r="N105" s="77">
        <f t="shared" ref="N105" si="19">M105/L105</f>
        <v>10</v>
      </c>
      <c r="O105" s="87"/>
      <c r="P105" s="90"/>
      <c r="Q105" s="101">
        <f t="shared" ref="Q105:Q112" si="20">M105</f>
        <v>10</v>
      </c>
      <c r="R105" s="106">
        <f>R104-Q105</f>
        <v>0</v>
      </c>
      <c r="AR105">
        <v>1</v>
      </c>
      <c r="AS105" t="s">
        <v>374</v>
      </c>
      <c r="AT105" t="s">
        <v>375</v>
      </c>
    </row>
    <row r="106" spans="1:47" x14ac:dyDescent="0.3">
      <c r="A106" s="128" t="s">
        <v>294</v>
      </c>
      <c r="B106" s="123">
        <v>20</v>
      </c>
      <c r="C106" s="136" t="s">
        <v>78</v>
      </c>
      <c r="D106" s="124"/>
      <c r="E106" s="89"/>
      <c r="F106" s="85"/>
      <c r="G106" s="87"/>
      <c r="H106" s="80"/>
      <c r="I106" s="87"/>
      <c r="J106" s="80"/>
      <c r="K106" s="87" t="s">
        <v>290</v>
      </c>
      <c r="L106" s="87">
        <f t="shared" si="18"/>
        <v>0</v>
      </c>
      <c r="M106" s="75">
        <v>0</v>
      </c>
      <c r="N106" s="158">
        <f t="shared" ref="N106:N112" si="21">IF(L106=0,0,M106/L106)</f>
        <v>0</v>
      </c>
      <c r="O106" s="87"/>
      <c r="P106" s="116">
        <f>B106</f>
        <v>20</v>
      </c>
      <c r="Q106" s="101">
        <v>0</v>
      </c>
      <c r="R106" s="115">
        <f>P106-Q106</f>
        <v>20</v>
      </c>
      <c r="S106" s="155" t="s">
        <v>347</v>
      </c>
      <c r="T106" s="1"/>
      <c r="AR106">
        <v>0</v>
      </c>
      <c r="AS106" t="s">
        <v>376</v>
      </c>
      <c r="AT106" t="s">
        <v>391</v>
      </c>
      <c r="AU106" t="s">
        <v>388</v>
      </c>
    </row>
    <row r="107" spans="1:47" x14ac:dyDescent="0.3">
      <c r="A107" s="3" t="s">
        <v>295</v>
      </c>
      <c r="B107" s="127">
        <v>30</v>
      </c>
      <c r="C107" s="135" t="s">
        <v>79</v>
      </c>
      <c r="K107" t="s">
        <v>290</v>
      </c>
      <c r="L107">
        <f t="shared" si="18"/>
        <v>0</v>
      </c>
      <c r="M107" s="81">
        <v>0</v>
      </c>
      <c r="N107" s="159">
        <f t="shared" si="21"/>
        <v>0</v>
      </c>
      <c r="P107" s="99">
        <f>B107</f>
        <v>30</v>
      </c>
      <c r="Q107" s="105">
        <v>0</v>
      </c>
      <c r="R107" s="109">
        <f>P107-Q107</f>
        <v>30</v>
      </c>
      <c r="S107" s="155" t="s">
        <v>321</v>
      </c>
      <c r="AR107">
        <v>0</v>
      </c>
      <c r="AS107" t="s">
        <v>376</v>
      </c>
      <c r="AT107" t="s">
        <v>391</v>
      </c>
      <c r="AU107" t="s">
        <v>388</v>
      </c>
    </row>
    <row r="108" spans="1:47" x14ac:dyDescent="0.3">
      <c r="A108" s="128"/>
      <c r="B108" s="123"/>
      <c r="C108" s="134"/>
      <c r="D108" s="124"/>
      <c r="E108" s="89"/>
      <c r="F108" s="85"/>
      <c r="G108" s="87"/>
      <c r="H108" s="80"/>
      <c r="I108" s="87"/>
      <c r="J108" s="80"/>
      <c r="K108" s="87" t="s">
        <v>66</v>
      </c>
      <c r="L108" s="87">
        <f t="shared" si="18"/>
        <v>1</v>
      </c>
      <c r="M108" s="75">
        <v>0</v>
      </c>
      <c r="N108" s="77">
        <f t="shared" si="21"/>
        <v>0</v>
      </c>
      <c r="O108" s="87"/>
      <c r="P108" s="90"/>
      <c r="Q108" s="101">
        <f t="shared" si="20"/>
        <v>0</v>
      </c>
      <c r="R108" s="106">
        <f>R107-Q108</f>
        <v>30</v>
      </c>
      <c r="S108" s="7" t="s">
        <v>350</v>
      </c>
      <c r="AR108">
        <v>1</v>
      </c>
      <c r="AS108" t="s">
        <v>381</v>
      </c>
      <c r="AT108" t="s">
        <v>375</v>
      </c>
      <c r="AU108" t="s">
        <v>382</v>
      </c>
    </row>
    <row r="109" spans="1:47" x14ac:dyDescent="0.3">
      <c r="A109" s="3" t="s">
        <v>296</v>
      </c>
      <c r="B109" s="127">
        <v>30</v>
      </c>
      <c r="C109" s="135" t="s">
        <v>82</v>
      </c>
      <c r="K109" t="s">
        <v>290</v>
      </c>
      <c r="L109">
        <f t="shared" si="18"/>
        <v>0</v>
      </c>
      <c r="M109" s="81">
        <v>0</v>
      </c>
      <c r="N109" s="159">
        <f t="shared" si="21"/>
        <v>0</v>
      </c>
      <c r="P109" s="99">
        <f>B109</f>
        <v>30</v>
      </c>
      <c r="Q109" s="105">
        <v>0</v>
      </c>
      <c r="R109" s="109">
        <f>P109-Q109</f>
        <v>30</v>
      </c>
      <c r="S109" s="155" t="s">
        <v>349</v>
      </c>
      <c r="AR109">
        <v>0</v>
      </c>
      <c r="AS109" t="s">
        <v>387</v>
      </c>
      <c r="AT109" t="s">
        <v>391</v>
      </c>
      <c r="AU109" t="s">
        <v>388</v>
      </c>
    </row>
    <row r="110" spans="1:47" x14ac:dyDescent="0.3">
      <c r="A110" s="128"/>
      <c r="B110" s="123"/>
      <c r="C110" s="124"/>
      <c r="D110" s="124"/>
      <c r="E110" s="89"/>
      <c r="F110" s="85"/>
      <c r="G110" s="87"/>
      <c r="H110" s="80"/>
      <c r="I110" s="87"/>
      <c r="J110" s="80"/>
      <c r="K110" s="87" t="s">
        <v>290</v>
      </c>
      <c r="L110" s="87">
        <f t="shared" si="18"/>
        <v>0</v>
      </c>
      <c r="M110" s="75">
        <v>0</v>
      </c>
      <c r="N110" s="158">
        <f t="shared" si="21"/>
        <v>0</v>
      </c>
      <c r="O110" s="87"/>
      <c r="P110" s="90">
        <f>B110</f>
        <v>0</v>
      </c>
      <c r="Q110" s="101">
        <v>0</v>
      </c>
      <c r="R110" s="106">
        <f>R109-Q110</f>
        <v>30</v>
      </c>
      <c r="S110" s="155" t="s">
        <v>349</v>
      </c>
      <c r="AR110">
        <v>0</v>
      </c>
      <c r="AS110" t="s">
        <v>376</v>
      </c>
      <c r="AT110" t="s">
        <v>391</v>
      </c>
      <c r="AU110" t="s">
        <v>388</v>
      </c>
    </row>
    <row r="111" spans="1:47" x14ac:dyDescent="0.3">
      <c r="A111" s="3" t="s">
        <v>334</v>
      </c>
      <c r="B111" s="127">
        <v>30</v>
      </c>
      <c r="C111" s="133" t="s">
        <v>83</v>
      </c>
      <c r="E111" s="84"/>
      <c r="H111" s="81"/>
      <c r="I111" s="137"/>
      <c r="J111" s="96"/>
      <c r="K111" t="s">
        <v>290</v>
      </c>
      <c r="L111">
        <f t="shared" si="18"/>
        <v>0</v>
      </c>
      <c r="M111" s="81">
        <v>0</v>
      </c>
      <c r="N111" s="159">
        <f t="shared" si="21"/>
        <v>0</v>
      </c>
      <c r="P111" s="99">
        <f>B111</f>
        <v>30</v>
      </c>
      <c r="Q111" s="105">
        <v>0</v>
      </c>
      <c r="R111" s="109">
        <f>P111-Q111</f>
        <v>30</v>
      </c>
      <c r="S111" s="155" t="s">
        <v>321</v>
      </c>
      <c r="AR111">
        <v>0</v>
      </c>
      <c r="AS111" t="s">
        <v>387</v>
      </c>
      <c r="AT111" t="s">
        <v>391</v>
      </c>
      <c r="AU111" t="s">
        <v>388</v>
      </c>
    </row>
    <row r="112" spans="1:47" x14ac:dyDescent="0.3">
      <c r="A112" s="128"/>
      <c r="B112" s="123"/>
      <c r="C112" s="134"/>
      <c r="D112" s="124"/>
      <c r="E112" s="85"/>
      <c r="F112" s="85"/>
      <c r="G112" s="87"/>
      <c r="H112" s="75"/>
      <c r="I112" s="138"/>
      <c r="J112" s="80"/>
      <c r="K112" s="87" t="s">
        <v>66</v>
      </c>
      <c r="L112" s="87">
        <f t="shared" si="18"/>
        <v>1</v>
      </c>
      <c r="M112" s="75">
        <v>10</v>
      </c>
      <c r="N112" s="77">
        <f t="shared" si="21"/>
        <v>10</v>
      </c>
      <c r="O112" s="87"/>
      <c r="P112" s="90"/>
      <c r="Q112" s="101">
        <f t="shared" si="20"/>
        <v>10</v>
      </c>
      <c r="R112" s="106">
        <f>R111-Q112</f>
        <v>20</v>
      </c>
      <c r="S112" s="1" t="s">
        <v>348</v>
      </c>
      <c r="AR112">
        <v>1</v>
      </c>
      <c r="AS112" t="s">
        <v>374</v>
      </c>
      <c r="AT112" t="s">
        <v>375</v>
      </c>
    </row>
    <row r="113" spans="1:47" x14ac:dyDescent="0.3">
      <c r="A113" s="139" t="s">
        <v>298</v>
      </c>
      <c r="B113" s="140">
        <v>20</v>
      </c>
      <c r="C113" s="141" t="s">
        <v>85</v>
      </c>
      <c r="D113" s="142"/>
      <c r="E113" s="143"/>
      <c r="F113" s="143"/>
      <c r="G113" s="144"/>
      <c r="H113" s="145"/>
      <c r="I113" s="146">
        <f>LEN(TRIM($F$96))-LEN(SUBSTITUTE(TRIM($F$96),",",""))+1</f>
        <v>1</v>
      </c>
      <c r="J113" s="145">
        <v>20</v>
      </c>
      <c r="K113" s="146"/>
      <c r="L113" s="144"/>
      <c r="M113" s="145"/>
      <c r="N113" s="147"/>
      <c r="O113" s="144"/>
      <c r="P113" s="99">
        <f>B113</f>
        <v>20</v>
      </c>
      <c r="Q113" s="108">
        <f>J113</f>
        <v>20</v>
      </c>
      <c r="R113" s="109">
        <f t="shared" ref="R113:R121" si="22">P113-Q113</f>
        <v>0</v>
      </c>
      <c r="S113" s="1"/>
      <c r="AR113">
        <v>3</v>
      </c>
      <c r="AS113" t="s">
        <v>377</v>
      </c>
      <c r="AT113" t="s">
        <v>378</v>
      </c>
    </row>
    <row r="114" spans="1:47" x14ac:dyDescent="0.3">
      <c r="A114" s="3" t="s">
        <v>327</v>
      </c>
      <c r="B114" s="148">
        <v>20</v>
      </c>
      <c r="C114" s="135" t="s">
        <v>86</v>
      </c>
      <c r="E114" s="84"/>
      <c r="H114" s="81"/>
      <c r="I114" s="137">
        <f>LEN(TRIM($F$96))-LEN(SUBSTITUTE(TRIM($F$96),",",""))+1</f>
        <v>1</v>
      </c>
      <c r="J114" s="81">
        <f>B114-SUM(N115)</f>
        <v>20</v>
      </c>
      <c r="K114" s="137"/>
      <c r="M114" s="81"/>
      <c r="N114" s="92"/>
      <c r="P114" s="99">
        <f>B114</f>
        <v>20</v>
      </c>
      <c r="Q114" s="108">
        <f>J114</f>
        <v>20</v>
      </c>
      <c r="R114" s="109">
        <f t="shared" si="22"/>
        <v>0</v>
      </c>
      <c r="S114" s="1"/>
      <c r="AR114">
        <v>3</v>
      </c>
      <c r="AS114" t="s">
        <v>377</v>
      </c>
      <c r="AT114" t="s">
        <v>378</v>
      </c>
    </row>
    <row r="115" spans="1:47" x14ac:dyDescent="0.3">
      <c r="A115" s="128"/>
      <c r="B115" s="123"/>
      <c r="C115" s="134"/>
      <c r="D115" s="124"/>
      <c r="E115" s="85"/>
      <c r="F115" s="85"/>
      <c r="G115" s="87"/>
      <c r="H115" s="75"/>
      <c r="I115" s="138"/>
      <c r="J115" s="75"/>
      <c r="K115" s="138" t="s">
        <v>66</v>
      </c>
      <c r="L115" s="87">
        <f>IF(K115="null",0,LEN(TRIM(K115))-LEN(SUBSTITUTE(TRIM(K115),",",""))+1)</f>
        <v>1</v>
      </c>
      <c r="M115" s="75">
        <v>0</v>
      </c>
      <c r="N115" s="77">
        <f>IF(L115=0,0,M115/L115)</f>
        <v>0</v>
      </c>
      <c r="O115" s="87"/>
      <c r="P115" s="90"/>
      <c r="Q115" s="101">
        <f>M115</f>
        <v>0</v>
      </c>
      <c r="R115" s="149">
        <f>R114-Q115</f>
        <v>0</v>
      </c>
      <c r="S115" s="114" t="s">
        <v>355</v>
      </c>
      <c r="AR115">
        <v>1</v>
      </c>
      <c r="AS115" t="s">
        <v>394</v>
      </c>
      <c r="AT115" t="s">
        <v>375</v>
      </c>
      <c r="AU115" t="s">
        <v>395</v>
      </c>
    </row>
    <row r="116" spans="1:47" x14ac:dyDescent="0.3">
      <c r="A116" s="3" t="s">
        <v>328</v>
      </c>
      <c r="B116" s="127">
        <v>20</v>
      </c>
      <c r="C116" s="135" t="s">
        <v>88</v>
      </c>
      <c r="E116" s="84"/>
      <c r="H116" s="81"/>
      <c r="I116" s="137">
        <f>LEN(TRIM($F$96))-LEN(SUBSTITUTE(TRIM($F$96),",",""))+1</f>
        <v>1</v>
      </c>
      <c r="J116" s="96">
        <f>B116-SUM(N117)</f>
        <v>20</v>
      </c>
      <c r="M116"/>
      <c r="N116"/>
      <c r="P116" s="88">
        <f>B116</f>
        <v>20</v>
      </c>
      <c r="Q116" s="88">
        <f>J116</f>
        <v>20</v>
      </c>
      <c r="R116" s="109">
        <f t="shared" si="22"/>
        <v>0</v>
      </c>
      <c r="S116" s="7" t="s">
        <v>354</v>
      </c>
      <c r="AR116">
        <v>3</v>
      </c>
      <c r="AS116" t="s">
        <v>377</v>
      </c>
      <c r="AT116" t="s">
        <v>378</v>
      </c>
    </row>
    <row r="117" spans="1:47" x14ac:dyDescent="0.3">
      <c r="A117" s="128"/>
      <c r="B117" s="123"/>
      <c r="C117" s="134"/>
      <c r="D117" s="124"/>
      <c r="E117" s="85"/>
      <c r="F117" s="85"/>
      <c r="G117" s="87"/>
      <c r="H117" s="75"/>
      <c r="I117" s="138"/>
      <c r="J117" s="80"/>
      <c r="K117" s="87" t="s">
        <v>290</v>
      </c>
      <c r="L117" s="87">
        <f>IF(K117="null",0,LEN(TRIM(K117))-LEN(SUBSTITUTE(TRIM(K117),",",""))+1)</f>
        <v>0</v>
      </c>
      <c r="M117" s="75">
        <v>0</v>
      </c>
      <c r="N117" s="158">
        <f>IF(L117=0,0,M117/L117)</f>
        <v>0</v>
      </c>
      <c r="O117" s="87"/>
      <c r="P117" s="90"/>
      <c r="Q117" s="101">
        <f>M117</f>
        <v>0</v>
      </c>
      <c r="R117" s="106">
        <f>R116-Q117</f>
        <v>0</v>
      </c>
      <c r="S117" s="155" t="s">
        <v>322</v>
      </c>
      <c r="AR117">
        <v>0</v>
      </c>
      <c r="AS117" t="s">
        <v>376</v>
      </c>
      <c r="AT117" t="s">
        <v>391</v>
      </c>
      <c r="AU117" t="s">
        <v>388</v>
      </c>
    </row>
    <row r="118" spans="1:47" x14ac:dyDescent="0.3">
      <c r="A118" s="3" t="s">
        <v>329</v>
      </c>
      <c r="B118" s="127">
        <v>30</v>
      </c>
      <c r="C118" s="135" t="s">
        <v>89</v>
      </c>
      <c r="E118" s="84"/>
      <c r="H118" s="81"/>
      <c r="I118" s="137">
        <f>LEN(TRIM($F$96))-LEN(SUBSTITUTE(TRIM($F$96),",",""))+1</f>
        <v>1</v>
      </c>
      <c r="J118" s="81">
        <f>B118-SUM(N119)</f>
        <v>20</v>
      </c>
      <c r="K118" s="137"/>
      <c r="M118" s="81"/>
      <c r="N118" s="92"/>
      <c r="P118" s="88">
        <f>B118</f>
        <v>30</v>
      </c>
      <c r="Q118" s="105">
        <f>J118</f>
        <v>20</v>
      </c>
      <c r="R118" s="109">
        <f t="shared" si="22"/>
        <v>10</v>
      </c>
      <c r="S118" s="1"/>
      <c r="AR118">
        <v>3</v>
      </c>
      <c r="AS118" t="s">
        <v>377</v>
      </c>
      <c r="AT118" t="s">
        <v>378</v>
      </c>
    </row>
    <row r="119" spans="1:47" x14ac:dyDescent="0.3">
      <c r="A119" s="128"/>
      <c r="B119" s="123"/>
      <c r="C119" s="124"/>
      <c r="D119" s="124"/>
      <c r="E119" s="85"/>
      <c r="F119" s="85"/>
      <c r="G119" s="87"/>
      <c r="H119" s="75"/>
      <c r="I119" s="138"/>
      <c r="J119" s="80"/>
      <c r="K119" s="87" t="s">
        <v>66</v>
      </c>
      <c r="L119" s="87">
        <f>IF(K119="null",0,LEN(TRIM(K119))-LEN(SUBSTITUTE(TRIM(K119),",",""))+1)</f>
        <v>1</v>
      </c>
      <c r="M119" s="75">
        <v>10</v>
      </c>
      <c r="N119" s="77">
        <f>IF(L119=0,0,M119/L119)</f>
        <v>10</v>
      </c>
      <c r="O119" s="87"/>
      <c r="P119" s="90"/>
      <c r="Q119" s="101">
        <f>M119</f>
        <v>10</v>
      </c>
      <c r="R119" s="106">
        <f>R118-Q119</f>
        <v>0</v>
      </c>
      <c r="AR119">
        <v>1</v>
      </c>
      <c r="AS119" t="s">
        <v>374</v>
      </c>
      <c r="AT119" t="s">
        <v>375</v>
      </c>
    </row>
    <row r="120" spans="1:47" x14ac:dyDescent="0.3">
      <c r="A120" s="139" t="s">
        <v>330</v>
      </c>
      <c r="B120" s="140">
        <v>20</v>
      </c>
      <c r="C120" s="141" t="s">
        <v>42</v>
      </c>
      <c r="D120" s="142"/>
      <c r="E120" s="143"/>
      <c r="F120" s="143"/>
      <c r="G120" s="95">
        <f>(LEN(TRIM($F$96))-LEN(SUBSTITUTE(TRIM($F$96),",",""))+1)</f>
        <v>1</v>
      </c>
      <c r="H120" s="97">
        <f>B120</f>
        <v>20</v>
      </c>
      <c r="I120" s="150"/>
      <c r="J120" s="96"/>
      <c r="K120" s="95"/>
      <c r="L120" s="95"/>
      <c r="M120" s="95"/>
      <c r="N120" s="95"/>
      <c r="O120" s="95"/>
      <c r="P120" s="99">
        <f>B120</f>
        <v>20</v>
      </c>
      <c r="Q120" s="99">
        <f>IF(G120=0,0,H120)</f>
        <v>20</v>
      </c>
      <c r="R120" s="109">
        <f t="shared" si="22"/>
        <v>0</v>
      </c>
      <c r="S120" s="7" t="s">
        <v>353</v>
      </c>
      <c r="AR120">
        <v>3</v>
      </c>
      <c r="AS120" t="s">
        <v>392</v>
      </c>
      <c r="AT120" t="s">
        <v>393</v>
      </c>
    </row>
    <row r="121" spans="1:47" x14ac:dyDescent="0.3">
      <c r="A121" s="3" t="s">
        <v>331</v>
      </c>
      <c r="B121" s="127">
        <v>20</v>
      </c>
      <c r="C121" s="135" t="s">
        <v>91</v>
      </c>
      <c r="E121" s="137"/>
      <c r="F121" s="94"/>
      <c r="G121" s="95">
        <f>(LEN(TRIM($F$96))-LEN(SUBSTITUTE(TRIM($F$96),",",""))+1)</f>
        <v>1</v>
      </c>
      <c r="H121" s="96">
        <f>B121-SUM(M122)</f>
        <v>20</v>
      </c>
      <c r="I121" s="95"/>
      <c r="J121" s="96"/>
      <c r="K121" s="95"/>
      <c r="L121" s="95"/>
      <c r="M121" s="95"/>
      <c r="N121" s="95"/>
      <c r="O121" s="95"/>
      <c r="P121" s="99">
        <f>B121</f>
        <v>20</v>
      </c>
      <c r="Q121" s="99">
        <f>IF(G121=0,0,H121)</f>
        <v>20</v>
      </c>
      <c r="R121" s="109">
        <f t="shared" si="22"/>
        <v>0</v>
      </c>
      <c r="S121" s="7" t="s">
        <v>353</v>
      </c>
      <c r="AR121">
        <v>3</v>
      </c>
      <c r="AS121" t="s">
        <v>392</v>
      </c>
      <c r="AT121" t="s">
        <v>393</v>
      </c>
    </row>
    <row r="122" spans="1:47" x14ac:dyDescent="0.3">
      <c r="A122" s="128"/>
      <c r="B122" s="123"/>
      <c r="C122" s="134"/>
      <c r="D122" s="125"/>
      <c r="E122" s="89"/>
      <c r="F122" s="85"/>
      <c r="G122" s="87"/>
      <c r="H122" s="80"/>
      <c r="I122" s="87"/>
      <c r="J122" s="80"/>
      <c r="K122" s="87" t="s">
        <v>66</v>
      </c>
      <c r="L122" s="87">
        <f>IF(K122="null",0,LEN(TRIM(K122))-LEN(SUBSTITUTE(TRIM(K122),",",""))+1)</f>
        <v>1</v>
      </c>
      <c r="M122" s="75">
        <v>0</v>
      </c>
      <c r="N122" s="77">
        <f>IF(L122=0,0,M122/L122)</f>
        <v>0</v>
      </c>
      <c r="O122" s="87"/>
      <c r="P122" s="90"/>
      <c r="Q122" s="101">
        <f>M122</f>
        <v>0</v>
      </c>
      <c r="R122" s="106">
        <f>R121-Q122</f>
        <v>0</v>
      </c>
      <c r="S122" s="7" t="s">
        <v>353</v>
      </c>
      <c r="AR122">
        <v>1</v>
      </c>
      <c r="AS122" t="s">
        <v>394</v>
      </c>
      <c r="AT122" t="s">
        <v>375</v>
      </c>
      <c r="AU122" t="s">
        <v>395</v>
      </c>
    </row>
    <row r="123" spans="1:47" x14ac:dyDescent="0.3">
      <c r="A123" s="3" t="s">
        <v>332</v>
      </c>
      <c r="B123" s="127">
        <v>30</v>
      </c>
      <c r="C123" s="135" t="s">
        <v>92</v>
      </c>
      <c r="E123" s="84"/>
      <c r="G123" s="95">
        <f>(LEN(TRIM($F$96))-LEN(SUBSTITUTE(TRIM($F$96),",",""))+1)</f>
        <v>1</v>
      </c>
      <c r="H123" s="96">
        <f>B123-SUM(M124)</f>
        <v>30</v>
      </c>
      <c r="I123" s="95"/>
      <c r="J123" s="96"/>
      <c r="K123" s="95"/>
      <c r="L123" s="95"/>
      <c r="M123" s="95"/>
      <c r="N123" s="95"/>
      <c r="O123" s="95"/>
      <c r="P123" s="99">
        <f>B123</f>
        <v>30</v>
      </c>
      <c r="Q123" s="99">
        <f>IF(G123=0,0,H123)</f>
        <v>30</v>
      </c>
      <c r="R123" s="109">
        <f t="shared" ref="R123" si="23">P123-Q123</f>
        <v>0</v>
      </c>
      <c r="S123" s="7" t="s">
        <v>353</v>
      </c>
      <c r="AR123">
        <v>3</v>
      </c>
      <c r="AS123" t="s">
        <v>396</v>
      </c>
      <c r="AT123" t="s">
        <v>393</v>
      </c>
    </row>
    <row r="124" spans="1:47" x14ac:dyDescent="0.3">
      <c r="A124" s="128"/>
      <c r="B124" s="123"/>
      <c r="C124" s="134"/>
      <c r="D124" s="124"/>
      <c r="E124" s="85"/>
      <c r="F124" s="85"/>
      <c r="G124" s="87"/>
      <c r="H124" s="80"/>
      <c r="I124" s="87"/>
      <c r="J124" s="80"/>
      <c r="K124" s="87" t="s">
        <v>290</v>
      </c>
      <c r="L124" s="87">
        <f>IF(K124="null",0,LEN(TRIM(K124))-LEN(SUBSTITUTE(TRIM(K124),",",""))+1)</f>
        <v>0</v>
      </c>
      <c r="M124" s="75">
        <v>0</v>
      </c>
      <c r="N124" s="77">
        <f>IF(L124=0,0,M124/L124)</f>
        <v>0</v>
      </c>
      <c r="O124" s="87"/>
      <c r="P124" s="90"/>
      <c r="Q124" s="101">
        <v>0</v>
      </c>
      <c r="R124" s="106">
        <f>R123-Q124</f>
        <v>0</v>
      </c>
      <c r="S124" s="155" t="s">
        <v>321</v>
      </c>
      <c r="AR124">
        <v>0</v>
      </c>
      <c r="AS124" t="s">
        <v>376</v>
      </c>
      <c r="AT124" t="s">
        <v>391</v>
      </c>
      <c r="AU124" t="s">
        <v>388</v>
      </c>
    </row>
    <row r="125" spans="1:47" x14ac:dyDescent="0.3">
      <c r="A125" s="3" t="s">
        <v>333</v>
      </c>
      <c r="B125" s="127">
        <v>30</v>
      </c>
      <c r="C125" s="135" t="s">
        <v>93</v>
      </c>
      <c r="E125" s="84"/>
      <c r="G125" s="152">
        <f>(LEN(TRIM($F$96))-LEN(SUBSTITUTE(TRIM($F$96),",",""))+1) - COUNTA(K126)</f>
        <v>0</v>
      </c>
      <c r="H125" s="96">
        <f>B125-SUM(M126)</f>
        <v>20</v>
      </c>
      <c r="I125" s="95"/>
      <c r="J125" s="96"/>
      <c r="K125" s="95"/>
      <c r="L125" s="95"/>
      <c r="M125" s="95"/>
      <c r="N125" s="95"/>
      <c r="O125" s="95"/>
      <c r="P125" s="99">
        <f>B125</f>
        <v>30</v>
      </c>
      <c r="Q125" s="151">
        <f>IF(G125=0,0,H125)</f>
        <v>0</v>
      </c>
      <c r="R125" s="109">
        <f t="shared" ref="R125" si="24">P125-Q125</f>
        <v>30</v>
      </c>
      <c r="S125" s="114" t="s">
        <v>303</v>
      </c>
      <c r="AR125">
        <v>3</v>
      </c>
      <c r="AS125" t="s">
        <v>392</v>
      </c>
      <c r="AT125" t="s">
        <v>393</v>
      </c>
    </row>
    <row r="126" spans="1:47" x14ac:dyDescent="0.3">
      <c r="A126" s="128"/>
      <c r="B126" s="123"/>
      <c r="C126" s="134"/>
      <c r="D126" s="124"/>
      <c r="E126" s="85"/>
      <c r="F126" s="85"/>
      <c r="G126" s="87"/>
      <c r="H126" s="80"/>
      <c r="I126" s="87"/>
      <c r="J126" s="80"/>
      <c r="K126" s="87" t="s">
        <v>66</v>
      </c>
      <c r="L126" s="87">
        <f>IF(K126="null",0,LEN(TRIM(K126))-LEN(SUBSTITUTE(TRIM(K126),",",""))+1)</f>
        <v>1</v>
      </c>
      <c r="M126" s="75">
        <v>10</v>
      </c>
      <c r="N126" s="77">
        <f>IF(L126=0,0,M126/L126)</f>
        <v>10</v>
      </c>
      <c r="O126" s="87"/>
      <c r="P126" s="90"/>
      <c r="Q126" s="101">
        <f>M126</f>
        <v>10</v>
      </c>
      <c r="R126" s="106">
        <f>R125-Q126</f>
        <v>20</v>
      </c>
      <c r="S126" s="1" t="s">
        <v>304</v>
      </c>
      <c r="AR126">
        <v>1</v>
      </c>
      <c r="AS126" t="s">
        <v>374</v>
      </c>
      <c r="AT126" t="s">
        <v>375</v>
      </c>
    </row>
    <row r="127" spans="1:47" x14ac:dyDescent="0.3">
      <c r="A127" s="3" t="s">
        <v>335</v>
      </c>
      <c r="B127" s="127">
        <v>20</v>
      </c>
      <c r="C127" s="135" t="s">
        <v>19</v>
      </c>
      <c r="E127" s="84"/>
      <c r="G127" s="152">
        <v>0</v>
      </c>
      <c r="H127" s="96">
        <f>B127-SUM(M128)</f>
        <v>20</v>
      </c>
      <c r="I127" s="95"/>
      <c r="J127" s="96"/>
      <c r="K127" s="95"/>
      <c r="L127" s="95"/>
      <c r="M127" s="95"/>
      <c r="N127" s="95"/>
      <c r="O127" s="95"/>
      <c r="P127" s="99">
        <f>B127</f>
        <v>20</v>
      </c>
      <c r="Q127" s="151">
        <f>IF(G127=0,0,H127)</f>
        <v>0</v>
      </c>
      <c r="R127" s="109">
        <f t="shared" ref="R127:R129" si="25">P127-Q127</f>
        <v>20</v>
      </c>
      <c r="S127" s="114" t="s">
        <v>356</v>
      </c>
      <c r="AR127">
        <v>3</v>
      </c>
      <c r="AS127" t="s">
        <v>397</v>
      </c>
      <c r="AT127" t="s">
        <v>393</v>
      </c>
    </row>
    <row r="128" spans="1:47" x14ac:dyDescent="0.3">
      <c r="A128" s="128"/>
      <c r="B128" s="123"/>
      <c r="C128" s="124"/>
      <c r="D128" s="124"/>
      <c r="E128" s="89"/>
      <c r="F128" s="85"/>
      <c r="G128" s="87"/>
      <c r="H128" s="80"/>
      <c r="I128" s="138">
        <f>LEN(TRIM($F$96))-LEN(SUBSTITUTE(TRIM($F$96),",",""))+1</f>
        <v>1</v>
      </c>
      <c r="J128" s="75">
        <v>20</v>
      </c>
      <c r="K128" s="138"/>
      <c r="L128" s="87"/>
      <c r="M128" s="75"/>
      <c r="N128" s="77"/>
      <c r="O128" s="87"/>
      <c r="P128" s="90"/>
      <c r="Q128" s="101">
        <f>J128</f>
        <v>20</v>
      </c>
      <c r="R128" s="106">
        <f>R127-Q128</f>
        <v>0</v>
      </c>
      <c r="S128" s="114" t="s">
        <v>306</v>
      </c>
      <c r="AR128">
        <v>3</v>
      </c>
      <c r="AS128" t="s">
        <v>377</v>
      </c>
      <c r="AT128" t="s">
        <v>378</v>
      </c>
      <c r="AU128" t="s">
        <v>398</v>
      </c>
    </row>
    <row r="129" spans="1:47" x14ac:dyDescent="0.3">
      <c r="A129" s="3" t="s">
        <v>307</v>
      </c>
      <c r="B129" s="127">
        <v>30</v>
      </c>
      <c r="C129" s="135" t="s">
        <v>95</v>
      </c>
      <c r="E129" s="84"/>
      <c r="G129" s="114">
        <f>(LEN(TRIM($F$96))-LEN(SUBSTITUTE(TRIM($F$96),",",""))+1)-COUNTA(K131)</f>
        <v>0</v>
      </c>
      <c r="H129" s="81">
        <f>B129-SUM(M131)</f>
        <v>30</v>
      </c>
      <c r="I129" s="137"/>
      <c r="J129" s="81"/>
      <c r="K129" s="137"/>
      <c r="M129" s="81"/>
      <c r="N129" s="92"/>
      <c r="P129" s="88">
        <f>B129</f>
        <v>30</v>
      </c>
      <c r="Q129" s="105">
        <f>IF(G129=0,0,H129)</f>
        <v>0</v>
      </c>
      <c r="R129" s="109">
        <f t="shared" si="25"/>
        <v>30</v>
      </c>
      <c r="S129" s="114" t="s">
        <v>324</v>
      </c>
      <c r="AR129">
        <v>3</v>
      </c>
      <c r="AS129" t="s">
        <v>397</v>
      </c>
      <c r="AT129" t="s">
        <v>393</v>
      </c>
    </row>
    <row r="130" spans="1:47" x14ac:dyDescent="0.3">
      <c r="B130"/>
      <c r="C130" s="135"/>
      <c r="E130" s="84"/>
      <c r="I130">
        <f>LEN(TRIM($F$96))-LEN(SUBSTITUTE(TRIM($F$96),",",""))+1</f>
        <v>1</v>
      </c>
      <c r="J130" s="81">
        <f>B129-SUM(N131)</f>
        <v>30</v>
      </c>
      <c r="K130" s="137"/>
      <c r="M130" s="81"/>
      <c r="N130" s="92"/>
      <c r="P130" s="88"/>
      <c r="Q130" s="105">
        <f>J130</f>
        <v>30</v>
      </c>
      <c r="R130" s="107">
        <f>R129-Q130</f>
        <v>0</v>
      </c>
      <c r="S130" s="114" t="s">
        <v>326</v>
      </c>
      <c r="AR130">
        <v>3</v>
      </c>
      <c r="AS130" t="s">
        <v>399</v>
      </c>
      <c r="AT130" t="s">
        <v>378</v>
      </c>
      <c r="AU130" t="s">
        <v>398</v>
      </c>
    </row>
    <row r="131" spans="1:47" x14ac:dyDescent="0.3">
      <c r="A131" s="128"/>
      <c r="B131" s="87"/>
      <c r="C131" s="134"/>
      <c r="D131" s="124"/>
      <c r="E131" s="85"/>
      <c r="F131" s="85"/>
      <c r="G131" s="87"/>
      <c r="H131" s="75"/>
      <c r="I131" s="138"/>
      <c r="J131" s="75"/>
      <c r="K131" s="138" t="s">
        <v>66</v>
      </c>
      <c r="L131" s="87">
        <f>IF(K131="null",0,LEN(TRIM(K131))-LEN(SUBSTITUTE(TRIM(K131),",",""))+1)</f>
        <v>1</v>
      </c>
      <c r="M131" s="75">
        <v>0</v>
      </c>
      <c r="N131" s="77">
        <f>IF(L131=0,0,M131/L131)</f>
        <v>0</v>
      </c>
      <c r="O131" s="87"/>
      <c r="P131" s="90"/>
      <c r="Q131" s="101">
        <f>M131</f>
        <v>0</v>
      </c>
      <c r="R131" s="106">
        <f>R130-Q131</f>
        <v>0</v>
      </c>
      <c r="S131" s="114" t="s">
        <v>283</v>
      </c>
      <c r="AR131">
        <v>1</v>
      </c>
      <c r="AS131" t="s">
        <v>394</v>
      </c>
      <c r="AT131" t="s">
        <v>375</v>
      </c>
      <c r="AU131" t="s">
        <v>395</v>
      </c>
    </row>
    <row r="132" spans="1:47" x14ac:dyDescent="0.3">
      <c r="A132" s="3" t="s">
        <v>308</v>
      </c>
      <c r="B132" s="127">
        <v>30</v>
      </c>
      <c r="C132" s="135" t="s">
        <v>96</v>
      </c>
      <c r="E132" s="84"/>
      <c r="G132" s="114">
        <v>0</v>
      </c>
      <c r="H132" s="81">
        <f>B132-SUM(M134)</f>
        <v>20</v>
      </c>
      <c r="I132" s="137"/>
      <c r="J132" s="81"/>
      <c r="K132" s="137"/>
      <c r="M132" s="81"/>
      <c r="N132" s="92"/>
      <c r="P132" s="88">
        <f>B132</f>
        <v>30</v>
      </c>
      <c r="Q132" s="105">
        <f>IF(G132=0,0,H132)</f>
        <v>0</v>
      </c>
      <c r="R132" s="109">
        <f t="shared" ref="R132" si="26">P132-Q132</f>
        <v>30</v>
      </c>
      <c r="S132" s="114" t="s">
        <v>324</v>
      </c>
      <c r="AR132">
        <v>3</v>
      </c>
      <c r="AS132" t="s">
        <v>397</v>
      </c>
      <c r="AT132" t="s">
        <v>393</v>
      </c>
      <c r="AU132" t="s">
        <v>402</v>
      </c>
    </row>
    <row r="133" spans="1:47" x14ac:dyDescent="0.3">
      <c r="B133"/>
      <c r="C133" s="135"/>
      <c r="E133" s="84"/>
      <c r="I133">
        <f>LEN(TRIM($F$96))-LEN(SUBSTITUTE(TRIM($F$96),",",""))+1</f>
        <v>1</v>
      </c>
      <c r="J133" s="81">
        <f>B132-SUM(N134)</f>
        <v>30</v>
      </c>
      <c r="K133" s="137"/>
      <c r="M133" s="81"/>
      <c r="N133" s="92"/>
      <c r="P133" s="88"/>
      <c r="Q133" s="105">
        <f>J133</f>
        <v>30</v>
      </c>
      <c r="R133" s="107">
        <f>R132-Q133</f>
        <v>0</v>
      </c>
      <c r="S133" s="114" t="s">
        <v>326</v>
      </c>
      <c r="AR133">
        <v>3</v>
      </c>
      <c r="AS133" t="s">
        <v>403</v>
      </c>
      <c r="AT133" t="s">
        <v>378</v>
      </c>
      <c r="AU133" t="s">
        <v>401</v>
      </c>
    </row>
    <row r="134" spans="1:47" x14ac:dyDescent="0.3">
      <c r="A134" s="128"/>
      <c r="B134" s="87"/>
      <c r="C134" s="134"/>
      <c r="D134" s="124"/>
      <c r="E134" s="85"/>
      <c r="F134" s="85"/>
      <c r="G134" s="87"/>
      <c r="H134" s="75"/>
      <c r="I134" s="138"/>
      <c r="J134" s="75"/>
      <c r="K134" s="138" t="s">
        <v>290</v>
      </c>
      <c r="L134" s="87">
        <f>IF(K134="null",0,LEN(TRIM(K134))-LEN(SUBSTITUTE(TRIM(K134),",",""))+1)</f>
        <v>0</v>
      </c>
      <c r="M134" s="75">
        <v>10</v>
      </c>
      <c r="N134" s="77">
        <f>IF(L134=0,0,M134/L134)</f>
        <v>0</v>
      </c>
      <c r="O134" s="87"/>
      <c r="P134" s="90"/>
      <c r="Q134" s="101">
        <v>0</v>
      </c>
      <c r="R134" s="106">
        <f>R133-Q134</f>
        <v>0</v>
      </c>
      <c r="S134" s="155" t="s">
        <v>321</v>
      </c>
      <c r="AR134">
        <v>0</v>
      </c>
      <c r="AS134" t="s">
        <v>376</v>
      </c>
      <c r="AT134" t="s">
        <v>391</v>
      </c>
      <c r="AU134" t="s">
        <v>388</v>
      </c>
    </row>
    <row r="135" spans="1:47" x14ac:dyDescent="0.3">
      <c r="A135" s="3" t="s">
        <v>336</v>
      </c>
      <c r="B135" s="127">
        <v>30</v>
      </c>
      <c r="C135" s="135" t="s">
        <v>98</v>
      </c>
      <c r="E135" s="84"/>
      <c r="G135" s="114">
        <f>(LEN(TRIM($F$96))-LEN(SUBSTITUTE(TRIM($F$96),",",""))+1) - SUM(L137)</f>
        <v>0</v>
      </c>
      <c r="H135" s="81">
        <f>B135-SUM(M137)</f>
        <v>20</v>
      </c>
      <c r="I135" s="137"/>
      <c r="J135" s="81"/>
      <c r="K135" s="137"/>
      <c r="M135" s="81"/>
      <c r="N135" s="92"/>
      <c r="P135" s="88">
        <f>B135</f>
        <v>30</v>
      </c>
      <c r="Q135" s="105">
        <f>IF(G135=0,0,H135)</f>
        <v>0</v>
      </c>
      <c r="R135" s="109">
        <f t="shared" ref="R135" si="27">P135-Q135</f>
        <v>30</v>
      </c>
      <c r="S135" s="114" t="s">
        <v>324</v>
      </c>
      <c r="AR135">
        <v>3</v>
      </c>
      <c r="AS135" t="s">
        <v>397</v>
      </c>
      <c r="AT135" t="s">
        <v>393</v>
      </c>
      <c r="AU135" t="s">
        <v>402</v>
      </c>
    </row>
    <row r="136" spans="1:47" x14ac:dyDescent="0.3">
      <c r="B136"/>
      <c r="C136" s="135"/>
      <c r="E136" s="84"/>
      <c r="I136">
        <f>LEN(TRIM($F$96))-LEN(SUBSTITUTE(TRIM($F$96),",",""))+1</f>
        <v>1</v>
      </c>
      <c r="J136" s="81">
        <f>B135-SUM(N137)</f>
        <v>20</v>
      </c>
      <c r="K136" s="137"/>
      <c r="M136" s="81"/>
      <c r="N136" s="92"/>
      <c r="P136" s="88"/>
      <c r="Q136" s="105">
        <f>J136</f>
        <v>20</v>
      </c>
      <c r="R136" s="107">
        <f>R135-Q136</f>
        <v>10</v>
      </c>
      <c r="S136" s="114" t="s">
        <v>326</v>
      </c>
      <c r="AR136">
        <v>3</v>
      </c>
      <c r="AS136" t="s">
        <v>400</v>
      </c>
      <c r="AT136" t="s">
        <v>378</v>
      </c>
      <c r="AU136" t="s">
        <v>401</v>
      </c>
    </row>
    <row r="137" spans="1:47" x14ac:dyDescent="0.3">
      <c r="A137" s="128"/>
      <c r="B137" s="87"/>
      <c r="C137" s="134"/>
      <c r="D137" s="124"/>
      <c r="E137" s="85"/>
      <c r="F137" s="85"/>
      <c r="G137" s="87"/>
      <c r="H137" s="75"/>
      <c r="I137" s="138"/>
      <c r="J137" s="75"/>
      <c r="K137" s="138" t="s">
        <v>66</v>
      </c>
      <c r="L137" s="87">
        <f>IF(K137="null",0,LEN(TRIM(K137))-LEN(SUBSTITUTE(TRIM(K137),",",""))+1)</f>
        <v>1</v>
      </c>
      <c r="M137" s="75">
        <v>10</v>
      </c>
      <c r="N137" s="77">
        <f>IF(L137=0,0,M137/L137)</f>
        <v>10</v>
      </c>
      <c r="O137" s="87"/>
      <c r="P137" s="90"/>
      <c r="Q137" s="101">
        <f>M137</f>
        <v>10</v>
      </c>
      <c r="R137" s="106">
        <f>R136-Q137</f>
        <v>0</v>
      </c>
      <c r="S137" s="155"/>
      <c r="AR137">
        <v>1</v>
      </c>
      <c r="AS137" t="s">
        <v>374</v>
      </c>
      <c r="AT137" t="s">
        <v>375</v>
      </c>
    </row>
    <row r="138" spans="1:47" x14ac:dyDescent="0.3">
      <c r="A138" s="3" t="s">
        <v>337</v>
      </c>
      <c r="B138" s="127">
        <v>20</v>
      </c>
      <c r="C138" s="135" t="s">
        <v>92</v>
      </c>
      <c r="E138" s="84"/>
      <c r="G138" s="95">
        <f>(LEN(TRIM($F$96))-LEN(SUBSTITUTE(TRIM($F$96),",",""))+1)</f>
        <v>1</v>
      </c>
      <c r="H138" s="96">
        <f>B138-SUM(M139)</f>
        <v>20</v>
      </c>
      <c r="I138" s="137"/>
      <c r="J138" s="81"/>
      <c r="K138" s="137"/>
      <c r="M138" s="81"/>
      <c r="N138" s="92"/>
      <c r="P138" s="88">
        <f>B138</f>
        <v>20</v>
      </c>
      <c r="Q138" s="105">
        <f>IF(G138=0,0,H138)</f>
        <v>20</v>
      </c>
      <c r="R138" s="109">
        <f t="shared" ref="R138" si="28">P138-Q138</f>
        <v>0</v>
      </c>
      <c r="S138" s="114" t="s">
        <v>325</v>
      </c>
      <c r="AR138">
        <v>3</v>
      </c>
      <c r="AS138" t="s">
        <v>392</v>
      </c>
      <c r="AT138" t="s">
        <v>393</v>
      </c>
      <c r="AU138" t="s">
        <v>405</v>
      </c>
    </row>
    <row r="139" spans="1:47" x14ac:dyDescent="0.3">
      <c r="A139" s="128"/>
      <c r="B139" s="87"/>
      <c r="C139" s="134"/>
      <c r="D139" s="124"/>
      <c r="E139" s="85"/>
      <c r="F139" s="85"/>
      <c r="G139" s="87"/>
      <c r="H139" s="75"/>
      <c r="I139" s="138"/>
      <c r="J139" s="75"/>
      <c r="K139" s="138" t="s">
        <v>290</v>
      </c>
      <c r="L139" s="87">
        <f>IF(K139="null",0,LEN(TRIM(K139))-LEN(SUBSTITUTE(TRIM(K139),",",""))+1)</f>
        <v>0</v>
      </c>
      <c r="M139" s="75">
        <v>0</v>
      </c>
      <c r="N139" s="77">
        <f>IF(L139=0,0,M139/L139)</f>
        <v>0</v>
      </c>
      <c r="O139" s="87"/>
      <c r="P139" s="90"/>
      <c r="Q139" s="101">
        <v>0</v>
      </c>
      <c r="R139" s="106">
        <f>R138-Q139</f>
        <v>0</v>
      </c>
      <c r="S139" s="155" t="s">
        <v>321</v>
      </c>
      <c r="AR139">
        <v>0</v>
      </c>
      <c r="AS139" t="s">
        <v>376</v>
      </c>
      <c r="AT139" t="s">
        <v>391</v>
      </c>
      <c r="AU139" t="s">
        <v>388</v>
      </c>
    </row>
    <row r="140" spans="1:47" x14ac:dyDescent="0.3">
      <c r="A140" s="3" t="s">
        <v>338</v>
      </c>
      <c r="B140" s="127">
        <v>30</v>
      </c>
      <c r="C140" s="135" t="s">
        <v>100</v>
      </c>
      <c r="E140" s="84"/>
      <c r="G140" s="95">
        <f>(LEN(TRIM($F$96))-LEN(SUBSTITUTE(TRIM($F$96),",",""))+1)</f>
        <v>1</v>
      </c>
      <c r="H140" s="81">
        <f>B140-SUM(M142)</f>
        <v>30</v>
      </c>
      <c r="I140" s="137"/>
      <c r="J140" s="81"/>
      <c r="K140" s="137"/>
      <c r="M140" s="81"/>
      <c r="N140" s="92"/>
      <c r="P140" s="88">
        <f>B140</f>
        <v>30</v>
      </c>
      <c r="Q140" s="105">
        <f>IF(G140=0,0,H140)</f>
        <v>30</v>
      </c>
      <c r="R140" s="109">
        <f t="shared" ref="R140" si="29">P140-Q140</f>
        <v>0</v>
      </c>
      <c r="S140" s="114" t="s">
        <v>357</v>
      </c>
      <c r="AR140">
        <v>3</v>
      </c>
      <c r="AS140" t="s">
        <v>396</v>
      </c>
      <c r="AT140" t="s">
        <v>393</v>
      </c>
      <c r="AU140" t="s">
        <v>405</v>
      </c>
    </row>
    <row r="141" spans="1:47" x14ac:dyDescent="0.3">
      <c r="B141"/>
      <c r="C141" s="127"/>
      <c r="D141" s="164"/>
      <c r="E141" s="137"/>
      <c r="F141" s="137"/>
      <c r="G141" s="137"/>
      <c r="H141" s="81"/>
      <c r="I141" s="137"/>
      <c r="J141" s="81"/>
      <c r="K141" s="137" t="s">
        <v>290</v>
      </c>
      <c r="L141">
        <f>IF(K141="null",0,LEN(TRIM(K141))-LEN(SUBSTITUTE(TRIM(K141),",",""))+1)</f>
        <v>0</v>
      </c>
      <c r="M141" s="81">
        <v>10</v>
      </c>
      <c r="N141" s="92">
        <f>IF(L141=0,0,M141/L141)</f>
        <v>0</v>
      </c>
      <c r="P141" s="88"/>
      <c r="Q141" s="105">
        <v>0</v>
      </c>
      <c r="R141" s="107">
        <f>R140-Q141</f>
        <v>0</v>
      </c>
      <c r="S141" s="155" t="s">
        <v>321</v>
      </c>
      <c r="AR141">
        <v>0</v>
      </c>
      <c r="AS141" t="s">
        <v>376</v>
      </c>
      <c r="AT141" t="s">
        <v>391</v>
      </c>
      <c r="AU141" t="s">
        <v>388</v>
      </c>
    </row>
    <row r="142" spans="1:47" x14ac:dyDescent="0.3">
      <c r="A142" s="128"/>
      <c r="B142" s="87"/>
      <c r="C142" s="134"/>
      <c r="D142" s="124"/>
      <c r="E142" s="85"/>
      <c r="F142" s="85"/>
      <c r="G142" s="87"/>
      <c r="H142" s="75"/>
      <c r="I142" s="138"/>
      <c r="J142" s="75"/>
      <c r="K142" s="138" t="s">
        <v>66</v>
      </c>
      <c r="L142" s="87">
        <f>IF(K142="null",0,LEN(TRIM(K142))-LEN(SUBSTITUTE(TRIM(K142),",",""))+1)</f>
        <v>1</v>
      </c>
      <c r="M142" s="75">
        <v>0</v>
      </c>
      <c r="N142" s="77">
        <f>IF(L142=0,0,M142/L142)</f>
        <v>0</v>
      </c>
      <c r="O142" s="87"/>
      <c r="P142" s="90"/>
      <c r="Q142" s="101">
        <f>M142</f>
        <v>0</v>
      </c>
      <c r="R142" s="106">
        <f>R141-Q142</f>
        <v>0</v>
      </c>
      <c r="S142" s="1" t="s">
        <v>304</v>
      </c>
      <c r="AR142">
        <v>0</v>
      </c>
      <c r="AS142" t="s">
        <v>379</v>
      </c>
      <c r="AT142" t="s">
        <v>375</v>
      </c>
      <c r="AU142" t="s">
        <v>390</v>
      </c>
    </row>
    <row r="143" spans="1:47" x14ac:dyDescent="0.3">
      <c r="A143" s="3" t="s">
        <v>339</v>
      </c>
      <c r="B143" s="127">
        <v>40</v>
      </c>
      <c r="C143" s="127" t="s">
        <v>101</v>
      </c>
      <c r="D143" s="164"/>
      <c r="E143" s="137"/>
      <c r="F143" s="137"/>
      <c r="G143" s="167">
        <v>1</v>
      </c>
      <c r="H143" s="81">
        <f>B143-0</f>
        <v>40</v>
      </c>
      <c r="I143" s="137"/>
      <c r="J143" s="81"/>
      <c r="K143" s="137"/>
      <c r="M143" s="81"/>
      <c r="N143" s="92"/>
      <c r="P143" s="88">
        <f>B143</f>
        <v>40</v>
      </c>
      <c r="Q143" s="105">
        <f>IF(G143=0,0,H143)</f>
        <v>40</v>
      </c>
      <c r="R143" s="109">
        <f t="shared" ref="R143" si="30">P143-Q143</f>
        <v>0</v>
      </c>
      <c r="S143" s="114" t="s">
        <v>325</v>
      </c>
      <c r="AR143">
        <v>3</v>
      </c>
      <c r="AS143" t="s">
        <v>406</v>
      </c>
      <c r="AT143" t="s">
        <v>393</v>
      </c>
      <c r="AU143" t="s">
        <v>405</v>
      </c>
    </row>
    <row r="144" spans="1:47" x14ac:dyDescent="0.3">
      <c r="B144"/>
      <c r="C144" s="127"/>
      <c r="D144" s="164"/>
      <c r="E144" s="137"/>
      <c r="F144" s="137"/>
      <c r="G144" s="137"/>
      <c r="H144" s="81"/>
      <c r="I144" s="137"/>
      <c r="J144" s="81"/>
      <c r="K144" s="137" t="s">
        <v>290</v>
      </c>
      <c r="L144">
        <f>IF(K144="null",0,LEN(TRIM(K144))-LEN(SUBSTITUTE(TRIM(K144),",",""))+1)</f>
        <v>0</v>
      </c>
      <c r="M144" s="81">
        <v>10</v>
      </c>
      <c r="N144" s="92">
        <f>IF(L144=0,0,M144/L144)</f>
        <v>0</v>
      </c>
      <c r="P144" s="88"/>
      <c r="Q144" s="105">
        <v>0</v>
      </c>
      <c r="R144" s="107">
        <f>R143-Q144</f>
        <v>0</v>
      </c>
      <c r="S144" s="155" t="s">
        <v>321</v>
      </c>
      <c r="AR144">
        <v>0</v>
      </c>
      <c r="AS144" t="s">
        <v>376</v>
      </c>
      <c r="AT144" t="s">
        <v>391</v>
      </c>
      <c r="AU144" t="s">
        <v>388</v>
      </c>
    </row>
    <row r="145" spans="1:47" x14ac:dyDescent="0.3">
      <c r="A145" s="128"/>
      <c r="B145" s="87"/>
      <c r="C145" s="123"/>
      <c r="D145" s="165"/>
      <c r="E145" s="138"/>
      <c r="F145" s="138"/>
      <c r="G145" s="138"/>
      <c r="H145" s="75"/>
      <c r="I145" s="138"/>
      <c r="J145" s="75"/>
      <c r="K145" s="138" t="s">
        <v>290</v>
      </c>
      <c r="L145" s="87">
        <f>IF(K145="null",0,LEN(TRIM(K145))-LEN(SUBSTITUTE(TRIM(K145),",",""))+1)</f>
        <v>0</v>
      </c>
      <c r="M145" s="75">
        <v>10</v>
      </c>
      <c r="N145" s="77">
        <f>IF(L145=0,0,M145/L145)</f>
        <v>0</v>
      </c>
      <c r="O145" s="87"/>
      <c r="P145" s="90"/>
      <c r="Q145" s="101">
        <v>0</v>
      </c>
      <c r="R145" s="106">
        <f>R144-Q145</f>
        <v>0</v>
      </c>
      <c r="S145" s="155" t="s">
        <v>321</v>
      </c>
      <c r="AR145">
        <v>0</v>
      </c>
      <c r="AS145" t="s">
        <v>376</v>
      </c>
      <c r="AT145" t="s">
        <v>391</v>
      </c>
      <c r="AU145" t="s">
        <v>388</v>
      </c>
    </row>
    <row r="146" spans="1:47" x14ac:dyDescent="0.3">
      <c r="A146" s="3" t="s">
        <v>340</v>
      </c>
      <c r="B146" s="127">
        <v>40</v>
      </c>
      <c r="C146" s="127" t="s">
        <v>102</v>
      </c>
      <c r="D146" s="164"/>
      <c r="E146" s="137"/>
      <c r="G146" s="114">
        <f>(LEN(TRIM($F$96))-LEN(SUBSTITUTE(TRIM($F$96),",",""))+1) - SUM(L148)</f>
        <v>0</v>
      </c>
      <c r="H146" s="81">
        <f>B146-SUM(M148)</f>
        <v>40</v>
      </c>
      <c r="I146" s="137"/>
      <c r="J146" s="81"/>
      <c r="K146" s="137"/>
      <c r="M146" s="81"/>
      <c r="N146" s="92"/>
      <c r="P146" s="88">
        <f>B146</f>
        <v>40</v>
      </c>
      <c r="Q146" s="105">
        <f>IF(G146=0,0,H146)</f>
        <v>0</v>
      </c>
      <c r="R146" s="109">
        <f t="shared" ref="R146" si="31">P146-Q146</f>
        <v>40</v>
      </c>
      <c r="S146" s="114" t="s">
        <v>357</v>
      </c>
      <c r="AR146">
        <v>3</v>
      </c>
      <c r="AS146" t="s">
        <v>396</v>
      </c>
      <c r="AT146" t="s">
        <v>393</v>
      </c>
      <c r="AU146" t="s">
        <v>405</v>
      </c>
    </row>
    <row r="147" spans="1:47" x14ac:dyDescent="0.3">
      <c r="B147"/>
      <c r="C147" s="127"/>
      <c r="D147" s="164"/>
      <c r="E147" s="137"/>
      <c r="F147" s="137"/>
      <c r="G147" s="137"/>
      <c r="H147" s="81"/>
      <c r="I147" s="137"/>
      <c r="J147" s="81"/>
      <c r="K147" s="137" t="s">
        <v>290</v>
      </c>
      <c r="L147">
        <f>IF(K147="null",0,LEN(TRIM(K147))-LEN(SUBSTITUTE(TRIM(K147),",",""))+1)</f>
        <v>0</v>
      </c>
      <c r="M147" s="81">
        <v>10</v>
      </c>
      <c r="N147" s="92">
        <f>IF(L147=0,0,M147/L147)</f>
        <v>0</v>
      </c>
      <c r="P147" s="88"/>
      <c r="Q147" s="105">
        <v>0</v>
      </c>
      <c r="R147" s="107">
        <f>R146-Q147</f>
        <v>40</v>
      </c>
      <c r="S147" s="155" t="s">
        <v>321</v>
      </c>
      <c r="AR147">
        <v>0</v>
      </c>
      <c r="AS147" t="s">
        <v>376</v>
      </c>
      <c r="AT147" t="s">
        <v>391</v>
      </c>
      <c r="AU147" t="s">
        <v>388</v>
      </c>
    </row>
    <row r="148" spans="1:47" x14ac:dyDescent="0.3">
      <c r="A148" s="128"/>
      <c r="B148" s="87"/>
      <c r="C148" s="123"/>
      <c r="D148" s="165"/>
      <c r="E148" s="138"/>
      <c r="F148" s="85"/>
      <c r="G148" s="87"/>
      <c r="H148" s="75"/>
      <c r="I148" s="138"/>
      <c r="J148" s="75"/>
      <c r="K148" s="138" t="s">
        <v>66</v>
      </c>
      <c r="L148" s="87">
        <f>IF(K148="null",0,LEN(TRIM(K148))-LEN(SUBSTITUTE(TRIM(K148),",",""))+1)</f>
        <v>1</v>
      </c>
      <c r="M148" s="75">
        <v>0</v>
      </c>
      <c r="N148" s="77">
        <f>IF(L148=0,0,M148/L148)</f>
        <v>0</v>
      </c>
      <c r="O148" s="87"/>
      <c r="P148" s="90"/>
      <c r="Q148" s="101">
        <f>M148</f>
        <v>0</v>
      </c>
      <c r="R148" s="106">
        <f>R147-Q148</f>
        <v>40</v>
      </c>
      <c r="S148" s="1" t="s">
        <v>304</v>
      </c>
      <c r="AR148">
        <v>1</v>
      </c>
      <c r="AS148" t="s">
        <v>374</v>
      </c>
      <c r="AT148" t="s">
        <v>375</v>
      </c>
    </row>
    <row r="149" spans="1:47" x14ac:dyDescent="0.3">
      <c r="A149" s="3" t="s">
        <v>341</v>
      </c>
      <c r="B149" s="127">
        <v>40</v>
      </c>
      <c r="C149" s="127" t="s">
        <v>103</v>
      </c>
      <c r="D149" s="164"/>
      <c r="E149" s="137"/>
      <c r="G149" s="102">
        <f>(LEN(TRIM($F$96))-LEN(SUBSTITUTE(TRIM($F$96),",",""))+1)</f>
        <v>1</v>
      </c>
      <c r="H149" s="81">
        <f>B149-J150</f>
        <v>20</v>
      </c>
      <c r="I149" s="137"/>
      <c r="J149" s="81"/>
      <c r="K149" s="137"/>
      <c r="M149" s="81"/>
      <c r="N149" s="92"/>
      <c r="P149" s="88">
        <f>B149</f>
        <v>40</v>
      </c>
      <c r="Q149" s="105">
        <f>IF(G149=0,0,H149)</f>
        <v>20</v>
      </c>
      <c r="R149" s="109">
        <f t="shared" ref="R149" si="32">P149-Q149</f>
        <v>20</v>
      </c>
      <c r="S149" s="114" t="s">
        <v>357</v>
      </c>
      <c r="AR149">
        <v>3</v>
      </c>
      <c r="AS149" t="s">
        <v>392</v>
      </c>
      <c r="AT149" t="s">
        <v>393</v>
      </c>
      <c r="AU149" t="s">
        <v>405</v>
      </c>
    </row>
    <row r="150" spans="1:47" x14ac:dyDescent="0.3">
      <c r="A150" s="128"/>
      <c r="B150" s="87"/>
      <c r="C150" s="123"/>
      <c r="D150" s="165"/>
      <c r="E150" s="138"/>
      <c r="F150" s="138"/>
      <c r="G150" s="138"/>
      <c r="H150" s="75"/>
      <c r="I150" s="138">
        <f>LEN(TRIM($F$96))-LEN(SUBSTITUTE(TRIM($F$96),",",""))+1</f>
        <v>1</v>
      </c>
      <c r="J150" s="75">
        <v>20</v>
      </c>
      <c r="K150" s="138"/>
      <c r="L150" s="87"/>
      <c r="M150" s="75"/>
      <c r="N150" s="77"/>
      <c r="O150" s="87"/>
      <c r="P150" s="90">
        <f>B150</f>
        <v>0</v>
      </c>
      <c r="Q150" s="101">
        <f>J150</f>
        <v>20</v>
      </c>
      <c r="R150" s="106">
        <f>R149-Q150</f>
        <v>0</v>
      </c>
      <c r="S150" s="155"/>
      <c r="AR150">
        <v>3</v>
      </c>
      <c r="AS150" t="s">
        <v>377</v>
      </c>
      <c r="AT150" t="s">
        <v>378</v>
      </c>
    </row>
    <row r="151" spans="1:47" x14ac:dyDescent="0.3">
      <c r="A151" s="3" t="s">
        <v>342</v>
      </c>
      <c r="B151" s="127">
        <v>50</v>
      </c>
      <c r="C151" s="127" t="s">
        <v>105</v>
      </c>
      <c r="D151" s="164"/>
      <c r="E151" s="137"/>
      <c r="G151" s="102">
        <f>(LEN(TRIM($F$96))-LEN(SUBSTITUTE(TRIM($F$96),",",""))+1)</f>
        <v>1</v>
      </c>
      <c r="H151" s="81">
        <f>B151-SUM(J152)</f>
        <v>30</v>
      </c>
      <c r="I151" s="137"/>
      <c r="J151" s="81"/>
      <c r="K151" s="137"/>
      <c r="M151" s="81"/>
      <c r="N151" s="92"/>
      <c r="P151" s="88">
        <f>B151</f>
        <v>50</v>
      </c>
      <c r="Q151" s="105">
        <f>IF(G151=0,0,H151)</f>
        <v>30</v>
      </c>
      <c r="R151" s="109">
        <f t="shared" ref="R151" si="33">P151-Q151</f>
        <v>20</v>
      </c>
      <c r="S151" s="114" t="s">
        <v>357</v>
      </c>
      <c r="AR151">
        <v>3</v>
      </c>
      <c r="AS151" t="s">
        <v>396</v>
      </c>
      <c r="AT151" t="s">
        <v>393</v>
      </c>
      <c r="AU151" t="s">
        <v>405</v>
      </c>
    </row>
    <row r="152" spans="1:47" x14ac:dyDescent="0.3">
      <c r="B152"/>
      <c r="C152" s="127"/>
      <c r="D152" s="164"/>
      <c r="E152" s="137"/>
      <c r="F152" s="137"/>
      <c r="G152" s="137"/>
      <c r="H152" s="81"/>
      <c r="I152" s="137">
        <f>LEN(TRIM($F$96))-LEN(SUBSTITUTE(TRIM($F$96),",",""))+1</f>
        <v>1</v>
      </c>
      <c r="J152" s="81">
        <v>20</v>
      </c>
      <c r="K152" s="137"/>
      <c r="M152" s="81"/>
      <c r="N152" s="92"/>
      <c r="P152" s="88"/>
      <c r="Q152" s="105">
        <f>J152</f>
        <v>20</v>
      </c>
      <c r="R152" s="107">
        <f>R151-Q152</f>
        <v>0</v>
      </c>
      <c r="S152" s="155"/>
      <c r="AR152">
        <v>3</v>
      </c>
      <c r="AS152" t="s">
        <v>377</v>
      </c>
      <c r="AT152" t="s">
        <v>378</v>
      </c>
    </row>
    <row r="153" spans="1:47" x14ac:dyDescent="0.3">
      <c r="A153" s="128"/>
      <c r="B153" s="87"/>
      <c r="C153" s="123"/>
      <c r="D153" s="165"/>
      <c r="E153" s="138"/>
      <c r="F153" s="85"/>
      <c r="G153" s="87"/>
      <c r="H153" s="75"/>
      <c r="I153" s="138"/>
      <c r="J153" s="75"/>
      <c r="K153" s="138" t="s">
        <v>66</v>
      </c>
      <c r="L153" s="87">
        <f>IF(K153="null",0,LEN(TRIM(K153))-LEN(SUBSTITUTE(TRIM(K153),",",""))+1)</f>
        <v>1</v>
      </c>
      <c r="M153" s="75">
        <v>0</v>
      </c>
      <c r="N153" s="77">
        <f>IF(L153=0,0,M153/L153)</f>
        <v>0</v>
      </c>
      <c r="O153" s="87"/>
      <c r="P153" s="90"/>
      <c r="Q153" s="101"/>
      <c r="R153" s="106">
        <f>R152-Q153</f>
        <v>0</v>
      </c>
      <c r="S153" s="1"/>
      <c r="AR153">
        <v>0</v>
      </c>
      <c r="AS153" t="s">
        <v>379</v>
      </c>
      <c r="AT153" t="s">
        <v>375</v>
      </c>
      <c r="AU153" t="s">
        <v>390</v>
      </c>
    </row>
    <row r="154" spans="1:47" x14ac:dyDescent="0.3">
      <c r="A154" s="3" t="s">
        <v>343</v>
      </c>
      <c r="B154" s="127">
        <v>55</v>
      </c>
      <c r="C154" s="127" t="s">
        <v>106</v>
      </c>
      <c r="D154" s="164"/>
      <c r="E154" s="137"/>
      <c r="F154" s="94"/>
      <c r="G154" s="102">
        <f>(LEN(TRIM($F$96))-LEN(SUBSTITUTE(TRIM($F$96),",",""))+1)</f>
        <v>1</v>
      </c>
      <c r="H154" s="81">
        <f>B154-SUM(J155)</f>
        <v>35</v>
      </c>
      <c r="I154" s="137"/>
      <c r="J154" s="81"/>
      <c r="K154" s="137"/>
      <c r="M154" s="81"/>
      <c r="N154" s="92"/>
      <c r="P154" s="88">
        <f>B154</f>
        <v>55</v>
      </c>
      <c r="Q154" s="105">
        <f>IF(G154=0,0,H154)</f>
        <v>35</v>
      </c>
      <c r="R154" s="109">
        <f t="shared" ref="R154" si="34">P154-Q154</f>
        <v>20</v>
      </c>
      <c r="S154" s="114" t="s">
        <v>357</v>
      </c>
      <c r="AR154">
        <v>3</v>
      </c>
      <c r="AS154" t="s">
        <v>407</v>
      </c>
      <c r="AT154" t="s">
        <v>393</v>
      </c>
      <c r="AU154" t="s">
        <v>405</v>
      </c>
    </row>
    <row r="155" spans="1:47" x14ac:dyDescent="0.3">
      <c r="C155" s="127"/>
      <c r="D155" s="164"/>
      <c r="E155" s="137"/>
      <c r="H155" s="81"/>
      <c r="I155" s="137">
        <f>LEN(TRIM($F$96))-LEN(SUBSTITUTE(TRIM($F$96),",",""))+1</f>
        <v>1</v>
      </c>
      <c r="J155" s="81">
        <v>20</v>
      </c>
      <c r="K155" s="137"/>
      <c r="M155" s="81"/>
      <c r="N155" s="92"/>
      <c r="P155" s="88"/>
      <c r="Q155" s="105">
        <f>J155</f>
        <v>20</v>
      </c>
      <c r="R155" s="107">
        <f>R154-Q155</f>
        <v>0</v>
      </c>
      <c r="S155" s="155"/>
      <c r="AR155">
        <v>3</v>
      </c>
      <c r="AS155" t="s">
        <v>377</v>
      </c>
      <c r="AT155" t="s">
        <v>378</v>
      </c>
    </row>
    <row r="156" spans="1:47" x14ac:dyDescent="0.3">
      <c r="A156" s="128"/>
      <c r="B156" s="87"/>
      <c r="C156" s="123"/>
      <c r="D156" s="165"/>
      <c r="E156" s="138"/>
      <c r="F156" s="85"/>
      <c r="G156" s="87"/>
      <c r="H156" s="75"/>
      <c r="I156" s="138"/>
      <c r="J156" s="75"/>
      <c r="K156" s="138" t="s">
        <v>290</v>
      </c>
      <c r="L156" s="87">
        <f>IF(K156="null",0,LEN(TRIM(K156))-LEN(SUBSTITUTE(TRIM(K156),",",""))+1)</f>
        <v>0</v>
      </c>
      <c r="M156" s="75">
        <v>10</v>
      </c>
      <c r="N156" s="77">
        <f>IF(L156=0,0,M156/L156)</f>
        <v>0</v>
      </c>
      <c r="O156" s="87"/>
      <c r="P156" s="90"/>
      <c r="Q156" s="101">
        <v>0</v>
      </c>
      <c r="R156" s="106">
        <f>R155-Q156</f>
        <v>0</v>
      </c>
      <c r="S156" s="155" t="s">
        <v>321</v>
      </c>
      <c r="AR156">
        <v>0</v>
      </c>
      <c r="AS156" t="s">
        <v>376</v>
      </c>
      <c r="AT156" t="s">
        <v>391</v>
      </c>
      <c r="AU156" t="s">
        <v>388</v>
      </c>
    </row>
    <row r="157" spans="1:47" x14ac:dyDescent="0.3">
      <c r="A157" s="3" t="s">
        <v>358</v>
      </c>
      <c r="B157" s="127">
        <v>40</v>
      </c>
      <c r="C157" s="127" t="s">
        <v>107</v>
      </c>
      <c r="D157" s="164"/>
      <c r="E157" s="137"/>
      <c r="H157" s="81"/>
      <c r="I157" s="137"/>
      <c r="J157" s="81"/>
      <c r="K157" s="137"/>
      <c r="M157" s="81"/>
      <c r="N157" s="92"/>
      <c r="P157" s="88"/>
      <c r="Q157" s="105"/>
      <c r="R157" s="107"/>
      <c r="S157" s="155"/>
      <c r="AR157">
        <v>3</v>
      </c>
      <c r="AS157" t="s">
        <v>404</v>
      </c>
      <c r="AT157" t="s">
        <v>393</v>
      </c>
      <c r="AU157" t="s">
        <v>405</v>
      </c>
    </row>
    <row r="158" spans="1:47" x14ac:dyDescent="0.3">
      <c r="C158" s="127"/>
      <c r="D158" s="164"/>
      <c r="E158" s="137"/>
      <c r="H158" s="81"/>
      <c r="I158" s="137"/>
      <c r="J158" s="81"/>
      <c r="K158" s="137"/>
      <c r="M158" s="81"/>
      <c r="N158" s="92"/>
      <c r="P158" s="88"/>
      <c r="Q158" s="105"/>
      <c r="R158" s="107"/>
      <c r="S158" s="155"/>
      <c r="AR158">
        <v>3</v>
      </c>
      <c r="AS158" t="s">
        <v>377</v>
      </c>
      <c r="AT158" t="s">
        <v>378</v>
      </c>
    </row>
    <row r="159" spans="1:47" x14ac:dyDescent="0.3">
      <c r="A159" s="128"/>
      <c r="B159" s="123"/>
      <c r="C159" s="123"/>
      <c r="D159" s="165"/>
      <c r="E159" s="138"/>
      <c r="F159" s="85"/>
      <c r="G159" s="87"/>
      <c r="H159" s="75"/>
      <c r="I159" s="138"/>
      <c r="J159" s="75"/>
      <c r="K159" s="138"/>
      <c r="L159" s="87"/>
      <c r="M159" s="75"/>
      <c r="N159" s="77"/>
      <c r="O159" s="87"/>
      <c r="P159" s="90"/>
      <c r="Q159" s="101"/>
      <c r="R159" s="106"/>
      <c r="S159" s="155"/>
      <c r="AR159">
        <v>1</v>
      </c>
      <c r="AS159" t="s">
        <v>374</v>
      </c>
      <c r="AT159" t="s">
        <v>375</v>
      </c>
    </row>
    <row r="160" spans="1:47" x14ac:dyDescent="0.3">
      <c r="A160" s="139" t="s">
        <v>359</v>
      </c>
      <c r="B160" s="140">
        <v>20</v>
      </c>
      <c r="C160" s="140" t="s">
        <v>78</v>
      </c>
      <c r="D160" s="170"/>
      <c r="E160" s="146"/>
      <c r="F160" s="143"/>
      <c r="G160" s="144"/>
      <c r="H160" s="145"/>
      <c r="I160" s="146"/>
      <c r="J160" s="145"/>
      <c r="K160" s="146"/>
      <c r="L160" s="144"/>
      <c r="M160" s="145"/>
      <c r="N160" s="147"/>
      <c r="O160" s="144"/>
      <c r="P160" s="116"/>
      <c r="Q160" s="162"/>
      <c r="R160" s="115"/>
      <c r="S160" s="155"/>
      <c r="AR160">
        <v>0</v>
      </c>
      <c r="AS160" t="s">
        <v>379</v>
      </c>
      <c r="AT160" t="s">
        <v>375</v>
      </c>
      <c r="AU160" t="s">
        <v>390</v>
      </c>
    </row>
    <row r="161" spans="1:47" x14ac:dyDescent="0.3">
      <c r="A161" s="3" t="s">
        <v>360</v>
      </c>
      <c r="B161" s="127">
        <v>40</v>
      </c>
      <c r="C161" s="127" t="s">
        <v>79</v>
      </c>
      <c r="D161" s="164"/>
      <c r="E161" s="137"/>
      <c r="H161" s="81"/>
      <c r="I161" s="137"/>
      <c r="J161" s="81"/>
      <c r="K161" s="137"/>
      <c r="M161" s="81"/>
      <c r="N161" s="92"/>
      <c r="P161" s="88"/>
      <c r="Q161" s="105"/>
      <c r="R161" s="107"/>
      <c r="S161" s="155"/>
      <c r="AR161">
        <v>0</v>
      </c>
      <c r="AS161" t="s">
        <v>376</v>
      </c>
      <c r="AT161" t="s">
        <v>391</v>
      </c>
      <c r="AU161" t="s">
        <v>388</v>
      </c>
    </row>
    <row r="162" spans="1:47" x14ac:dyDescent="0.3">
      <c r="A162" s="128"/>
      <c r="B162" s="123"/>
      <c r="C162" s="123"/>
      <c r="D162" s="165"/>
      <c r="E162" s="138"/>
      <c r="F162" s="85"/>
      <c r="G162" s="87"/>
      <c r="H162" s="75"/>
      <c r="I162" s="138"/>
      <c r="J162" s="75"/>
      <c r="K162" s="138"/>
      <c r="L162" s="87"/>
      <c r="M162" s="75"/>
      <c r="N162" s="77"/>
      <c r="O162" s="87"/>
      <c r="P162" s="90"/>
      <c r="Q162" s="101"/>
      <c r="R162" s="106"/>
      <c r="S162" s="155"/>
      <c r="AR162">
        <v>0</v>
      </c>
      <c r="AS162" t="s">
        <v>408</v>
      </c>
      <c r="AT162" t="s">
        <v>375</v>
      </c>
      <c r="AU162" t="s">
        <v>418</v>
      </c>
    </row>
    <row r="163" spans="1:47" x14ac:dyDescent="0.3">
      <c r="A163" s="129" t="s">
        <v>361</v>
      </c>
      <c r="B163" s="130">
        <v>40</v>
      </c>
      <c r="C163" s="130" t="s">
        <v>82</v>
      </c>
      <c r="D163" s="169"/>
      <c r="E163" s="150"/>
      <c r="F163" s="94"/>
      <c r="G163" s="95"/>
      <c r="H163" s="97"/>
      <c r="I163" s="150"/>
      <c r="J163" s="97"/>
      <c r="K163" s="150"/>
      <c r="L163" s="95"/>
      <c r="M163" s="97"/>
      <c r="N163" s="98"/>
      <c r="O163" s="95"/>
      <c r="P163" s="99"/>
      <c r="Q163" s="108"/>
      <c r="R163" s="109"/>
      <c r="S163" s="155"/>
      <c r="AR163">
        <v>0</v>
      </c>
      <c r="AS163" t="s">
        <v>387</v>
      </c>
      <c r="AT163" t="s">
        <v>391</v>
      </c>
      <c r="AU163" t="s">
        <v>388</v>
      </c>
    </row>
    <row r="164" spans="1:47" x14ac:dyDescent="0.3">
      <c r="A164" s="128"/>
      <c r="B164" s="123"/>
      <c r="C164" s="123"/>
      <c r="D164" s="165"/>
      <c r="E164" s="138"/>
      <c r="F164" s="85"/>
      <c r="G164" s="87"/>
      <c r="H164" s="75"/>
      <c r="I164" s="138"/>
      <c r="J164" s="75"/>
      <c r="K164" s="138"/>
      <c r="L164" s="87"/>
      <c r="M164" s="75"/>
      <c r="N164" s="77"/>
      <c r="O164" s="87"/>
      <c r="P164" s="90"/>
      <c r="Q164" s="101"/>
      <c r="R164" s="106"/>
      <c r="S164" s="155"/>
      <c r="AR164">
        <v>0</v>
      </c>
      <c r="AS164" t="s">
        <v>376</v>
      </c>
      <c r="AT164" t="s">
        <v>391</v>
      </c>
      <c r="AU164" t="s">
        <v>388</v>
      </c>
    </row>
    <row r="165" spans="1:47" x14ac:dyDescent="0.3">
      <c r="A165" s="3" t="s">
        <v>362</v>
      </c>
      <c r="B165" s="127">
        <v>50</v>
      </c>
      <c r="C165" s="127" t="s">
        <v>83</v>
      </c>
      <c r="D165" s="164"/>
      <c r="E165" s="137"/>
      <c r="H165" s="81"/>
      <c r="I165" s="137"/>
      <c r="J165" s="81"/>
      <c r="K165" s="137"/>
      <c r="M165" s="81"/>
      <c r="N165" s="92"/>
      <c r="P165" s="88"/>
      <c r="Q165" s="105"/>
      <c r="R165" s="107"/>
      <c r="S165" s="155"/>
      <c r="AR165">
        <v>0</v>
      </c>
      <c r="AS165" t="s">
        <v>387</v>
      </c>
      <c r="AT165" t="s">
        <v>391</v>
      </c>
      <c r="AU165" t="s">
        <v>388</v>
      </c>
    </row>
    <row r="166" spans="1:47" x14ac:dyDescent="0.3">
      <c r="A166" s="128"/>
      <c r="B166" s="123"/>
      <c r="C166" s="123"/>
      <c r="D166" s="165"/>
      <c r="E166" s="138"/>
      <c r="F166" s="85"/>
      <c r="G166" s="87"/>
      <c r="H166" s="75"/>
      <c r="I166" s="138"/>
      <c r="J166" s="75"/>
      <c r="K166" s="138"/>
      <c r="L166" s="87"/>
      <c r="M166" s="75"/>
      <c r="N166" s="77"/>
      <c r="O166" s="87"/>
      <c r="P166" s="90"/>
      <c r="Q166" s="101"/>
      <c r="R166" s="106"/>
      <c r="S166" s="155"/>
      <c r="AR166">
        <v>1</v>
      </c>
      <c r="AS166" t="s">
        <v>374</v>
      </c>
      <c r="AT166" t="s">
        <v>375</v>
      </c>
    </row>
    <row r="167" spans="1:47" x14ac:dyDescent="0.3">
      <c r="A167" s="3" t="s">
        <v>363</v>
      </c>
      <c r="B167" s="127">
        <v>60</v>
      </c>
      <c r="C167" s="127" t="s">
        <v>110</v>
      </c>
      <c r="D167" s="164"/>
      <c r="E167" s="137"/>
      <c r="H167" s="81"/>
      <c r="I167" s="137"/>
      <c r="J167" s="81"/>
      <c r="K167" s="137"/>
      <c r="M167" s="81"/>
      <c r="N167" s="92"/>
      <c r="P167" s="88"/>
      <c r="Q167" s="105"/>
      <c r="R167" s="107"/>
      <c r="S167" s="155"/>
      <c r="AR167">
        <v>0</v>
      </c>
      <c r="AS167" t="s">
        <v>387</v>
      </c>
      <c r="AT167" t="s">
        <v>391</v>
      </c>
      <c r="AU167" t="s">
        <v>388</v>
      </c>
    </row>
    <row r="168" spans="1:47" x14ac:dyDescent="0.3">
      <c r="A168" s="128"/>
      <c r="B168" s="123"/>
      <c r="C168" s="123"/>
      <c r="D168" s="165"/>
      <c r="E168" s="138"/>
      <c r="F168" s="85"/>
      <c r="G168" s="87"/>
      <c r="H168" s="75"/>
      <c r="I168" s="138"/>
      <c r="J168" s="75"/>
      <c r="K168" s="138"/>
      <c r="L168" s="87"/>
      <c r="M168" s="75"/>
      <c r="N168" s="77"/>
      <c r="O168" s="87"/>
      <c r="P168" s="90"/>
      <c r="Q168" s="101"/>
      <c r="R168" s="106"/>
      <c r="S168" s="155"/>
      <c r="AR168">
        <v>3</v>
      </c>
      <c r="AS168" t="s">
        <v>410</v>
      </c>
      <c r="AT168" t="s">
        <v>378</v>
      </c>
      <c r="AU168" t="s">
        <v>401</v>
      </c>
    </row>
    <row r="169" spans="1:47" x14ac:dyDescent="0.3">
      <c r="A169" s="3" t="s">
        <v>364</v>
      </c>
      <c r="B169" s="127">
        <v>40</v>
      </c>
      <c r="C169" s="127" t="s">
        <v>111</v>
      </c>
      <c r="D169" s="164"/>
      <c r="E169" s="137"/>
      <c r="H169" s="81"/>
      <c r="I169" s="137"/>
      <c r="J169" s="81"/>
      <c r="K169" s="137"/>
      <c r="M169" s="81"/>
      <c r="N169" s="92"/>
      <c r="P169" s="88"/>
      <c r="Q169" s="105"/>
      <c r="R169" s="107"/>
      <c r="S169" s="155"/>
      <c r="AR169">
        <v>0</v>
      </c>
      <c r="AS169" t="s">
        <v>387</v>
      </c>
      <c r="AT169" t="s">
        <v>391</v>
      </c>
      <c r="AU169" t="s">
        <v>388</v>
      </c>
    </row>
    <row r="170" spans="1:47" x14ac:dyDescent="0.3">
      <c r="C170" s="127"/>
      <c r="D170" s="164"/>
      <c r="E170" s="137"/>
      <c r="H170" s="81"/>
      <c r="I170" s="137"/>
      <c r="J170" s="81"/>
      <c r="K170" s="137"/>
      <c r="M170" s="81"/>
      <c r="N170" s="92"/>
      <c r="P170" s="88"/>
      <c r="Q170" s="105"/>
      <c r="R170" s="107"/>
      <c r="S170" s="155"/>
      <c r="AR170">
        <v>3</v>
      </c>
      <c r="AS170" t="s">
        <v>411</v>
      </c>
      <c r="AT170" t="s">
        <v>378</v>
      </c>
      <c r="AU170" t="s">
        <v>401</v>
      </c>
    </row>
    <row r="171" spans="1:47" x14ac:dyDescent="0.3">
      <c r="A171" s="128"/>
      <c r="B171" s="123"/>
      <c r="C171" s="123"/>
      <c r="D171" s="165"/>
      <c r="E171" s="138"/>
      <c r="F171" s="85"/>
      <c r="G171" s="87"/>
      <c r="H171" s="75"/>
      <c r="I171" s="138"/>
      <c r="J171" s="75"/>
      <c r="K171" s="138"/>
      <c r="L171" s="87"/>
      <c r="M171" s="75"/>
      <c r="N171" s="77"/>
      <c r="O171" s="87"/>
      <c r="P171" s="90"/>
      <c r="Q171" s="101"/>
      <c r="R171" s="106"/>
      <c r="S171" s="155"/>
      <c r="AR171">
        <v>0</v>
      </c>
      <c r="AS171" t="s">
        <v>379</v>
      </c>
      <c r="AT171" t="s">
        <v>375</v>
      </c>
      <c r="AU171" t="s">
        <v>390</v>
      </c>
    </row>
    <row r="172" spans="1:47" x14ac:dyDescent="0.3">
      <c r="A172" s="3" t="s">
        <v>365</v>
      </c>
      <c r="B172" s="127">
        <v>50</v>
      </c>
      <c r="C172" s="127" t="s">
        <v>113</v>
      </c>
      <c r="D172" s="164"/>
      <c r="E172" s="137"/>
      <c r="H172" s="81"/>
      <c r="I172" s="137"/>
      <c r="J172" s="81"/>
      <c r="K172" s="137"/>
      <c r="M172" s="81"/>
      <c r="N172" s="92"/>
      <c r="P172" s="88"/>
      <c r="Q172" s="105"/>
      <c r="R172" s="107"/>
      <c r="S172" s="155"/>
      <c r="AR172">
        <v>0</v>
      </c>
      <c r="AS172" t="s">
        <v>387</v>
      </c>
      <c r="AT172" t="s">
        <v>391</v>
      </c>
      <c r="AU172" t="s">
        <v>388</v>
      </c>
    </row>
    <row r="173" spans="1:47" x14ac:dyDescent="0.3">
      <c r="C173" s="127"/>
      <c r="D173" s="164"/>
      <c r="E173" s="137"/>
      <c r="H173" s="81"/>
      <c r="I173" s="137"/>
      <c r="J173" s="81"/>
      <c r="K173" s="137"/>
      <c r="M173" s="81"/>
      <c r="N173" s="92"/>
      <c r="P173" s="88"/>
      <c r="Q173" s="105"/>
      <c r="R173" s="107"/>
      <c r="S173" s="155"/>
      <c r="AR173">
        <v>3</v>
      </c>
      <c r="AS173" t="s">
        <v>412</v>
      </c>
      <c r="AT173" t="s">
        <v>378</v>
      </c>
      <c r="AU173" t="s">
        <v>401</v>
      </c>
    </row>
    <row r="174" spans="1:47" x14ac:dyDescent="0.3">
      <c r="A174" s="128"/>
      <c r="B174" s="123"/>
      <c r="C174" s="123"/>
      <c r="D174" s="165"/>
      <c r="E174" s="138"/>
      <c r="F174" s="85"/>
      <c r="G174" s="87"/>
      <c r="H174" s="75"/>
      <c r="I174" s="138"/>
      <c r="J174" s="75"/>
      <c r="K174" s="138"/>
      <c r="L174" s="87"/>
      <c r="M174" s="75"/>
      <c r="N174" s="77"/>
      <c r="O174" s="87"/>
      <c r="P174" s="90"/>
      <c r="Q174" s="101"/>
      <c r="R174" s="106"/>
      <c r="S174" s="155"/>
      <c r="AR174">
        <v>0</v>
      </c>
      <c r="AS174" t="s">
        <v>376</v>
      </c>
      <c r="AT174" t="s">
        <v>391</v>
      </c>
      <c r="AU174" t="s">
        <v>388</v>
      </c>
    </row>
    <row r="175" spans="1:47" x14ac:dyDescent="0.3">
      <c r="A175" s="3" t="s">
        <v>366</v>
      </c>
      <c r="B175" s="127">
        <v>50</v>
      </c>
      <c r="C175" s="127" t="s">
        <v>115</v>
      </c>
      <c r="D175" s="164"/>
      <c r="E175" s="137"/>
      <c r="H175" s="81"/>
      <c r="I175" s="137"/>
      <c r="J175" s="81"/>
      <c r="K175" s="137"/>
      <c r="M175" s="81"/>
      <c r="N175" s="92"/>
      <c r="P175" s="88"/>
      <c r="Q175" s="105"/>
      <c r="R175" s="107"/>
      <c r="S175" s="155"/>
      <c r="AR175">
        <v>0</v>
      </c>
      <c r="AS175" t="s">
        <v>387</v>
      </c>
      <c r="AT175" t="s">
        <v>391</v>
      </c>
      <c r="AU175" t="s">
        <v>388</v>
      </c>
    </row>
    <row r="176" spans="1:47" x14ac:dyDescent="0.3">
      <c r="C176" s="127"/>
      <c r="D176" s="164"/>
      <c r="E176" s="137"/>
      <c r="H176" s="81"/>
      <c r="I176" s="137"/>
      <c r="J176" s="81"/>
      <c r="K176" s="137"/>
      <c r="M176" s="81"/>
      <c r="N176" s="92"/>
      <c r="P176" s="88"/>
      <c r="Q176" s="105"/>
      <c r="R176" s="107"/>
      <c r="S176" s="155"/>
      <c r="AR176">
        <v>3</v>
      </c>
      <c r="AS176" t="s">
        <v>411</v>
      </c>
      <c r="AT176" t="s">
        <v>378</v>
      </c>
      <c r="AU176" t="s">
        <v>401</v>
      </c>
    </row>
    <row r="177" spans="1:47" x14ac:dyDescent="0.3">
      <c r="A177" s="128"/>
      <c r="B177" s="123"/>
      <c r="C177" s="123"/>
      <c r="D177" s="165"/>
      <c r="E177" s="138"/>
      <c r="F177" s="85"/>
      <c r="G177" s="87"/>
      <c r="H177" s="75"/>
      <c r="I177" s="138"/>
      <c r="J177" s="75"/>
      <c r="K177" s="138"/>
      <c r="L177" s="87"/>
      <c r="M177" s="75"/>
      <c r="N177" s="77"/>
      <c r="O177" s="87"/>
      <c r="P177" s="90"/>
      <c r="Q177" s="101"/>
      <c r="R177" s="106"/>
      <c r="S177" s="155"/>
      <c r="AR177">
        <v>0</v>
      </c>
      <c r="AS177" t="s">
        <v>374</v>
      </c>
      <c r="AT177" t="s">
        <v>375</v>
      </c>
    </row>
    <row r="178" spans="1:47" x14ac:dyDescent="0.3">
      <c r="A178" s="3" t="s">
        <v>367</v>
      </c>
      <c r="B178" s="127">
        <v>50</v>
      </c>
      <c r="C178" s="127" t="s">
        <v>116</v>
      </c>
      <c r="D178" s="164"/>
      <c r="E178" s="137"/>
      <c r="H178" s="81"/>
      <c r="I178" s="137"/>
      <c r="J178" s="81"/>
      <c r="K178" s="137"/>
      <c r="M178" s="81"/>
      <c r="N178" s="92"/>
      <c r="P178" s="88"/>
      <c r="Q178" s="105"/>
      <c r="R178" s="107"/>
      <c r="S178" s="155"/>
      <c r="AR178">
        <v>0</v>
      </c>
      <c r="AS178" t="s">
        <v>387</v>
      </c>
      <c r="AT178" t="s">
        <v>391</v>
      </c>
      <c r="AU178" t="s">
        <v>388</v>
      </c>
    </row>
    <row r="179" spans="1:47" x14ac:dyDescent="0.3">
      <c r="A179" s="128"/>
      <c r="B179" s="123"/>
      <c r="C179" s="123"/>
      <c r="D179" s="165"/>
      <c r="E179" s="138"/>
      <c r="F179" s="85"/>
      <c r="G179" s="87"/>
      <c r="H179" s="75"/>
      <c r="I179" s="138"/>
      <c r="J179" s="75"/>
      <c r="K179" s="138"/>
      <c r="L179" s="87"/>
      <c r="M179" s="75"/>
      <c r="N179" s="77"/>
      <c r="O179" s="87"/>
      <c r="P179" s="90"/>
      <c r="Q179" s="101"/>
      <c r="R179" s="106"/>
      <c r="S179" s="155"/>
      <c r="AR179">
        <v>0</v>
      </c>
      <c r="AS179" t="s">
        <v>413</v>
      </c>
      <c r="AT179" t="s">
        <v>391</v>
      </c>
      <c r="AU179" t="s">
        <v>388</v>
      </c>
    </row>
    <row r="180" spans="1:47" x14ac:dyDescent="0.3">
      <c r="A180" s="3" t="s">
        <v>367</v>
      </c>
      <c r="B180" s="127">
        <v>50</v>
      </c>
      <c r="C180" s="133" t="s">
        <v>117</v>
      </c>
      <c r="D180" s="3"/>
      <c r="E180" s="137"/>
      <c r="H180" s="81"/>
      <c r="I180" s="137"/>
      <c r="J180" s="81"/>
      <c r="K180" s="137"/>
      <c r="M180" s="81"/>
      <c r="N180" s="92"/>
      <c r="P180" s="88"/>
      <c r="Q180" s="105"/>
      <c r="R180" s="107"/>
      <c r="S180" s="155"/>
      <c r="AR180">
        <v>0</v>
      </c>
      <c r="AS180" t="s">
        <v>387</v>
      </c>
      <c r="AT180" t="s">
        <v>391</v>
      </c>
      <c r="AU180" t="s">
        <v>388</v>
      </c>
    </row>
    <row r="181" spans="1:47" x14ac:dyDescent="0.3">
      <c r="C181" s="135"/>
      <c r="AR181">
        <v>0</v>
      </c>
      <c r="AS181" t="s">
        <v>413</v>
      </c>
      <c r="AT181" t="s">
        <v>391</v>
      </c>
      <c r="AU181" t="s">
        <v>388</v>
      </c>
    </row>
    <row r="182" spans="1:47" x14ac:dyDescent="0.3">
      <c r="C182" s="135"/>
      <c r="AR182">
        <v>0</v>
      </c>
      <c r="AS182" t="s">
        <v>379</v>
      </c>
      <c r="AT182" t="s">
        <v>375</v>
      </c>
      <c r="AU182" t="s">
        <v>390</v>
      </c>
    </row>
    <row r="183" spans="1:47" x14ac:dyDescent="0.3">
      <c r="A183" s="3" t="s">
        <v>367</v>
      </c>
      <c r="B183" s="127">
        <v>55</v>
      </c>
      <c r="C183" s="135" t="s">
        <v>118</v>
      </c>
      <c r="AR183">
        <v>0</v>
      </c>
      <c r="AS183" t="s">
        <v>387</v>
      </c>
      <c r="AT183" t="s">
        <v>391</v>
      </c>
      <c r="AU183" t="s">
        <v>388</v>
      </c>
    </row>
    <row r="184" spans="1:47" x14ac:dyDescent="0.3">
      <c r="C184" s="135"/>
      <c r="AR184">
        <v>0</v>
      </c>
      <c r="AS184" t="s">
        <v>413</v>
      </c>
      <c r="AT184" t="s">
        <v>391</v>
      </c>
      <c r="AU184" t="s">
        <v>388</v>
      </c>
    </row>
    <row r="185" spans="1:47" x14ac:dyDescent="0.3">
      <c r="C185" s="135"/>
      <c r="AR185">
        <v>0</v>
      </c>
      <c r="AS185" t="s">
        <v>414</v>
      </c>
      <c r="AT185" t="s">
        <v>391</v>
      </c>
      <c r="AU185" t="s">
        <v>388</v>
      </c>
    </row>
    <row r="186" spans="1:47" x14ac:dyDescent="0.3">
      <c r="A186" s="3" t="s">
        <v>367</v>
      </c>
      <c r="B186" s="127">
        <v>55</v>
      </c>
      <c r="C186" s="135" t="s">
        <v>119</v>
      </c>
      <c r="AR186">
        <v>0</v>
      </c>
      <c r="AS186" t="s">
        <v>387</v>
      </c>
      <c r="AT186" t="s">
        <v>391</v>
      </c>
      <c r="AU186" t="s">
        <v>388</v>
      </c>
    </row>
    <row r="187" spans="1:47" x14ac:dyDescent="0.3">
      <c r="C187" s="135"/>
      <c r="AR187">
        <v>0</v>
      </c>
      <c r="AS187" t="s">
        <v>413</v>
      </c>
      <c r="AT187" t="s">
        <v>391</v>
      </c>
      <c r="AU187" t="s">
        <v>388</v>
      </c>
    </row>
    <row r="188" spans="1:47" x14ac:dyDescent="0.3">
      <c r="C188" s="135"/>
      <c r="AR188">
        <v>0</v>
      </c>
      <c r="AS188" t="s">
        <v>415</v>
      </c>
      <c r="AT188" t="s">
        <v>375</v>
      </c>
    </row>
    <row r="189" spans="1:47" x14ac:dyDescent="0.3">
      <c r="A189" s="3" t="s">
        <v>367</v>
      </c>
      <c r="B189" s="127">
        <v>50</v>
      </c>
      <c r="C189" s="135" t="s">
        <v>120</v>
      </c>
      <c r="AR189">
        <v>0</v>
      </c>
      <c r="AS189" t="s">
        <v>387</v>
      </c>
      <c r="AT189" t="s">
        <v>391</v>
      </c>
      <c r="AU189" t="s">
        <v>388</v>
      </c>
    </row>
    <row r="190" spans="1:47" x14ac:dyDescent="0.3">
      <c r="C190" s="135"/>
      <c r="AR190">
        <v>3</v>
      </c>
      <c r="AS190" t="s">
        <v>403</v>
      </c>
      <c r="AT190" t="s">
        <v>378</v>
      </c>
    </row>
    <row r="191" spans="1:47" x14ac:dyDescent="0.3">
      <c r="A191" s="3" t="s">
        <v>367</v>
      </c>
      <c r="B191" s="127">
        <v>55</v>
      </c>
      <c r="C191" s="135" t="s">
        <v>121</v>
      </c>
      <c r="AR191">
        <v>0</v>
      </c>
      <c r="AS191" t="s">
        <v>387</v>
      </c>
      <c r="AT191" t="s">
        <v>391</v>
      </c>
      <c r="AU191" t="s">
        <v>388</v>
      </c>
    </row>
    <row r="192" spans="1:47" x14ac:dyDescent="0.3">
      <c r="C192" s="135"/>
      <c r="AR192">
        <v>3</v>
      </c>
      <c r="AS192" t="s">
        <v>403</v>
      </c>
      <c r="AT192" t="s">
        <v>378</v>
      </c>
    </row>
    <row r="193" spans="1:47" x14ac:dyDescent="0.3">
      <c r="C193" s="135"/>
      <c r="AR193">
        <v>0</v>
      </c>
      <c r="AS193" t="s">
        <v>379</v>
      </c>
      <c r="AT193" t="s">
        <v>375</v>
      </c>
      <c r="AU193" t="s">
        <v>390</v>
      </c>
    </row>
    <row r="194" spans="1:47" x14ac:dyDescent="0.3">
      <c r="A194" s="3" t="s">
        <v>367</v>
      </c>
      <c r="B194" s="127">
        <v>55</v>
      </c>
      <c r="C194" s="135" t="s">
        <v>122</v>
      </c>
      <c r="AR194">
        <v>0</v>
      </c>
      <c r="AS194" t="s">
        <v>387</v>
      </c>
      <c r="AT194" t="s">
        <v>391</v>
      </c>
      <c r="AU194" t="s">
        <v>388</v>
      </c>
    </row>
    <row r="195" spans="1:47" x14ac:dyDescent="0.3">
      <c r="C195" s="135"/>
      <c r="AR195">
        <v>3</v>
      </c>
      <c r="AS195" t="s">
        <v>416</v>
      </c>
      <c r="AT195" t="s">
        <v>378</v>
      </c>
    </row>
    <row r="196" spans="1:47" x14ac:dyDescent="0.3">
      <c r="C196" s="135"/>
      <c r="AR196">
        <v>0</v>
      </c>
      <c r="AS196" t="s">
        <v>414</v>
      </c>
      <c r="AT196" t="s">
        <v>391</v>
      </c>
      <c r="AU196" t="s">
        <v>388</v>
      </c>
    </row>
    <row r="197" spans="1:47" x14ac:dyDescent="0.3">
      <c r="A197" s="3" t="s">
        <v>367</v>
      </c>
      <c r="B197" s="127">
        <v>55</v>
      </c>
      <c r="C197" s="135" t="s">
        <v>123</v>
      </c>
      <c r="AR197">
        <v>0</v>
      </c>
      <c r="AS197" t="s">
        <v>387</v>
      </c>
      <c r="AT197" t="s">
        <v>391</v>
      </c>
      <c r="AU197" t="s">
        <v>388</v>
      </c>
    </row>
    <row r="198" spans="1:47" x14ac:dyDescent="0.3">
      <c r="C198" s="135"/>
      <c r="AR198">
        <v>3</v>
      </c>
      <c r="AS198" t="s">
        <v>416</v>
      </c>
      <c r="AT198" t="s">
        <v>378</v>
      </c>
    </row>
    <row r="199" spans="1:47" x14ac:dyDescent="0.3">
      <c r="C199" s="135"/>
      <c r="AR199">
        <v>1</v>
      </c>
      <c r="AS199" t="s">
        <v>415</v>
      </c>
      <c r="AT199" t="s">
        <v>375</v>
      </c>
    </row>
    <row r="200" spans="1:47" x14ac:dyDescent="0.3">
      <c r="A200" s="3" t="s">
        <v>367</v>
      </c>
      <c r="B200" s="127">
        <v>20</v>
      </c>
      <c r="C200" s="135" t="s">
        <v>125</v>
      </c>
      <c r="AR200">
        <v>3</v>
      </c>
      <c r="AS200" t="s">
        <v>417</v>
      </c>
      <c r="AT200" t="s">
        <v>393</v>
      </c>
    </row>
    <row r="201" spans="1:47" x14ac:dyDescent="0.3">
      <c r="A201" s="3" t="s">
        <v>367</v>
      </c>
      <c r="B201" s="127">
        <v>30</v>
      </c>
      <c r="C201" s="135" t="s">
        <v>127</v>
      </c>
      <c r="AR201">
        <v>3</v>
      </c>
      <c r="AS201" t="s">
        <v>417</v>
      </c>
      <c r="AT201" t="s">
        <v>393</v>
      </c>
    </row>
    <row r="202" spans="1:47" x14ac:dyDescent="0.3">
      <c r="C202" s="135"/>
      <c r="AR202">
        <v>1</v>
      </c>
      <c r="AS202" t="s">
        <v>374</v>
      </c>
      <c r="AT202" t="s">
        <v>375</v>
      </c>
      <c r="AU202" t="s">
        <v>418</v>
      </c>
    </row>
    <row r="203" spans="1:47" x14ac:dyDescent="0.3">
      <c r="A203" s="3" t="s">
        <v>367</v>
      </c>
      <c r="B203" s="127">
        <v>30</v>
      </c>
      <c r="C203" s="135" t="s">
        <v>128</v>
      </c>
      <c r="AR203">
        <v>3</v>
      </c>
      <c r="AS203" t="s">
        <v>417</v>
      </c>
      <c r="AT203" t="s">
        <v>393</v>
      </c>
    </row>
    <row r="204" spans="1:47" x14ac:dyDescent="0.3">
      <c r="C204" s="135"/>
      <c r="AR204">
        <v>0</v>
      </c>
      <c r="AS204" t="s">
        <v>376</v>
      </c>
      <c r="AT204" t="s">
        <v>391</v>
      </c>
      <c r="AU204" t="s">
        <v>388</v>
      </c>
    </row>
    <row r="205" spans="1:47" x14ac:dyDescent="0.3">
      <c r="A205" s="3" t="s">
        <v>367</v>
      </c>
      <c r="B205" s="127">
        <v>30</v>
      </c>
      <c r="C205" s="135" t="s">
        <v>129</v>
      </c>
      <c r="AR205">
        <v>3</v>
      </c>
      <c r="AS205" t="s">
        <v>417</v>
      </c>
      <c r="AT205" t="s">
        <v>393</v>
      </c>
    </row>
    <row r="206" spans="1:47" x14ac:dyDescent="0.3">
      <c r="C206" s="135"/>
      <c r="AR206">
        <v>1</v>
      </c>
      <c r="AS206" t="s">
        <v>374</v>
      </c>
      <c r="AT206" t="s">
        <v>375</v>
      </c>
    </row>
    <row r="207" spans="1:47" x14ac:dyDescent="0.3">
      <c r="A207" s="3" t="s">
        <v>367</v>
      </c>
      <c r="B207" s="127">
        <v>50</v>
      </c>
      <c r="C207" s="135" t="s">
        <v>130</v>
      </c>
      <c r="AR207">
        <v>3</v>
      </c>
      <c r="AS207" t="s">
        <v>417</v>
      </c>
      <c r="AT207" t="s">
        <v>393</v>
      </c>
    </row>
    <row r="208" spans="1:47" x14ac:dyDescent="0.3">
      <c r="C208" s="135"/>
      <c r="AR208">
        <v>3</v>
      </c>
      <c r="AS208" t="s">
        <v>403</v>
      </c>
      <c r="AT208" t="s">
        <v>378</v>
      </c>
      <c r="AU208" t="s">
        <v>401</v>
      </c>
    </row>
    <row r="209" spans="1:47" x14ac:dyDescent="0.3">
      <c r="A209" s="3" t="s">
        <v>367</v>
      </c>
      <c r="B209" s="127">
        <v>50</v>
      </c>
      <c r="C209" s="135" t="s">
        <v>132</v>
      </c>
      <c r="AR209">
        <v>3</v>
      </c>
      <c r="AS209" t="s">
        <v>417</v>
      </c>
      <c r="AT209" t="s">
        <v>393</v>
      </c>
    </row>
    <row r="210" spans="1:47" x14ac:dyDescent="0.3">
      <c r="C210" s="135"/>
      <c r="AR210">
        <v>3</v>
      </c>
      <c r="AS210" t="s">
        <v>403</v>
      </c>
      <c r="AT210" t="s">
        <v>378</v>
      </c>
      <c r="AU210" t="s">
        <v>401</v>
      </c>
    </row>
    <row r="211" spans="1:47" x14ac:dyDescent="0.3">
      <c r="C211" s="135"/>
      <c r="AR211">
        <v>0</v>
      </c>
      <c r="AS211" t="s">
        <v>379</v>
      </c>
      <c r="AT211" t="s">
        <v>375</v>
      </c>
      <c r="AU211" t="s">
        <v>390</v>
      </c>
    </row>
    <row r="212" spans="1:47" x14ac:dyDescent="0.3">
      <c r="A212" s="3" t="s">
        <v>367</v>
      </c>
      <c r="B212" s="127">
        <v>50</v>
      </c>
      <c r="C212" s="135" t="s">
        <v>133</v>
      </c>
      <c r="AR212">
        <v>3</v>
      </c>
      <c r="AS212" t="s">
        <v>417</v>
      </c>
      <c r="AT212" t="s">
        <v>393</v>
      </c>
    </row>
    <row r="213" spans="1:47" x14ac:dyDescent="0.3">
      <c r="C213" s="135"/>
      <c r="AR213">
        <v>3</v>
      </c>
      <c r="AS213" t="s">
        <v>403</v>
      </c>
      <c r="AT213" t="s">
        <v>378</v>
      </c>
      <c r="AU213" t="s">
        <v>401</v>
      </c>
    </row>
    <row r="214" spans="1:47" x14ac:dyDescent="0.3">
      <c r="C214" s="135"/>
      <c r="AR214">
        <v>0</v>
      </c>
      <c r="AS214" t="s">
        <v>376</v>
      </c>
      <c r="AT214" t="s">
        <v>391</v>
      </c>
      <c r="AU214" t="s">
        <v>388</v>
      </c>
    </row>
    <row r="215" spans="1:47" x14ac:dyDescent="0.3">
      <c r="A215" s="3" t="s">
        <v>367</v>
      </c>
      <c r="B215" s="127">
        <v>50</v>
      </c>
      <c r="C215" s="135" t="s">
        <v>134</v>
      </c>
      <c r="AR215">
        <v>3</v>
      </c>
      <c r="AS215" t="s">
        <v>417</v>
      </c>
      <c r="AT215" t="s">
        <v>393</v>
      </c>
    </row>
    <row r="216" spans="1:47" x14ac:dyDescent="0.3">
      <c r="C216" s="135"/>
      <c r="AR216">
        <v>3</v>
      </c>
      <c r="AS216" t="s">
        <v>400</v>
      </c>
      <c r="AT216" t="s">
        <v>378</v>
      </c>
      <c r="AU216" t="s">
        <v>401</v>
      </c>
    </row>
    <row r="217" spans="1:47" x14ac:dyDescent="0.3">
      <c r="C217" s="135"/>
      <c r="AR217">
        <v>1</v>
      </c>
      <c r="AS217" t="s">
        <v>374</v>
      </c>
      <c r="AT217" t="s">
        <v>375</v>
      </c>
    </row>
    <row r="218" spans="1:47" x14ac:dyDescent="0.3">
      <c r="A218" s="3" t="s">
        <v>367</v>
      </c>
      <c r="B218" s="127">
        <v>30</v>
      </c>
      <c r="C218" s="135" t="s">
        <v>128</v>
      </c>
      <c r="AR218">
        <v>3</v>
      </c>
      <c r="AS218" t="s">
        <v>417</v>
      </c>
      <c r="AT218" t="s">
        <v>393</v>
      </c>
    </row>
    <row r="219" spans="1:47" x14ac:dyDescent="0.3">
      <c r="C219" s="135"/>
      <c r="AR219">
        <v>0</v>
      </c>
      <c r="AS219" t="s">
        <v>376</v>
      </c>
      <c r="AT219" t="s">
        <v>391</v>
      </c>
      <c r="AU219" t="s">
        <v>388</v>
      </c>
    </row>
    <row r="220" spans="1:47" x14ac:dyDescent="0.3">
      <c r="A220" s="3" t="s">
        <v>367</v>
      </c>
      <c r="B220" s="127">
        <v>40</v>
      </c>
      <c r="C220" s="135" t="s">
        <v>136</v>
      </c>
      <c r="AR220">
        <v>3</v>
      </c>
      <c r="AS220" t="s">
        <v>417</v>
      </c>
      <c r="AT220" t="s">
        <v>393</v>
      </c>
    </row>
    <row r="221" spans="1:47" x14ac:dyDescent="0.3">
      <c r="C221" s="135"/>
      <c r="AR221">
        <v>0</v>
      </c>
      <c r="AS221" t="s">
        <v>376</v>
      </c>
      <c r="AT221" t="s">
        <v>391</v>
      </c>
      <c r="AU221" t="s">
        <v>388</v>
      </c>
    </row>
    <row r="222" spans="1:47" x14ac:dyDescent="0.3">
      <c r="C222" s="135"/>
      <c r="AR222">
        <v>0</v>
      </c>
      <c r="AS222" t="s">
        <v>379</v>
      </c>
      <c r="AT222" t="s">
        <v>375</v>
      </c>
      <c r="AU222" t="s">
        <v>390</v>
      </c>
    </row>
    <row r="223" spans="1:47" x14ac:dyDescent="0.3">
      <c r="A223" s="3" t="s">
        <v>367</v>
      </c>
      <c r="B223" s="127">
        <v>35</v>
      </c>
      <c r="C223" s="135" t="s">
        <v>137</v>
      </c>
      <c r="AR223">
        <v>3</v>
      </c>
      <c r="AS223" t="s">
        <v>417</v>
      </c>
      <c r="AT223" t="s">
        <v>393</v>
      </c>
    </row>
    <row r="224" spans="1:47" x14ac:dyDescent="0.3">
      <c r="C224" s="135"/>
      <c r="AR224">
        <v>0</v>
      </c>
      <c r="AS224" t="s">
        <v>376</v>
      </c>
      <c r="AT224" t="s">
        <v>391</v>
      </c>
      <c r="AU224" t="s">
        <v>388</v>
      </c>
    </row>
    <row r="225" spans="1:47" x14ac:dyDescent="0.3">
      <c r="C225" s="135"/>
      <c r="AR225">
        <v>0</v>
      </c>
      <c r="AS225" t="s">
        <v>414</v>
      </c>
      <c r="AT225" t="s">
        <v>391</v>
      </c>
      <c r="AU225" t="s">
        <v>388</v>
      </c>
    </row>
    <row r="226" spans="1:47" x14ac:dyDescent="0.3">
      <c r="A226" s="3" t="s">
        <v>367</v>
      </c>
      <c r="B226" s="127">
        <v>35</v>
      </c>
      <c r="C226" s="135" t="s">
        <v>138</v>
      </c>
      <c r="AR226">
        <v>3</v>
      </c>
      <c r="AS226" t="s">
        <v>417</v>
      </c>
      <c r="AT226" t="s">
        <v>393</v>
      </c>
    </row>
    <row r="227" spans="1:47" x14ac:dyDescent="0.3">
      <c r="C227" s="135"/>
      <c r="AR227">
        <v>0</v>
      </c>
      <c r="AS227" t="s">
        <v>376</v>
      </c>
      <c r="AT227" t="s">
        <v>391</v>
      </c>
      <c r="AU227" t="s">
        <v>388</v>
      </c>
    </row>
    <row r="228" spans="1:47" x14ac:dyDescent="0.3">
      <c r="C228" s="135"/>
      <c r="AR228">
        <v>1</v>
      </c>
      <c r="AS228" t="s">
        <v>374</v>
      </c>
      <c r="AT228" t="s">
        <v>375</v>
      </c>
    </row>
    <row r="229" spans="1:47" x14ac:dyDescent="0.3">
      <c r="A229" s="3" t="s">
        <v>367</v>
      </c>
      <c r="B229" s="127">
        <v>50</v>
      </c>
      <c r="C229" s="135" t="s">
        <v>139</v>
      </c>
      <c r="AR229">
        <v>3</v>
      </c>
      <c r="AS229" t="s">
        <v>417</v>
      </c>
      <c r="AT229" t="s">
        <v>393</v>
      </c>
    </row>
    <row r="230" spans="1:47" x14ac:dyDescent="0.3">
      <c r="C230" s="135"/>
      <c r="AR230">
        <v>3</v>
      </c>
      <c r="AS230" t="s">
        <v>416</v>
      </c>
      <c r="AT230" t="s">
        <v>378</v>
      </c>
    </row>
    <row r="231" spans="1:47" x14ac:dyDescent="0.3">
      <c r="A231" s="3" t="s">
        <v>367</v>
      </c>
      <c r="B231" s="127">
        <v>60</v>
      </c>
      <c r="C231" s="135" t="s">
        <v>141</v>
      </c>
      <c r="AR231">
        <v>3</v>
      </c>
      <c r="AS231" t="s">
        <v>417</v>
      </c>
      <c r="AT231" t="s">
        <v>393</v>
      </c>
    </row>
    <row r="232" spans="1:47" x14ac:dyDescent="0.3">
      <c r="C232" s="135"/>
      <c r="AR232">
        <v>3</v>
      </c>
      <c r="AS232" t="s">
        <v>416</v>
      </c>
      <c r="AT232" t="s">
        <v>378</v>
      </c>
    </row>
    <row r="233" spans="1:47" x14ac:dyDescent="0.3">
      <c r="C233" s="135"/>
      <c r="AR233">
        <v>0</v>
      </c>
      <c r="AS233" t="s">
        <v>379</v>
      </c>
      <c r="AT233" t="s">
        <v>375</v>
      </c>
      <c r="AU233" t="s">
        <v>390</v>
      </c>
    </row>
    <row r="234" spans="1:47" x14ac:dyDescent="0.3">
      <c r="A234" s="3" t="s">
        <v>367</v>
      </c>
      <c r="B234" s="127">
        <v>55</v>
      </c>
      <c r="C234" s="135" t="s">
        <v>142</v>
      </c>
      <c r="AR234">
        <v>3</v>
      </c>
      <c r="AS234" t="s">
        <v>417</v>
      </c>
      <c r="AT234" t="s">
        <v>393</v>
      </c>
    </row>
    <row r="235" spans="1:47" x14ac:dyDescent="0.3">
      <c r="C235" s="135"/>
      <c r="AR235">
        <v>3</v>
      </c>
      <c r="AS235" t="s">
        <v>416</v>
      </c>
      <c r="AT235" t="s">
        <v>378</v>
      </c>
    </row>
    <row r="236" spans="1:47" x14ac:dyDescent="0.3">
      <c r="C236" s="135"/>
      <c r="AR236">
        <v>0</v>
      </c>
      <c r="AS236" t="s">
        <v>414</v>
      </c>
      <c r="AT236" t="s">
        <v>391</v>
      </c>
      <c r="AU236" t="s">
        <v>388</v>
      </c>
    </row>
    <row r="237" spans="1:47" x14ac:dyDescent="0.3">
      <c r="A237" s="3" t="s">
        <v>367</v>
      </c>
      <c r="B237" s="127">
        <v>55</v>
      </c>
      <c r="C237" s="135" t="s">
        <v>143</v>
      </c>
      <c r="AR237">
        <v>3</v>
      </c>
      <c r="AS237" t="s">
        <v>417</v>
      </c>
      <c r="AT237" t="s">
        <v>393</v>
      </c>
    </row>
    <row r="238" spans="1:47" x14ac:dyDescent="0.3">
      <c r="AR238">
        <v>3</v>
      </c>
      <c r="AS238" t="s">
        <v>416</v>
      </c>
      <c r="AT238" t="s">
        <v>378</v>
      </c>
    </row>
    <row r="239" spans="1:47" x14ac:dyDescent="0.3">
      <c r="AR239">
        <v>1</v>
      </c>
      <c r="AS239" t="s">
        <v>415</v>
      </c>
      <c r="AT239" t="s">
        <v>375</v>
      </c>
    </row>
  </sheetData>
  <conditionalFormatting sqref="AT1:AT89 AT116:AT120 AT208 AT91:AT114 AT240:AT1048576">
    <cfRule type="cellIs" dxfId="121" priority="138" operator="equal">
      <formula>"_UNKNOWN"</formula>
    </cfRule>
  </conditionalFormatting>
  <conditionalFormatting sqref="AT121">
    <cfRule type="cellIs" dxfId="120" priority="137" operator="equal">
      <formula>"_UNKNOWN"</formula>
    </cfRule>
  </conditionalFormatting>
  <conditionalFormatting sqref="AT131">
    <cfRule type="cellIs" dxfId="119" priority="123" operator="equal">
      <formula>"_UNKNOWN"</formula>
    </cfRule>
  </conditionalFormatting>
  <conditionalFormatting sqref="AT122">
    <cfRule type="cellIs" dxfId="118" priority="135" operator="equal">
      <formula>"_UNKNOWN"</formula>
    </cfRule>
  </conditionalFormatting>
  <conditionalFormatting sqref="AT115">
    <cfRule type="cellIs" dxfId="117" priority="134" operator="equal">
      <formula>"_UNKNOWN"</formula>
    </cfRule>
  </conditionalFormatting>
  <conditionalFormatting sqref="AT123">
    <cfRule type="cellIs" dxfId="116" priority="133" operator="equal">
      <formula>"_UNKNOWN"</formula>
    </cfRule>
  </conditionalFormatting>
  <conditionalFormatting sqref="AT124">
    <cfRule type="cellIs" dxfId="115" priority="131" operator="equal">
      <formula>"_UNKNOWN"</formula>
    </cfRule>
  </conditionalFormatting>
  <conditionalFormatting sqref="AT125">
    <cfRule type="cellIs" dxfId="114" priority="130" operator="equal">
      <formula>"_UNKNOWN"</formula>
    </cfRule>
  </conditionalFormatting>
  <conditionalFormatting sqref="AT126">
    <cfRule type="cellIs" dxfId="113" priority="129" operator="equal">
      <formula>"_UNKNOWN"</formula>
    </cfRule>
  </conditionalFormatting>
  <conditionalFormatting sqref="AT127">
    <cfRule type="cellIs" dxfId="112" priority="128" operator="equal">
      <formula>"_UNKNOWN"</formula>
    </cfRule>
  </conditionalFormatting>
  <conditionalFormatting sqref="AT128">
    <cfRule type="cellIs" dxfId="111" priority="127" operator="equal">
      <formula>"_UNKNOWN"</formula>
    </cfRule>
  </conditionalFormatting>
  <conditionalFormatting sqref="AT129">
    <cfRule type="cellIs" dxfId="110" priority="126" operator="equal">
      <formula>"_UNKNOWN"</formula>
    </cfRule>
  </conditionalFormatting>
  <conditionalFormatting sqref="AT130">
    <cfRule type="cellIs" dxfId="109" priority="125" operator="equal">
      <formula>"_UNKNOWN"</formula>
    </cfRule>
  </conditionalFormatting>
  <conditionalFormatting sqref="AT156">
    <cfRule type="cellIs" dxfId="108" priority="90" operator="equal">
      <formula>"_UNKNOWN"</formula>
    </cfRule>
  </conditionalFormatting>
  <conditionalFormatting sqref="AT132">
    <cfRule type="cellIs" dxfId="107" priority="122" operator="equal">
      <formula>"_UNKNOWN"</formula>
    </cfRule>
  </conditionalFormatting>
  <conditionalFormatting sqref="AT133">
    <cfRule type="cellIs" dxfId="106" priority="121" operator="equal">
      <formula>"_UNKNOWN"</formula>
    </cfRule>
  </conditionalFormatting>
  <conditionalFormatting sqref="AT134">
    <cfRule type="cellIs" dxfId="105" priority="119" operator="equal">
      <formula>"_UNKNOWN"</formula>
    </cfRule>
  </conditionalFormatting>
  <conditionalFormatting sqref="AT135">
    <cfRule type="cellIs" dxfId="104" priority="118" operator="equal">
      <formula>"_UNKNOWN"</formula>
    </cfRule>
  </conditionalFormatting>
  <conditionalFormatting sqref="AT136">
    <cfRule type="cellIs" dxfId="103" priority="117" operator="equal">
      <formula>"_UNKNOWN"</formula>
    </cfRule>
  </conditionalFormatting>
  <conditionalFormatting sqref="AT137">
    <cfRule type="cellIs" dxfId="102" priority="115" operator="equal">
      <formula>"_UNKNOWN"</formula>
    </cfRule>
  </conditionalFormatting>
  <conditionalFormatting sqref="AT155">
    <cfRule type="cellIs" dxfId="101" priority="92" operator="equal">
      <formula>"_UNKNOWN"</formula>
    </cfRule>
  </conditionalFormatting>
  <conditionalFormatting sqref="AT139">
    <cfRule type="cellIs" dxfId="100" priority="112" operator="equal">
      <formula>"_UNKNOWN"</formula>
    </cfRule>
  </conditionalFormatting>
  <conditionalFormatting sqref="AT138">
    <cfRule type="cellIs" dxfId="99" priority="111" operator="equal">
      <formula>"_UNKNOWN"</formula>
    </cfRule>
  </conditionalFormatting>
  <conditionalFormatting sqref="AT140">
    <cfRule type="cellIs" dxfId="98" priority="110" operator="equal">
      <formula>"_UNKNOWN"</formula>
    </cfRule>
  </conditionalFormatting>
  <conditionalFormatting sqref="AT141">
    <cfRule type="cellIs" dxfId="97" priority="107" operator="equal">
      <formula>"_UNKNOWN"</formula>
    </cfRule>
  </conditionalFormatting>
  <conditionalFormatting sqref="AT142">
    <cfRule type="cellIs" dxfId="96" priority="106" operator="equal">
      <formula>"_UNKNOWN"</formula>
    </cfRule>
  </conditionalFormatting>
  <conditionalFormatting sqref="AT143">
    <cfRule type="cellIs" dxfId="95" priority="105" operator="equal">
      <formula>"_UNKNOWN"</formula>
    </cfRule>
  </conditionalFormatting>
  <conditionalFormatting sqref="AT144">
    <cfRule type="cellIs" dxfId="94" priority="104" operator="equal">
      <formula>"_UNKNOWN"</formula>
    </cfRule>
  </conditionalFormatting>
  <conditionalFormatting sqref="AT145">
    <cfRule type="cellIs" dxfId="93" priority="103" operator="equal">
      <formula>"_UNKNOWN"</formula>
    </cfRule>
  </conditionalFormatting>
  <conditionalFormatting sqref="AT146">
    <cfRule type="cellIs" dxfId="92" priority="102" operator="equal">
      <formula>"_UNKNOWN"</formula>
    </cfRule>
  </conditionalFormatting>
  <conditionalFormatting sqref="AT147">
    <cfRule type="cellIs" dxfId="91" priority="101" operator="equal">
      <formula>"_UNKNOWN"</formula>
    </cfRule>
  </conditionalFormatting>
  <conditionalFormatting sqref="AT148">
    <cfRule type="cellIs" dxfId="90" priority="99" operator="equal">
      <formula>"_UNKNOWN"</formula>
    </cfRule>
  </conditionalFormatting>
  <conditionalFormatting sqref="AT149">
    <cfRule type="cellIs" dxfId="89" priority="98" operator="equal">
      <formula>"_UNKNOWN"</formula>
    </cfRule>
  </conditionalFormatting>
  <conditionalFormatting sqref="AT150">
    <cfRule type="cellIs" dxfId="88" priority="97" operator="equal">
      <formula>"_UNKNOWN"</formula>
    </cfRule>
  </conditionalFormatting>
  <conditionalFormatting sqref="AT151">
    <cfRule type="cellIs" dxfId="87" priority="96" operator="equal">
      <formula>"_UNKNOWN"</formula>
    </cfRule>
  </conditionalFormatting>
  <conditionalFormatting sqref="AT152">
    <cfRule type="cellIs" dxfId="86" priority="95" operator="equal">
      <formula>"_UNKNOWN"</formula>
    </cfRule>
  </conditionalFormatting>
  <conditionalFormatting sqref="AT153">
    <cfRule type="cellIs" dxfId="85" priority="94" operator="equal">
      <formula>"_UNKNOWN"</formula>
    </cfRule>
  </conditionalFormatting>
  <conditionalFormatting sqref="AT154">
    <cfRule type="cellIs" dxfId="84" priority="93" operator="equal">
      <formula>"_UNKNOWN"</formula>
    </cfRule>
  </conditionalFormatting>
  <conditionalFormatting sqref="AT179">
    <cfRule type="cellIs" dxfId="83" priority="63" operator="equal">
      <formula>"_UNKNOWN"</formula>
    </cfRule>
  </conditionalFormatting>
  <conditionalFormatting sqref="AT158">
    <cfRule type="cellIs" dxfId="82" priority="88" operator="equal">
      <formula>"_UNKNOWN"</formula>
    </cfRule>
  </conditionalFormatting>
  <conditionalFormatting sqref="AT157">
    <cfRule type="cellIs" dxfId="81" priority="89" operator="equal">
      <formula>"_UNKNOWN"</formula>
    </cfRule>
  </conditionalFormatting>
  <conditionalFormatting sqref="AT159">
    <cfRule type="cellIs" dxfId="80" priority="86" operator="equal">
      <formula>"_UNKNOWN"</formula>
    </cfRule>
  </conditionalFormatting>
  <conditionalFormatting sqref="AT160">
    <cfRule type="cellIs" dxfId="79" priority="85" operator="equal">
      <formula>"_UNKNOWN"</formula>
    </cfRule>
  </conditionalFormatting>
  <conditionalFormatting sqref="AT178">
    <cfRule type="cellIs" dxfId="78" priority="64" operator="equal">
      <formula>"_UNKNOWN"</formula>
    </cfRule>
  </conditionalFormatting>
  <conditionalFormatting sqref="AT162">
    <cfRule type="cellIs" dxfId="77" priority="83" operator="equal">
      <formula>"_UNKNOWN"</formula>
    </cfRule>
  </conditionalFormatting>
  <conditionalFormatting sqref="AT161">
    <cfRule type="cellIs" dxfId="76" priority="82" operator="equal">
      <formula>"_UNKNOWN"</formula>
    </cfRule>
  </conditionalFormatting>
  <conditionalFormatting sqref="AT90">
    <cfRule type="cellIs" dxfId="75" priority="81" operator="equal">
      <formula>"_UNKNOWN"</formula>
    </cfRule>
  </conditionalFormatting>
  <conditionalFormatting sqref="AX89">
    <cfRule type="cellIs" dxfId="74" priority="80" operator="equal">
      <formula>"_UNKNOWN"</formula>
    </cfRule>
  </conditionalFormatting>
  <conditionalFormatting sqref="AT163">
    <cfRule type="cellIs" dxfId="73" priority="79" operator="equal">
      <formula>"_UNKNOWN"</formula>
    </cfRule>
  </conditionalFormatting>
  <conditionalFormatting sqref="AT164">
    <cfRule type="cellIs" dxfId="72" priority="78" operator="equal">
      <formula>"_UNKNOWN"</formula>
    </cfRule>
  </conditionalFormatting>
  <conditionalFormatting sqref="AT165">
    <cfRule type="cellIs" dxfId="71" priority="77" operator="equal">
      <formula>"_UNKNOWN"</formula>
    </cfRule>
  </conditionalFormatting>
  <conditionalFormatting sqref="AT166">
    <cfRule type="cellIs" dxfId="70" priority="76" operator="equal">
      <formula>"_UNKNOWN"</formula>
    </cfRule>
  </conditionalFormatting>
  <conditionalFormatting sqref="AT167">
    <cfRule type="cellIs" dxfId="69" priority="75" operator="equal">
      <formula>"_UNKNOWN"</formula>
    </cfRule>
  </conditionalFormatting>
  <conditionalFormatting sqref="AT168">
    <cfRule type="cellIs" dxfId="68" priority="74" operator="equal">
      <formula>"_UNKNOWN"</formula>
    </cfRule>
  </conditionalFormatting>
  <conditionalFormatting sqref="AT169">
    <cfRule type="cellIs" dxfId="67" priority="73" operator="equal">
      <formula>"_UNKNOWN"</formula>
    </cfRule>
  </conditionalFormatting>
  <conditionalFormatting sqref="AT170">
    <cfRule type="cellIs" dxfId="66" priority="72" operator="equal">
      <formula>"_UNKNOWN"</formula>
    </cfRule>
  </conditionalFormatting>
  <conditionalFormatting sqref="AT171">
    <cfRule type="cellIs" dxfId="65" priority="71" operator="equal">
      <formula>"_UNKNOWN"</formula>
    </cfRule>
  </conditionalFormatting>
  <conditionalFormatting sqref="AT172">
    <cfRule type="cellIs" dxfId="64" priority="70" operator="equal">
      <formula>"_UNKNOWN"</formula>
    </cfRule>
  </conditionalFormatting>
  <conditionalFormatting sqref="AT173">
    <cfRule type="cellIs" dxfId="63" priority="69" operator="equal">
      <formula>"_UNKNOWN"</formula>
    </cfRule>
  </conditionalFormatting>
  <conditionalFormatting sqref="AT174">
    <cfRule type="cellIs" dxfId="62" priority="68" operator="equal">
      <formula>"_UNKNOWN"</formula>
    </cfRule>
  </conditionalFormatting>
  <conditionalFormatting sqref="AT175">
    <cfRule type="cellIs" dxfId="61" priority="67" operator="equal">
      <formula>"_UNKNOWN"</formula>
    </cfRule>
  </conditionalFormatting>
  <conditionalFormatting sqref="AT176">
    <cfRule type="cellIs" dxfId="60" priority="66" operator="equal">
      <formula>"_UNKNOWN"</formula>
    </cfRule>
  </conditionalFormatting>
  <conditionalFormatting sqref="AT177">
    <cfRule type="cellIs" dxfId="59" priority="65" operator="equal">
      <formula>"_UNKNOWN"</formula>
    </cfRule>
  </conditionalFormatting>
  <conditionalFormatting sqref="AT181">
    <cfRule type="cellIs" dxfId="58" priority="61" operator="equal">
      <formula>"_UNKNOWN"</formula>
    </cfRule>
  </conditionalFormatting>
  <conditionalFormatting sqref="AT180">
    <cfRule type="cellIs" dxfId="57" priority="62" operator="equal">
      <formula>"_UNKNOWN"</formula>
    </cfRule>
  </conditionalFormatting>
  <conditionalFormatting sqref="AT182">
    <cfRule type="cellIs" dxfId="56" priority="60" operator="equal">
      <formula>"_UNKNOWN"</formula>
    </cfRule>
  </conditionalFormatting>
  <conditionalFormatting sqref="AT184">
    <cfRule type="cellIs" dxfId="55" priority="58" operator="equal">
      <formula>"_UNKNOWN"</formula>
    </cfRule>
  </conditionalFormatting>
  <conditionalFormatting sqref="AT183">
    <cfRule type="cellIs" dxfId="54" priority="59" operator="equal">
      <formula>"_UNKNOWN"</formula>
    </cfRule>
  </conditionalFormatting>
  <conditionalFormatting sqref="AT185">
    <cfRule type="cellIs" dxfId="53" priority="57" operator="equal">
      <formula>"_UNKNOWN"</formula>
    </cfRule>
  </conditionalFormatting>
  <conditionalFormatting sqref="AT187">
    <cfRule type="cellIs" dxfId="52" priority="55" operator="equal">
      <formula>"_UNKNOWN"</formula>
    </cfRule>
  </conditionalFormatting>
  <conditionalFormatting sqref="AT186">
    <cfRule type="cellIs" dxfId="51" priority="56" operator="equal">
      <formula>"_UNKNOWN"</formula>
    </cfRule>
  </conditionalFormatting>
  <conditionalFormatting sqref="AT188">
    <cfRule type="cellIs" dxfId="50" priority="54" operator="equal">
      <formula>"_UNKNOWN"</formula>
    </cfRule>
  </conditionalFormatting>
  <conditionalFormatting sqref="AT189">
    <cfRule type="cellIs" dxfId="49" priority="53" operator="equal">
      <formula>"_UNKNOWN"</formula>
    </cfRule>
  </conditionalFormatting>
  <conditionalFormatting sqref="AT190">
    <cfRule type="cellIs" dxfId="48" priority="52" operator="equal">
      <formula>"_UNKNOWN"</formula>
    </cfRule>
  </conditionalFormatting>
  <conditionalFormatting sqref="AT191">
    <cfRule type="cellIs" dxfId="47" priority="51" operator="equal">
      <formula>"_UNKNOWN"</formula>
    </cfRule>
  </conditionalFormatting>
  <conditionalFormatting sqref="AT192">
    <cfRule type="cellIs" dxfId="46" priority="50" operator="equal">
      <formula>"_UNKNOWN"</formula>
    </cfRule>
  </conditionalFormatting>
  <conditionalFormatting sqref="AT193">
    <cfRule type="cellIs" dxfId="45" priority="49" operator="equal">
      <formula>"_UNKNOWN"</formula>
    </cfRule>
  </conditionalFormatting>
  <conditionalFormatting sqref="AT194">
    <cfRule type="cellIs" dxfId="44" priority="48" operator="equal">
      <formula>"_UNKNOWN"</formula>
    </cfRule>
  </conditionalFormatting>
  <conditionalFormatting sqref="AT195">
    <cfRule type="cellIs" dxfId="43" priority="47" operator="equal">
      <formula>"_UNKNOWN"</formula>
    </cfRule>
  </conditionalFormatting>
  <conditionalFormatting sqref="AT196">
    <cfRule type="cellIs" dxfId="42" priority="45" operator="equal">
      <formula>"_UNKNOWN"</formula>
    </cfRule>
  </conditionalFormatting>
  <conditionalFormatting sqref="AT197">
    <cfRule type="cellIs" dxfId="41" priority="44" operator="equal">
      <formula>"_UNKNOWN"</formula>
    </cfRule>
  </conditionalFormatting>
  <conditionalFormatting sqref="AT198">
    <cfRule type="cellIs" dxfId="40" priority="43" operator="equal">
      <formula>"_UNKNOWN"</formula>
    </cfRule>
  </conditionalFormatting>
  <conditionalFormatting sqref="AT199">
    <cfRule type="cellIs" dxfId="39" priority="42" operator="equal">
      <formula>"_UNKNOWN"</formula>
    </cfRule>
  </conditionalFormatting>
  <conditionalFormatting sqref="AT200">
    <cfRule type="cellIs" dxfId="38" priority="41" operator="equal">
      <formula>"_UNKNOWN"</formula>
    </cfRule>
  </conditionalFormatting>
  <conditionalFormatting sqref="AT201">
    <cfRule type="cellIs" dxfId="37" priority="40" operator="equal">
      <formula>"_UNKNOWN"</formula>
    </cfRule>
  </conditionalFormatting>
  <conditionalFormatting sqref="AT202">
    <cfRule type="cellIs" dxfId="36" priority="39" operator="equal">
      <formula>"_UNKNOWN"</formula>
    </cfRule>
  </conditionalFormatting>
  <conditionalFormatting sqref="AT203">
    <cfRule type="cellIs" dxfId="35" priority="38" operator="equal">
      <formula>"_UNKNOWN"</formula>
    </cfRule>
  </conditionalFormatting>
  <conditionalFormatting sqref="AT204">
    <cfRule type="cellIs" dxfId="34" priority="37" operator="equal">
      <formula>"_UNKNOWN"</formula>
    </cfRule>
  </conditionalFormatting>
  <conditionalFormatting sqref="AT205">
    <cfRule type="cellIs" dxfId="33" priority="36" operator="equal">
      <formula>"_UNKNOWN"</formula>
    </cfRule>
  </conditionalFormatting>
  <conditionalFormatting sqref="AT206">
    <cfRule type="cellIs" dxfId="32" priority="34" operator="equal">
      <formula>"_UNKNOWN"</formula>
    </cfRule>
  </conditionalFormatting>
  <conditionalFormatting sqref="AT207">
    <cfRule type="cellIs" dxfId="31" priority="33" operator="equal">
      <formula>"_UNKNOWN"</formula>
    </cfRule>
  </conditionalFormatting>
  <conditionalFormatting sqref="AT209">
    <cfRule type="cellIs" dxfId="30" priority="32" operator="equal">
      <formula>"_UNKNOWN"</formula>
    </cfRule>
  </conditionalFormatting>
  <conditionalFormatting sqref="AT210">
    <cfRule type="cellIs" dxfId="29" priority="31" operator="equal">
      <formula>"_UNKNOWN"</formula>
    </cfRule>
  </conditionalFormatting>
  <conditionalFormatting sqref="AT211">
    <cfRule type="cellIs" dxfId="28" priority="30" operator="equal">
      <formula>"_UNKNOWN"</formula>
    </cfRule>
  </conditionalFormatting>
  <conditionalFormatting sqref="AT212">
    <cfRule type="cellIs" dxfId="27" priority="29" operator="equal">
      <formula>"_UNKNOWN"</formula>
    </cfRule>
  </conditionalFormatting>
  <conditionalFormatting sqref="AT213">
    <cfRule type="cellIs" dxfId="26" priority="28" operator="equal">
      <formula>"_UNKNOWN"</formula>
    </cfRule>
  </conditionalFormatting>
  <conditionalFormatting sqref="AT214">
    <cfRule type="cellIs" dxfId="25" priority="27" operator="equal">
      <formula>"_UNKNOWN"</formula>
    </cfRule>
  </conditionalFormatting>
  <conditionalFormatting sqref="AT215">
    <cfRule type="cellIs" dxfId="24" priority="26" operator="equal">
      <formula>"_UNKNOWN"</formula>
    </cfRule>
  </conditionalFormatting>
  <conditionalFormatting sqref="AT216">
    <cfRule type="cellIs" dxfId="23" priority="25" operator="equal">
      <formula>"_UNKNOWN"</formula>
    </cfRule>
  </conditionalFormatting>
  <conditionalFormatting sqref="AT217">
    <cfRule type="cellIs" dxfId="22" priority="24" operator="equal">
      <formula>"_UNKNOWN"</formula>
    </cfRule>
  </conditionalFormatting>
  <conditionalFormatting sqref="AT218">
    <cfRule type="cellIs" dxfId="21" priority="23" operator="equal">
      <formula>"_UNKNOWN"</formula>
    </cfRule>
  </conditionalFormatting>
  <conditionalFormatting sqref="AT219">
    <cfRule type="cellIs" dxfId="20" priority="22" operator="equal">
      <formula>"_UNKNOWN"</formula>
    </cfRule>
  </conditionalFormatting>
  <conditionalFormatting sqref="AT220">
    <cfRule type="cellIs" dxfId="19" priority="21" operator="equal">
      <formula>"_UNKNOWN"</formula>
    </cfRule>
  </conditionalFormatting>
  <conditionalFormatting sqref="AT221">
    <cfRule type="cellIs" dxfId="18" priority="20" operator="equal">
      <formula>"_UNKNOWN"</formula>
    </cfRule>
  </conditionalFormatting>
  <conditionalFormatting sqref="AT222">
    <cfRule type="cellIs" dxfId="17" priority="19" operator="equal">
      <formula>"_UNKNOWN"</formula>
    </cfRule>
  </conditionalFormatting>
  <conditionalFormatting sqref="AT223">
    <cfRule type="cellIs" dxfId="16" priority="18" operator="equal">
      <formula>"_UNKNOWN"</formula>
    </cfRule>
  </conditionalFormatting>
  <conditionalFormatting sqref="AT224">
    <cfRule type="cellIs" dxfId="15" priority="17" operator="equal">
      <formula>"_UNKNOWN"</formula>
    </cfRule>
  </conditionalFormatting>
  <conditionalFormatting sqref="AT225">
    <cfRule type="cellIs" dxfId="14" priority="16" operator="equal">
      <formula>"_UNKNOWN"</formula>
    </cfRule>
  </conditionalFormatting>
  <conditionalFormatting sqref="AT226">
    <cfRule type="cellIs" dxfId="13" priority="15" operator="equal">
      <formula>"_UNKNOWN"</formula>
    </cfRule>
  </conditionalFormatting>
  <conditionalFormatting sqref="AT227">
    <cfRule type="cellIs" dxfId="12" priority="14" operator="equal">
      <formula>"_UNKNOWN"</formula>
    </cfRule>
  </conditionalFormatting>
  <conditionalFormatting sqref="AT228">
    <cfRule type="cellIs" dxfId="11" priority="13" operator="equal">
      <formula>"_UNKNOWN"</formula>
    </cfRule>
  </conditionalFormatting>
  <conditionalFormatting sqref="AT229">
    <cfRule type="cellIs" dxfId="10" priority="12" operator="equal">
      <formula>"_UNKNOWN"</formula>
    </cfRule>
  </conditionalFormatting>
  <conditionalFormatting sqref="AT230">
    <cfRule type="cellIs" dxfId="9" priority="11" operator="equal">
      <formula>"_UNKNOWN"</formula>
    </cfRule>
  </conditionalFormatting>
  <conditionalFormatting sqref="AT231">
    <cfRule type="cellIs" dxfId="8" priority="10" operator="equal">
      <formula>"_UNKNOWN"</formula>
    </cfRule>
  </conditionalFormatting>
  <conditionalFormatting sqref="AT232">
    <cfRule type="cellIs" dxfId="7" priority="9" operator="equal">
      <formula>"_UNKNOWN"</formula>
    </cfRule>
  </conditionalFormatting>
  <conditionalFormatting sqref="AT233">
    <cfRule type="cellIs" dxfId="6" priority="8" operator="equal">
      <formula>"_UNKNOWN"</formula>
    </cfRule>
  </conditionalFormatting>
  <conditionalFormatting sqref="AT234">
    <cfRule type="cellIs" dxfId="5" priority="7" operator="equal">
      <formula>"_UNKNOWN"</formula>
    </cfRule>
  </conditionalFormatting>
  <conditionalFormatting sqref="AT235">
    <cfRule type="cellIs" dxfId="4" priority="6" operator="equal">
      <formula>"_UNKNOWN"</formula>
    </cfRule>
  </conditionalFormatting>
  <conditionalFormatting sqref="AT236">
    <cfRule type="cellIs" dxfId="3" priority="4" operator="equal">
      <formula>"_UNKNOWN"</formula>
    </cfRule>
  </conditionalFormatting>
  <conditionalFormatting sqref="AT237">
    <cfRule type="cellIs" dxfId="2" priority="3" operator="equal">
      <formula>"_UNKNOWN"</formula>
    </cfRule>
  </conditionalFormatting>
  <conditionalFormatting sqref="AT238">
    <cfRule type="cellIs" dxfId="1" priority="2" operator="equal">
      <formula>"_UNKNOWN"</formula>
    </cfRule>
  </conditionalFormatting>
  <conditionalFormatting sqref="AT239">
    <cfRule type="cellIs" dxfId="0" priority="1" operator="equal">
      <formula>"_UNKNOWN"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144D-02DC-4C48-BCCF-666A14ECD2FA}">
  <dimension ref="A1:D15"/>
  <sheetViews>
    <sheetView workbookViewId="0">
      <selection activeCell="C15" sqref="C15"/>
    </sheetView>
  </sheetViews>
  <sheetFormatPr defaultRowHeight="14.4" x14ac:dyDescent="0.3"/>
  <cols>
    <col min="2" max="2" width="8.88671875" style="9"/>
    <col min="3" max="3" width="15.77734375" bestFit="1" customWidth="1"/>
    <col min="4" max="4" width="58.5546875" bestFit="1" customWidth="1"/>
  </cols>
  <sheetData>
    <row r="1" spans="1:4" x14ac:dyDescent="0.3">
      <c r="D1" t="s">
        <v>419</v>
      </c>
    </row>
    <row r="2" spans="1:4" x14ac:dyDescent="0.3">
      <c r="A2" t="s">
        <v>437</v>
      </c>
      <c r="B2" s="9">
        <v>0</v>
      </c>
      <c r="C2" t="s">
        <v>169</v>
      </c>
      <c r="D2" t="s">
        <v>420</v>
      </c>
    </row>
    <row r="3" spans="1:4" x14ac:dyDescent="0.3">
      <c r="B3" s="9">
        <v>1</v>
      </c>
      <c r="C3" t="s">
        <v>71</v>
      </c>
      <c r="D3" t="s">
        <v>421</v>
      </c>
    </row>
    <row r="4" spans="1:4" x14ac:dyDescent="0.3">
      <c r="A4" t="s">
        <v>438</v>
      </c>
      <c r="B4" s="9">
        <v>0</v>
      </c>
      <c r="C4" t="s">
        <v>42</v>
      </c>
      <c r="D4" t="s">
        <v>422</v>
      </c>
    </row>
    <row r="5" spans="1:4" x14ac:dyDescent="0.3">
      <c r="B5" s="9">
        <v>1</v>
      </c>
      <c r="C5" t="s">
        <v>423</v>
      </c>
      <c r="D5" t="s">
        <v>421</v>
      </c>
    </row>
    <row r="6" spans="1:4" x14ac:dyDescent="0.3">
      <c r="A6" t="s">
        <v>439</v>
      </c>
      <c r="B6" s="9">
        <v>0</v>
      </c>
      <c r="C6" t="s">
        <v>424</v>
      </c>
      <c r="D6" t="s">
        <v>425</v>
      </c>
    </row>
    <row r="7" spans="1:4" x14ac:dyDescent="0.3">
      <c r="B7" s="9">
        <v>1</v>
      </c>
      <c r="C7" t="s">
        <v>426</v>
      </c>
      <c r="D7" t="s">
        <v>421</v>
      </c>
    </row>
    <row r="8" spans="1:4" x14ac:dyDescent="0.3">
      <c r="A8" t="s">
        <v>440</v>
      </c>
      <c r="B8" s="9">
        <v>0</v>
      </c>
      <c r="C8" t="s">
        <v>43</v>
      </c>
      <c r="D8" t="s">
        <v>427</v>
      </c>
    </row>
    <row r="9" spans="1:4" x14ac:dyDescent="0.3">
      <c r="B9" s="9">
        <v>1</v>
      </c>
      <c r="C9" t="s">
        <v>85</v>
      </c>
      <c r="D9" t="s">
        <v>421</v>
      </c>
    </row>
    <row r="10" spans="1:4" x14ac:dyDescent="0.3">
      <c r="A10" t="s">
        <v>441</v>
      </c>
      <c r="B10" s="9">
        <v>0</v>
      </c>
      <c r="C10" t="s">
        <v>428</v>
      </c>
      <c r="D10" t="s">
        <v>429</v>
      </c>
    </row>
    <row r="11" spans="1:4" x14ac:dyDescent="0.3">
      <c r="B11" s="9">
        <v>1</v>
      </c>
      <c r="C11" t="s">
        <v>430</v>
      </c>
      <c r="D11" t="s">
        <v>421</v>
      </c>
    </row>
    <row r="12" spans="1:4" x14ac:dyDescent="0.3">
      <c r="A12" t="s">
        <v>442</v>
      </c>
      <c r="B12" s="9">
        <v>0</v>
      </c>
      <c r="C12" t="s">
        <v>431</v>
      </c>
      <c r="D12" t="s">
        <v>432</v>
      </c>
    </row>
    <row r="13" spans="1:4" x14ac:dyDescent="0.3">
      <c r="B13" s="9">
        <v>1</v>
      </c>
      <c r="C13" t="s">
        <v>433</v>
      </c>
      <c r="D13" t="s">
        <v>421</v>
      </c>
    </row>
    <row r="14" spans="1:4" x14ac:dyDescent="0.3">
      <c r="A14" t="s">
        <v>443</v>
      </c>
      <c r="B14" s="9">
        <v>0</v>
      </c>
      <c r="C14" t="s">
        <v>434</v>
      </c>
      <c r="D14" t="s">
        <v>435</v>
      </c>
    </row>
    <row r="15" spans="1:4" x14ac:dyDescent="0.3">
      <c r="B15" s="9">
        <v>1</v>
      </c>
      <c r="C15" t="s">
        <v>436</v>
      </c>
      <c r="D15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CA4E-D7F9-436B-8367-F4919FA607F7}">
  <dimension ref="A1:L17"/>
  <sheetViews>
    <sheetView tabSelected="1" topLeftCell="B1" zoomScale="90" zoomScaleNormal="90" workbookViewId="0">
      <selection activeCell="K8" sqref="K8"/>
    </sheetView>
  </sheetViews>
  <sheetFormatPr defaultRowHeight="14.4" x14ac:dyDescent="0.3"/>
  <cols>
    <col min="1" max="1" width="8.88671875" style="171"/>
    <col min="2" max="2" width="11.21875" style="171" bestFit="1" customWidth="1"/>
    <col min="3" max="3" width="13.44140625" style="171" bestFit="1" customWidth="1"/>
    <col min="4" max="4" width="9.77734375" style="171" bestFit="1" customWidth="1"/>
    <col min="5" max="8" width="8.88671875" style="171"/>
    <col min="9" max="9" width="10.6640625" style="171" bestFit="1" customWidth="1"/>
    <col min="10" max="10" width="10.21875" style="171" bestFit="1" customWidth="1"/>
    <col min="11" max="11" width="10.6640625" style="171" bestFit="1" customWidth="1"/>
    <col min="12" max="12" width="10.21875" style="171" bestFit="1" customWidth="1"/>
    <col min="13" max="16384" width="8.88671875" style="171"/>
  </cols>
  <sheetData>
    <row r="1" spans="1:12" x14ac:dyDescent="0.3">
      <c r="I1" s="171" t="s">
        <v>276</v>
      </c>
      <c r="K1" s="171" t="s">
        <v>464</v>
      </c>
    </row>
    <row r="2" spans="1:12" x14ac:dyDescent="0.3">
      <c r="A2" s="171" t="s">
        <v>159</v>
      </c>
      <c r="B2" s="171" t="s">
        <v>151</v>
      </c>
      <c r="C2" s="171" t="s">
        <v>154</v>
      </c>
      <c r="D2" s="171" t="s">
        <v>444</v>
      </c>
      <c r="E2" s="171" t="s">
        <v>47</v>
      </c>
      <c r="I2" s="171" t="s">
        <v>462</v>
      </c>
      <c r="J2" s="171" t="s">
        <v>463</v>
      </c>
      <c r="K2" s="171" t="s">
        <v>462</v>
      </c>
      <c r="L2" s="171" t="s">
        <v>463</v>
      </c>
    </row>
    <row r="3" spans="1:12" x14ac:dyDescent="0.3">
      <c r="A3" s="171">
        <v>1000</v>
      </c>
      <c r="B3" s="171" t="s">
        <v>445</v>
      </c>
      <c r="C3" s="171" t="s">
        <v>446</v>
      </c>
      <c r="D3" s="171" t="s">
        <v>447</v>
      </c>
      <c r="E3" s="171" t="s">
        <v>448</v>
      </c>
      <c r="I3" s="171">
        <v>900</v>
      </c>
      <c r="J3" s="171">
        <v>100</v>
      </c>
      <c r="K3" s="171">
        <f>0-I3</f>
        <v>-900</v>
      </c>
      <c r="L3" s="171">
        <f>1000-J3</f>
        <v>900</v>
      </c>
    </row>
    <row r="4" spans="1:12" x14ac:dyDescent="0.3">
      <c r="A4" s="171">
        <v>90</v>
      </c>
      <c r="B4" s="171" t="s">
        <v>461</v>
      </c>
      <c r="C4" s="171" t="s">
        <v>467</v>
      </c>
      <c r="D4" s="171" t="s">
        <v>447</v>
      </c>
      <c r="E4" s="171" t="s">
        <v>449</v>
      </c>
      <c r="I4" s="171">
        <f>I3-50</f>
        <v>850</v>
      </c>
      <c r="J4" s="171">
        <f>J3-40</f>
        <v>60</v>
      </c>
    </row>
    <row r="5" spans="1:12" x14ac:dyDescent="0.3">
      <c r="A5" s="171">
        <v>100</v>
      </c>
      <c r="B5" s="171" t="s">
        <v>466</v>
      </c>
      <c r="C5" s="171" t="s">
        <v>465</v>
      </c>
      <c r="I5" s="171">
        <f>I4-25</f>
        <v>825</v>
      </c>
      <c r="J5" s="171">
        <v>-25</v>
      </c>
      <c r="K5" s="171">
        <f>K3</f>
        <v>-900</v>
      </c>
      <c r="L5" s="171">
        <f>L3</f>
        <v>900</v>
      </c>
    </row>
    <row r="6" spans="1:12" x14ac:dyDescent="0.3">
      <c r="I6" s="171">
        <f>I5-25</f>
        <v>800</v>
      </c>
      <c r="J6" s="171">
        <v>0</v>
      </c>
      <c r="K6" s="171">
        <f>K5+25</f>
        <v>-875</v>
      </c>
      <c r="L6" s="171">
        <f>L5-25</f>
        <v>875</v>
      </c>
    </row>
    <row r="7" spans="1:12" x14ac:dyDescent="0.3">
      <c r="A7" s="171">
        <v>60</v>
      </c>
      <c r="B7" s="171" t="s">
        <v>445</v>
      </c>
      <c r="C7" s="171" t="s">
        <v>468</v>
      </c>
      <c r="I7" s="171">
        <f>I6-40</f>
        <v>760</v>
      </c>
      <c r="J7" s="171">
        <f>J6-20</f>
        <v>-20</v>
      </c>
    </row>
    <row r="8" spans="1:12" x14ac:dyDescent="0.3">
      <c r="I8" s="171">
        <f>I7</f>
        <v>760</v>
      </c>
      <c r="J8" s="171">
        <f>J7+20</f>
        <v>0</v>
      </c>
      <c r="K8" s="171">
        <f>K6+20</f>
        <v>-855</v>
      </c>
      <c r="L8" s="171">
        <f>L6-20</f>
        <v>855</v>
      </c>
    </row>
    <row r="11" spans="1:12" x14ac:dyDescent="0.3">
      <c r="E11" s="171" t="s">
        <v>450</v>
      </c>
      <c r="F11" s="171" t="s">
        <v>451</v>
      </c>
    </row>
    <row r="12" spans="1:12" x14ac:dyDescent="0.3">
      <c r="E12" s="171" t="s">
        <v>452</v>
      </c>
      <c r="F12" s="171" t="s">
        <v>453</v>
      </c>
    </row>
    <row r="13" spans="1:12" x14ac:dyDescent="0.3">
      <c r="E13" s="171" t="s">
        <v>454</v>
      </c>
      <c r="F13" s="171" t="s">
        <v>455</v>
      </c>
    </row>
    <row r="14" spans="1:12" x14ac:dyDescent="0.3">
      <c r="E14" s="171" t="s">
        <v>158</v>
      </c>
      <c r="F14" s="171" t="s">
        <v>48</v>
      </c>
    </row>
    <row r="15" spans="1:12" x14ac:dyDescent="0.3">
      <c r="E15" s="171" t="s">
        <v>456</v>
      </c>
      <c r="F15" s="171" t="s">
        <v>457</v>
      </c>
    </row>
    <row r="16" spans="1:12" x14ac:dyDescent="0.3">
      <c r="E16" s="171" t="s">
        <v>458</v>
      </c>
      <c r="F16" s="171" t="s">
        <v>459</v>
      </c>
    </row>
    <row r="17" spans="5:6" x14ac:dyDescent="0.3">
      <c r="E17" s="171" t="s">
        <v>449</v>
      </c>
      <c r="F17" s="171" t="s"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FB4D-68C5-4547-9DA2-FBA054528593}">
  <dimension ref="A3:AA142"/>
  <sheetViews>
    <sheetView topLeftCell="C3" zoomScale="90" zoomScaleNormal="90" workbookViewId="0">
      <pane ySplit="1056" topLeftCell="A93" activePane="bottomLeft"/>
      <selection activeCell="W4" sqref="W4"/>
      <selection pane="bottomLeft" activeCell="X100" sqref="X100"/>
    </sheetView>
  </sheetViews>
  <sheetFormatPr defaultRowHeight="14.4" x14ac:dyDescent="0.3"/>
  <cols>
    <col min="1" max="1" width="7.44140625" style="3" bestFit="1" customWidth="1"/>
    <col min="2" max="2" width="11" style="127" bestFit="1" customWidth="1"/>
    <col min="3" max="3" width="25" style="121" bestFit="1" customWidth="1"/>
    <col min="4" max="4" width="8.77734375" style="121" bestFit="1" customWidth="1"/>
    <col min="5" max="5" width="3.44140625" style="83" customWidth="1"/>
    <col min="6" max="6" width="7.88671875" style="84" bestFit="1" customWidth="1"/>
    <col min="7" max="7" width="5.77734375" customWidth="1"/>
    <col min="8" max="8" width="9.5546875" style="79" bestFit="1" customWidth="1"/>
    <col min="9" max="9" width="5.77734375" customWidth="1"/>
    <col min="10" max="10" width="9.44140625" style="79" customWidth="1"/>
    <col min="11" max="11" width="8.109375" customWidth="1"/>
    <col min="12" max="12" width="5.77734375" customWidth="1"/>
    <col min="13" max="13" width="9.5546875" style="74" bestFit="1" customWidth="1"/>
    <col min="14" max="14" width="9.5546875" style="76" bestFit="1" customWidth="1"/>
    <col min="16" max="16" width="9.5546875" bestFit="1" customWidth="1"/>
    <col min="17" max="17" width="9.88671875" style="102" customWidth="1"/>
    <col min="18" max="18" width="11" style="100" customWidth="1"/>
  </cols>
  <sheetData>
    <row r="3" spans="1:23" x14ac:dyDescent="0.3">
      <c r="A3" s="119"/>
      <c r="B3" s="120"/>
      <c r="G3" t="s">
        <v>42</v>
      </c>
      <c r="I3" t="s">
        <v>43</v>
      </c>
      <c r="K3" t="s">
        <v>206</v>
      </c>
    </row>
    <row r="4" spans="1:23" s="87" customFormat="1" ht="28.8" x14ac:dyDescent="0.3">
      <c r="A4" s="122" t="s">
        <v>158</v>
      </c>
      <c r="B4" s="123" t="s">
        <v>159</v>
      </c>
      <c r="C4" s="124" t="s">
        <v>275</v>
      </c>
      <c r="D4" s="125" t="s">
        <v>47</v>
      </c>
      <c r="E4" s="85"/>
      <c r="F4" s="86" t="s">
        <v>269</v>
      </c>
      <c r="G4" s="87" t="s">
        <v>207</v>
      </c>
      <c r="H4" s="80" t="s">
        <v>159</v>
      </c>
      <c r="I4" s="87" t="s">
        <v>207</v>
      </c>
      <c r="J4" s="80" t="s">
        <v>159</v>
      </c>
      <c r="K4" s="87" t="s">
        <v>230</v>
      </c>
      <c r="L4" s="87" t="s">
        <v>207</v>
      </c>
      <c r="M4" s="75" t="s">
        <v>159</v>
      </c>
      <c r="N4" s="77" t="s">
        <v>208</v>
      </c>
      <c r="P4" s="87" t="s">
        <v>274</v>
      </c>
      <c r="Q4" s="103" t="s">
        <v>277</v>
      </c>
      <c r="R4" s="104" t="s">
        <v>276</v>
      </c>
      <c r="S4" s="87" t="s">
        <v>289</v>
      </c>
      <c r="W4" s="154" t="s">
        <v>319</v>
      </c>
    </row>
    <row r="5" spans="1:23" x14ac:dyDescent="0.3">
      <c r="A5" s="126" t="s">
        <v>209</v>
      </c>
      <c r="B5" s="127">
        <v>60</v>
      </c>
      <c r="C5" s="121" t="s">
        <v>66</v>
      </c>
      <c r="D5" s="121" t="s">
        <v>165</v>
      </c>
      <c r="F5" s="84" t="s">
        <v>270</v>
      </c>
      <c r="K5" t="s">
        <v>66</v>
      </c>
      <c r="L5">
        <f>LEN(TRIM(K5))-LEN(SUBSTITUTE(TRIM(K5),",",""))+1</f>
        <v>1</v>
      </c>
      <c r="M5" s="74">
        <v>60</v>
      </c>
      <c r="N5" s="78">
        <f>M5/L5</f>
        <v>60</v>
      </c>
      <c r="P5" s="88">
        <f>B5</f>
        <v>60</v>
      </c>
      <c r="Q5" s="105">
        <f>N5</f>
        <v>60</v>
      </c>
      <c r="R5" s="100">
        <f t="shared" ref="R5:R11" si="0">P5-Q5</f>
        <v>0</v>
      </c>
    </row>
    <row r="6" spans="1:23" x14ac:dyDescent="0.3">
      <c r="A6" s="128" t="s">
        <v>210</v>
      </c>
      <c r="B6" s="123">
        <v>60</v>
      </c>
      <c r="C6" s="124" t="s">
        <v>164</v>
      </c>
      <c r="D6" s="124"/>
      <c r="E6" s="89"/>
      <c r="F6" s="85"/>
      <c r="G6" s="87"/>
      <c r="H6" s="80"/>
      <c r="I6" s="87">
        <f>LEN(TRIM(F5))-LEN(SUBSTITUTE(TRIM(F5),",",""))+1</f>
        <v>3</v>
      </c>
      <c r="J6" s="80">
        <v>60</v>
      </c>
      <c r="K6" s="87" t="s">
        <v>217</v>
      </c>
      <c r="L6" s="87"/>
      <c r="M6" s="75"/>
      <c r="N6" s="82">
        <f>J6/I6</f>
        <v>20</v>
      </c>
      <c r="O6" s="87"/>
      <c r="P6" s="90">
        <f>B6</f>
        <v>60</v>
      </c>
      <c r="Q6" s="101">
        <f>J6</f>
        <v>60</v>
      </c>
      <c r="R6" s="106">
        <f t="shared" si="0"/>
        <v>0</v>
      </c>
    </row>
    <row r="7" spans="1:23" x14ac:dyDescent="0.3">
      <c r="A7" s="3" t="s">
        <v>211</v>
      </c>
      <c r="B7" s="127">
        <v>100</v>
      </c>
      <c r="C7" s="121" t="s">
        <v>161</v>
      </c>
      <c r="K7" t="s">
        <v>161</v>
      </c>
      <c r="L7">
        <f t="shared" ref="L7:L76" si="1">LEN(TRIM(K7))-LEN(SUBSTITUTE(TRIM(K7),",",""))+1</f>
        <v>1</v>
      </c>
      <c r="M7" s="74">
        <v>100</v>
      </c>
      <c r="N7" s="78">
        <f>M7/L7</f>
        <v>100</v>
      </c>
      <c r="P7" s="88">
        <f>B7</f>
        <v>100</v>
      </c>
      <c r="Q7" s="105">
        <f>N7</f>
        <v>100</v>
      </c>
      <c r="R7" s="100">
        <f t="shared" si="0"/>
        <v>0</v>
      </c>
    </row>
    <row r="8" spans="1:23" x14ac:dyDescent="0.3">
      <c r="A8" s="3" t="s">
        <v>212</v>
      </c>
      <c r="B8" s="127">
        <v>100</v>
      </c>
      <c r="C8" s="121" t="s">
        <v>166</v>
      </c>
      <c r="K8" t="s">
        <v>66</v>
      </c>
      <c r="L8">
        <f t="shared" si="1"/>
        <v>1</v>
      </c>
      <c r="M8" s="74">
        <v>10</v>
      </c>
      <c r="N8" s="78">
        <f>M8/L8</f>
        <v>10</v>
      </c>
      <c r="P8" s="88">
        <f>B8</f>
        <v>100</v>
      </c>
      <c r="Q8" s="105">
        <f>M8</f>
        <v>10</v>
      </c>
      <c r="R8" s="100">
        <f t="shared" si="0"/>
        <v>90</v>
      </c>
    </row>
    <row r="9" spans="1:23" x14ac:dyDescent="0.3">
      <c r="K9" t="s">
        <v>162</v>
      </c>
      <c r="L9">
        <f t="shared" si="1"/>
        <v>1</v>
      </c>
      <c r="M9" s="74">
        <v>40</v>
      </c>
      <c r="N9" s="78">
        <f>M9/L9</f>
        <v>40</v>
      </c>
      <c r="P9" s="88"/>
      <c r="Q9" s="105">
        <f>M9</f>
        <v>40</v>
      </c>
      <c r="R9" s="100">
        <f>R8-Q9</f>
        <v>50</v>
      </c>
    </row>
    <row r="10" spans="1:23" x14ac:dyDescent="0.3">
      <c r="A10" s="128"/>
      <c r="B10" s="123"/>
      <c r="C10" s="124"/>
      <c r="D10" s="124"/>
      <c r="E10" s="89"/>
      <c r="F10" s="85"/>
      <c r="G10" s="87">
        <f>(LEN(TRIM(F5))-LEN(SUBSTITUTE(TRIM(F5),",",""))+1) - (COUNTA(K8:K9))</f>
        <v>1</v>
      </c>
      <c r="H10" s="80">
        <v>50</v>
      </c>
      <c r="I10" s="87"/>
      <c r="J10" s="80"/>
      <c r="K10" s="87" t="s">
        <v>161</v>
      </c>
      <c r="L10" s="87">
        <f t="shared" si="1"/>
        <v>1</v>
      </c>
      <c r="M10" s="75"/>
      <c r="N10" s="82">
        <f>H10/G10</f>
        <v>50</v>
      </c>
      <c r="O10" s="87"/>
      <c r="P10" s="90"/>
      <c r="Q10" s="101">
        <f>H10</f>
        <v>50</v>
      </c>
      <c r="R10" s="106">
        <f>R9-Q10</f>
        <v>0</v>
      </c>
    </row>
    <row r="11" spans="1:23" x14ac:dyDescent="0.3">
      <c r="A11" s="3" t="s">
        <v>213</v>
      </c>
      <c r="B11" s="127">
        <v>80</v>
      </c>
      <c r="C11" s="121" t="s">
        <v>162</v>
      </c>
      <c r="K11" t="s">
        <v>162</v>
      </c>
      <c r="L11">
        <f t="shared" si="1"/>
        <v>1</v>
      </c>
      <c r="M11" s="74">
        <v>80</v>
      </c>
      <c r="N11" s="78">
        <f>M11/L11</f>
        <v>80</v>
      </c>
      <c r="P11" s="88">
        <f>B11</f>
        <v>80</v>
      </c>
      <c r="Q11" s="105">
        <f>N11</f>
        <v>80</v>
      </c>
      <c r="R11" s="100">
        <f t="shared" si="0"/>
        <v>0</v>
      </c>
    </row>
    <row r="12" spans="1:23" x14ac:dyDescent="0.3">
      <c r="A12" s="128" t="s">
        <v>214</v>
      </c>
      <c r="B12" s="123">
        <v>80</v>
      </c>
      <c r="C12" s="124" t="s">
        <v>167</v>
      </c>
      <c r="D12" s="124"/>
      <c r="E12" s="89"/>
      <c r="F12" s="85"/>
      <c r="G12" s="87"/>
      <c r="H12" s="80"/>
      <c r="I12" s="87"/>
      <c r="J12" s="80"/>
      <c r="K12" s="87" t="s">
        <v>161</v>
      </c>
      <c r="L12" s="87">
        <f t="shared" si="1"/>
        <v>1</v>
      </c>
      <c r="M12" s="75">
        <v>80</v>
      </c>
      <c r="N12" s="82">
        <f>M12/L12</f>
        <v>80</v>
      </c>
      <c r="O12" s="87"/>
      <c r="P12" s="90">
        <f>B12</f>
        <v>80</v>
      </c>
      <c r="Q12" s="101">
        <f>M12</f>
        <v>80</v>
      </c>
      <c r="R12" s="106">
        <f>P12-Q12</f>
        <v>0</v>
      </c>
    </row>
    <row r="13" spans="1:23" x14ac:dyDescent="0.3">
      <c r="A13" s="3" t="s">
        <v>215</v>
      </c>
      <c r="B13" s="127">
        <v>140</v>
      </c>
      <c r="C13" s="121" t="s">
        <v>66</v>
      </c>
      <c r="K13" t="s">
        <v>66</v>
      </c>
      <c r="L13">
        <f t="shared" si="1"/>
        <v>1</v>
      </c>
      <c r="M13" s="74">
        <v>140</v>
      </c>
      <c r="N13" s="78">
        <f>M13/L13</f>
        <v>140</v>
      </c>
      <c r="P13" s="88">
        <f t="shared" ref="P13:P76" si="2">B13</f>
        <v>140</v>
      </c>
      <c r="Q13" s="105">
        <f>M13</f>
        <v>140</v>
      </c>
      <c r="R13" s="100">
        <f t="shared" ref="R13:R32" si="3">P13-Q13</f>
        <v>0</v>
      </c>
    </row>
    <row r="14" spans="1:23" x14ac:dyDescent="0.3">
      <c r="A14" s="3" t="s">
        <v>216</v>
      </c>
      <c r="B14" s="127">
        <v>140</v>
      </c>
      <c r="C14" s="121" t="s">
        <v>168</v>
      </c>
      <c r="K14" t="s">
        <v>162</v>
      </c>
      <c r="L14">
        <f t="shared" si="1"/>
        <v>1</v>
      </c>
      <c r="M14" s="74">
        <v>90</v>
      </c>
      <c r="N14" s="78">
        <f>M14/L14</f>
        <v>90</v>
      </c>
      <c r="P14" s="88">
        <f t="shared" si="2"/>
        <v>140</v>
      </c>
      <c r="Q14" s="105">
        <f>M14</f>
        <v>90</v>
      </c>
      <c r="R14" s="100">
        <f t="shared" si="3"/>
        <v>50</v>
      </c>
    </row>
    <row r="15" spans="1:23" x14ac:dyDescent="0.3">
      <c r="A15" s="128"/>
      <c r="B15" s="123"/>
      <c r="C15" s="124"/>
      <c r="D15" s="124"/>
      <c r="E15" s="89"/>
      <c r="F15" s="85"/>
      <c r="G15" s="87"/>
      <c r="H15" s="80"/>
      <c r="I15" s="87">
        <f>LEN(TRIM(F5))-LEN(SUBSTITUTE(TRIM(F5),",",""))+1</f>
        <v>3</v>
      </c>
      <c r="J15" s="80">
        <v>50</v>
      </c>
      <c r="K15" s="87" t="s">
        <v>217</v>
      </c>
      <c r="L15" s="87"/>
      <c r="M15" s="75"/>
      <c r="N15" s="82">
        <f>J15/I15</f>
        <v>16.666666666666668</v>
      </c>
      <c r="O15" s="91"/>
      <c r="P15" s="90"/>
      <c r="Q15" s="101">
        <f>J15</f>
        <v>50</v>
      </c>
      <c r="R15" s="106">
        <f>R14-Q15</f>
        <v>0</v>
      </c>
    </row>
    <row r="16" spans="1:23" x14ac:dyDescent="0.3">
      <c r="A16" s="3" t="s">
        <v>218</v>
      </c>
      <c r="B16" s="127">
        <v>190</v>
      </c>
      <c r="C16" s="121" t="s">
        <v>169</v>
      </c>
      <c r="K16" t="s">
        <v>169</v>
      </c>
      <c r="L16">
        <f t="shared" si="1"/>
        <v>2</v>
      </c>
      <c r="M16" s="74">
        <v>190</v>
      </c>
      <c r="N16" s="78">
        <f>M16/L16</f>
        <v>95</v>
      </c>
      <c r="P16" s="88">
        <f t="shared" si="2"/>
        <v>190</v>
      </c>
      <c r="Q16" s="105">
        <f>M16</f>
        <v>190</v>
      </c>
      <c r="R16" s="100">
        <f t="shared" si="3"/>
        <v>0</v>
      </c>
    </row>
    <row r="17" spans="1:18" x14ac:dyDescent="0.3">
      <c r="A17" s="3" t="s">
        <v>219</v>
      </c>
      <c r="B17" s="127">
        <v>190</v>
      </c>
      <c r="C17" s="121" t="s">
        <v>170</v>
      </c>
      <c r="K17" t="s">
        <v>162</v>
      </c>
      <c r="L17">
        <f t="shared" si="1"/>
        <v>1</v>
      </c>
      <c r="M17" s="74">
        <v>90</v>
      </c>
      <c r="N17" s="78">
        <f>M17/L17</f>
        <v>90</v>
      </c>
      <c r="P17" s="88">
        <f t="shared" si="2"/>
        <v>190</v>
      </c>
      <c r="Q17" s="105">
        <f>M17</f>
        <v>90</v>
      </c>
      <c r="R17" s="100">
        <f t="shared" si="3"/>
        <v>100</v>
      </c>
    </row>
    <row r="18" spans="1:18" x14ac:dyDescent="0.3">
      <c r="A18" s="128"/>
      <c r="B18" s="123"/>
      <c r="C18" s="124"/>
      <c r="D18" s="124"/>
      <c r="E18" s="89"/>
      <c r="F18" s="85"/>
      <c r="G18" s="87"/>
      <c r="H18" s="80"/>
      <c r="I18" s="87">
        <f>LEN(TRIM(F5))-LEN(SUBSTITUTE(TRIM(F5),",",""))+1</f>
        <v>3</v>
      </c>
      <c r="J18" s="80">
        <v>100</v>
      </c>
      <c r="K18" s="87" t="s">
        <v>217</v>
      </c>
      <c r="L18" s="87"/>
      <c r="M18" s="75"/>
      <c r="N18" s="82">
        <f>J18/I18</f>
        <v>33.333333333333336</v>
      </c>
      <c r="O18" s="87"/>
      <c r="P18" s="90"/>
      <c r="Q18" s="101">
        <f>J18</f>
        <v>100</v>
      </c>
      <c r="R18" s="106">
        <f>R17-Q18</f>
        <v>0</v>
      </c>
    </row>
    <row r="19" spans="1:18" x14ac:dyDescent="0.3">
      <c r="A19" s="3" t="s">
        <v>220</v>
      </c>
      <c r="B19" s="127">
        <v>200</v>
      </c>
      <c r="C19" s="121" t="s">
        <v>171</v>
      </c>
      <c r="K19" t="s">
        <v>171</v>
      </c>
      <c r="L19">
        <f t="shared" si="1"/>
        <v>2</v>
      </c>
      <c r="M19" s="74">
        <v>200</v>
      </c>
      <c r="N19" s="78">
        <f>M19/L19</f>
        <v>100</v>
      </c>
      <c r="P19" s="88">
        <f t="shared" si="2"/>
        <v>200</v>
      </c>
      <c r="Q19" s="105">
        <v>200</v>
      </c>
      <c r="R19" s="107">
        <f t="shared" si="3"/>
        <v>0</v>
      </c>
    </row>
    <row r="20" spans="1:18" x14ac:dyDescent="0.3">
      <c r="A20" s="128" t="s">
        <v>221</v>
      </c>
      <c r="B20" s="123">
        <v>200</v>
      </c>
      <c r="C20" s="124" t="s">
        <v>172</v>
      </c>
      <c r="D20" s="124"/>
      <c r="E20" s="89"/>
      <c r="F20" s="85"/>
      <c r="G20" s="87"/>
      <c r="H20" s="80"/>
      <c r="I20" s="87">
        <f>LEN(TRIM(F5))-LEN(SUBSTITUTE(TRIM(F5),",",""))+1</f>
        <v>3</v>
      </c>
      <c r="J20" s="80">
        <v>200</v>
      </c>
      <c r="K20" s="87" t="s">
        <v>217</v>
      </c>
      <c r="L20" s="87"/>
      <c r="M20" s="75"/>
      <c r="N20" s="82">
        <f>J20/I20</f>
        <v>66.666666666666671</v>
      </c>
      <c r="O20" s="87"/>
      <c r="P20" s="90">
        <f t="shared" si="2"/>
        <v>200</v>
      </c>
      <c r="Q20" s="101">
        <f>J20</f>
        <v>200</v>
      </c>
      <c r="R20" s="106">
        <f t="shared" si="3"/>
        <v>0</v>
      </c>
    </row>
    <row r="21" spans="1:18" x14ac:dyDescent="0.3">
      <c r="A21" s="3" t="s">
        <v>222</v>
      </c>
      <c r="B21" s="127">
        <v>120</v>
      </c>
      <c r="C21" s="121" t="s">
        <v>173</v>
      </c>
      <c r="K21" t="s">
        <v>173</v>
      </c>
      <c r="L21">
        <f t="shared" si="1"/>
        <v>2</v>
      </c>
      <c r="M21" s="74">
        <v>120</v>
      </c>
      <c r="N21" s="78">
        <f>M21/L21</f>
        <v>60</v>
      </c>
      <c r="P21" s="88">
        <f t="shared" si="2"/>
        <v>120</v>
      </c>
      <c r="Q21" s="105">
        <f>M21</f>
        <v>120</v>
      </c>
      <c r="R21" s="107">
        <f t="shared" si="3"/>
        <v>0</v>
      </c>
    </row>
    <row r="22" spans="1:18" x14ac:dyDescent="0.3">
      <c r="A22" s="3" t="s">
        <v>223</v>
      </c>
      <c r="B22" s="127">
        <v>120</v>
      </c>
      <c r="C22" s="121" t="s">
        <v>174</v>
      </c>
      <c r="K22" t="s">
        <v>161</v>
      </c>
      <c r="L22">
        <f t="shared" si="1"/>
        <v>1</v>
      </c>
      <c r="M22" s="74">
        <v>40</v>
      </c>
      <c r="N22" s="78">
        <f>M22/L22</f>
        <v>40</v>
      </c>
      <c r="P22" s="88">
        <f t="shared" si="2"/>
        <v>120</v>
      </c>
      <c r="Q22" s="105">
        <f>N22</f>
        <v>40</v>
      </c>
      <c r="R22" s="107">
        <f t="shared" si="3"/>
        <v>80</v>
      </c>
    </row>
    <row r="23" spans="1:18" x14ac:dyDescent="0.3">
      <c r="A23" s="128"/>
      <c r="B23" s="123"/>
      <c r="C23" s="124"/>
      <c r="D23" s="124"/>
      <c r="E23" s="89"/>
      <c r="F23" s="85"/>
      <c r="G23" s="87">
        <f>(LEN(TRIM(F5))-LEN(SUBSTITUTE(TRIM(F5),",",""))+1) - (COUNTA(K22))</f>
        <v>2</v>
      </c>
      <c r="H23" s="80">
        <v>80</v>
      </c>
      <c r="I23" s="87"/>
      <c r="J23" s="80"/>
      <c r="K23" s="87" t="s">
        <v>173</v>
      </c>
      <c r="L23" s="87"/>
      <c r="M23" s="75"/>
      <c r="N23" s="82">
        <f>H23/G23</f>
        <v>40</v>
      </c>
      <c r="O23" s="87"/>
      <c r="P23" s="90"/>
      <c r="Q23" s="101">
        <f>H23</f>
        <v>80</v>
      </c>
      <c r="R23" s="106">
        <f>R22-Q23</f>
        <v>0</v>
      </c>
    </row>
    <row r="24" spans="1:18" x14ac:dyDescent="0.3">
      <c r="A24" s="3" t="s">
        <v>224</v>
      </c>
      <c r="B24" s="127">
        <v>170</v>
      </c>
      <c r="C24" s="121" t="s">
        <v>175</v>
      </c>
      <c r="K24" t="s">
        <v>66</v>
      </c>
      <c r="L24">
        <f t="shared" si="1"/>
        <v>1</v>
      </c>
      <c r="M24" s="74">
        <v>80</v>
      </c>
      <c r="N24" s="78">
        <f t="shared" ref="N24:N93" si="4">M24/L24</f>
        <v>80</v>
      </c>
      <c r="P24" s="88">
        <f t="shared" si="2"/>
        <v>170</v>
      </c>
      <c r="Q24" s="105">
        <f>M24</f>
        <v>80</v>
      </c>
      <c r="R24" s="107">
        <f t="shared" si="3"/>
        <v>90</v>
      </c>
    </row>
    <row r="25" spans="1:18" x14ac:dyDescent="0.3">
      <c r="K25" t="s">
        <v>161</v>
      </c>
      <c r="L25">
        <f t="shared" si="1"/>
        <v>1</v>
      </c>
      <c r="M25" s="74">
        <v>90</v>
      </c>
      <c r="N25" s="78">
        <f t="shared" si="4"/>
        <v>90</v>
      </c>
      <c r="P25" s="88"/>
      <c r="Q25" s="105">
        <f>M25</f>
        <v>90</v>
      </c>
      <c r="R25" s="107">
        <f>R24-Q25</f>
        <v>0</v>
      </c>
    </row>
    <row r="26" spans="1:18" x14ac:dyDescent="0.3">
      <c r="A26" s="128" t="s">
        <v>225</v>
      </c>
      <c r="B26" s="123">
        <v>170</v>
      </c>
      <c r="C26" s="124" t="s">
        <v>43</v>
      </c>
      <c r="D26" s="124"/>
      <c r="E26" s="89"/>
      <c r="F26" s="85"/>
      <c r="G26" s="87"/>
      <c r="H26" s="80"/>
      <c r="I26" s="87">
        <f>LEN(TRIM(F5))-LEN(SUBSTITUTE(TRIM(F5),",",""))+1</f>
        <v>3</v>
      </c>
      <c r="J26" s="80">
        <v>170</v>
      </c>
      <c r="K26" s="87" t="s">
        <v>217</v>
      </c>
      <c r="L26" s="87"/>
      <c r="M26" s="75"/>
      <c r="N26" s="82">
        <f>J26/I26</f>
        <v>56.666666666666664</v>
      </c>
      <c r="O26" s="87"/>
      <c r="P26" s="90">
        <f t="shared" si="2"/>
        <v>170</v>
      </c>
      <c r="Q26" s="101">
        <f>J26</f>
        <v>170</v>
      </c>
      <c r="R26" s="106">
        <f t="shared" si="3"/>
        <v>0</v>
      </c>
    </row>
    <row r="27" spans="1:18" x14ac:dyDescent="0.3">
      <c r="A27" s="3" t="s">
        <v>226</v>
      </c>
      <c r="B27" s="127">
        <v>320</v>
      </c>
      <c r="C27" s="121" t="s">
        <v>176</v>
      </c>
      <c r="K27" t="s">
        <v>162</v>
      </c>
      <c r="L27">
        <f t="shared" si="1"/>
        <v>1</v>
      </c>
      <c r="M27" s="74">
        <v>300</v>
      </c>
      <c r="N27" s="78">
        <f t="shared" si="4"/>
        <v>300</v>
      </c>
      <c r="P27" s="88">
        <f t="shared" si="2"/>
        <v>320</v>
      </c>
      <c r="Q27" s="105">
        <f>N27</f>
        <v>300</v>
      </c>
      <c r="R27" s="100">
        <f t="shared" si="3"/>
        <v>20</v>
      </c>
    </row>
    <row r="28" spans="1:18" x14ac:dyDescent="0.3">
      <c r="K28" t="s">
        <v>161</v>
      </c>
      <c r="L28">
        <f t="shared" si="1"/>
        <v>1</v>
      </c>
      <c r="M28" s="74">
        <v>20</v>
      </c>
      <c r="N28" s="78">
        <f t="shared" si="4"/>
        <v>20</v>
      </c>
      <c r="P28" s="88"/>
      <c r="Q28" s="105">
        <f>M28</f>
        <v>20</v>
      </c>
      <c r="R28" s="100">
        <f>R27-Q28</f>
        <v>0</v>
      </c>
    </row>
    <row r="29" spans="1:18" x14ac:dyDescent="0.3">
      <c r="A29" s="3" t="s">
        <v>227</v>
      </c>
      <c r="B29" s="127">
        <v>320</v>
      </c>
      <c r="C29" s="121" t="s">
        <v>8</v>
      </c>
      <c r="K29" t="s">
        <v>66</v>
      </c>
      <c r="L29">
        <f t="shared" si="1"/>
        <v>1</v>
      </c>
      <c r="M29" s="74">
        <v>10</v>
      </c>
      <c r="N29" s="76">
        <f t="shared" si="4"/>
        <v>10</v>
      </c>
      <c r="P29" s="88">
        <f t="shared" si="2"/>
        <v>320</v>
      </c>
      <c r="Q29" s="105">
        <f>M29</f>
        <v>10</v>
      </c>
      <c r="R29" s="100">
        <f t="shared" si="3"/>
        <v>310</v>
      </c>
    </row>
    <row r="30" spans="1:18" x14ac:dyDescent="0.3">
      <c r="K30" t="s">
        <v>161</v>
      </c>
      <c r="L30">
        <f t="shared" si="1"/>
        <v>1</v>
      </c>
      <c r="M30" s="81">
        <v>20</v>
      </c>
      <c r="N30" s="92">
        <f t="shared" si="4"/>
        <v>20</v>
      </c>
      <c r="P30" s="88"/>
      <c r="Q30" s="105">
        <f>M30</f>
        <v>20</v>
      </c>
      <c r="R30" s="107">
        <f>R29-Q30</f>
        <v>290</v>
      </c>
    </row>
    <row r="31" spans="1:18" x14ac:dyDescent="0.3">
      <c r="A31" s="128"/>
      <c r="B31" s="123"/>
      <c r="C31" s="124"/>
      <c r="D31" s="124"/>
      <c r="E31" s="89"/>
      <c r="F31" s="85"/>
      <c r="G31" s="87"/>
      <c r="H31" s="80"/>
      <c r="I31" s="87">
        <f>(LEN(TRIM(F5))-LEN(SUBSTITUTE(TRIM(F5),",",""))+1) - (COUNTA(K29:K30))</f>
        <v>1</v>
      </c>
      <c r="J31" s="80">
        <f>B29-SUM(M29:M30)</f>
        <v>290</v>
      </c>
      <c r="K31" s="87" t="s">
        <v>162</v>
      </c>
      <c r="L31" s="87">
        <f t="shared" si="1"/>
        <v>1</v>
      </c>
      <c r="M31" s="75"/>
      <c r="N31" s="82">
        <f>J31/I31</f>
        <v>290</v>
      </c>
      <c r="O31" s="87"/>
      <c r="P31" s="90"/>
      <c r="Q31" s="101">
        <f>J31</f>
        <v>290</v>
      </c>
      <c r="R31" s="106">
        <f>R30-Q31</f>
        <v>0</v>
      </c>
    </row>
    <row r="32" spans="1:18" x14ac:dyDescent="0.3">
      <c r="A32" s="3" t="s">
        <v>228</v>
      </c>
      <c r="B32" s="127">
        <v>170</v>
      </c>
      <c r="C32" s="121" t="s">
        <v>177</v>
      </c>
      <c r="K32" t="s">
        <v>161</v>
      </c>
      <c r="L32">
        <f t="shared" si="1"/>
        <v>1</v>
      </c>
      <c r="M32" s="74">
        <v>30</v>
      </c>
      <c r="N32" s="76">
        <f t="shared" si="4"/>
        <v>30</v>
      </c>
      <c r="P32" s="88">
        <f t="shared" si="2"/>
        <v>170</v>
      </c>
      <c r="Q32" s="105">
        <f>M32</f>
        <v>30</v>
      </c>
      <c r="R32" s="100">
        <f t="shared" si="3"/>
        <v>140</v>
      </c>
    </row>
    <row r="33" spans="1:18" x14ac:dyDescent="0.3">
      <c r="K33" t="s">
        <v>162</v>
      </c>
      <c r="L33">
        <f t="shared" si="1"/>
        <v>1</v>
      </c>
      <c r="M33" s="74">
        <v>40</v>
      </c>
      <c r="N33" s="76">
        <f t="shared" si="4"/>
        <v>40</v>
      </c>
      <c r="P33" s="88"/>
      <c r="Q33" s="105">
        <f t="shared" ref="Q33:Q35" si="5">M33</f>
        <v>40</v>
      </c>
      <c r="R33" s="100">
        <f>R32-Q33</f>
        <v>100</v>
      </c>
    </row>
    <row r="34" spans="1:18" x14ac:dyDescent="0.3">
      <c r="K34" t="s">
        <v>66</v>
      </c>
      <c r="L34">
        <f t="shared" si="1"/>
        <v>1</v>
      </c>
      <c r="M34" s="74">
        <v>100</v>
      </c>
      <c r="N34" s="76">
        <f t="shared" si="4"/>
        <v>100</v>
      </c>
      <c r="P34" s="88"/>
      <c r="Q34" s="105">
        <f t="shared" si="5"/>
        <v>100</v>
      </c>
      <c r="R34" s="100">
        <f t="shared" ref="R34" si="6">R33-Q34</f>
        <v>0</v>
      </c>
    </row>
    <row r="35" spans="1:18" x14ac:dyDescent="0.3">
      <c r="A35" s="3" t="s">
        <v>229</v>
      </c>
      <c r="B35" s="127">
        <v>170</v>
      </c>
      <c r="C35" s="121" t="s">
        <v>178</v>
      </c>
      <c r="K35" t="s">
        <v>161</v>
      </c>
      <c r="L35">
        <f t="shared" si="1"/>
        <v>1</v>
      </c>
      <c r="M35" s="74">
        <v>30</v>
      </c>
      <c r="N35" s="76">
        <f t="shared" si="4"/>
        <v>30</v>
      </c>
      <c r="P35" s="88">
        <f t="shared" si="2"/>
        <v>170</v>
      </c>
      <c r="Q35" s="105">
        <f t="shared" si="5"/>
        <v>30</v>
      </c>
      <c r="R35" s="100">
        <f>P35-Q35</f>
        <v>140</v>
      </c>
    </row>
    <row r="36" spans="1:18" x14ac:dyDescent="0.3">
      <c r="A36" s="128"/>
      <c r="B36" s="123"/>
      <c r="C36" s="124"/>
      <c r="D36" s="124"/>
      <c r="E36" s="89"/>
      <c r="F36" s="85"/>
      <c r="G36" s="87"/>
      <c r="H36" s="80"/>
      <c r="I36" s="87">
        <f>LEN(TRIM(F5))-LEN(SUBSTITUTE(TRIM(F5),",",""))+1</f>
        <v>3</v>
      </c>
      <c r="J36" s="80">
        <f>B35-SUM(M35)</f>
        <v>140</v>
      </c>
      <c r="K36" s="87" t="s">
        <v>217</v>
      </c>
      <c r="L36" s="87"/>
      <c r="M36" s="75"/>
      <c r="N36" s="82">
        <f>J36/I36</f>
        <v>46.666666666666664</v>
      </c>
      <c r="O36" s="87"/>
      <c r="P36" s="90">
        <f t="shared" si="2"/>
        <v>0</v>
      </c>
      <c r="Q36" s="101">
        <f>J36</f>
        <v>140</v>
      </c>
      <c r="R36" s="106">
        <f t="shared" ref="R36" si="7">R35-Q36</f>
        <v>0</v>
      </c>
    </row>
    <row r="37" spans="1:18" x14ac:dyDescent="0.3">
      <c r="A37" s="3" t="s">
        <v>231</v>
      </c>
      <c r="B37" s="127">
        <v>300</v>
      </c>
      <c r="C37" s="121" t="s">
        <v>162</v>
      </c>
      <c r="K37" t="s">
        <v>162</v>
      </c>
      <c r="L37">
        <f t="shared" si="1"/>
        <v>1</v>
      </c>
      <c r="M37" s="74">
        <v>300</v>
      </c>
      <c r="N37" s="76">
        <f t="shared" si="4"/>
        <v>300</v>
      </c>
      <c r="P37" s="88">
        <f t="shared" si="2"/>
        <v>300</v>
      </c>
      <c r="Q37" s="105">
        <f>N37</f>
        <v>300</v>
      </c>
      <c r="R37" s="100">
        <f>P37-Q37</f>
        <v>0</v>
      </c>
    </row>
    <row r="38" spans="1:18" x14ac:dyDescent="0.3">
      <c r="A38" s="128" t="s">
        <v>232</v>
      </c>
      <c r="B38" s="123">
        <f>B37</f>
        <v>300</v>
      </c>
      <c r="C38" s="124" t="s">
        <v>179</v>
      </c>
      <c r="D38" s="124"/>
      <c r="E38" s="89"/>
      <c r="F38" s="85"/>
      <c r="G38" s="87"/>
      <c r="H38" s="80"/>
      <c r="I38" s="87">
        <f>LEN(TRIM(F5))-LEN(SUBSTITUTE(TRIM(F5),",",""))+1</f>
        <v>3</v>
      </c>
      <c r="J38" s="80">
        <v>300</v>
      </c>
      <c r="K38" s="87" t="s">
        <v>217</v>
      </c>
      <c r="L38" s="87"/>
      <c r="M38" s="75"/>
      <c r="N38" s="82">
        <f>J38/I38</f>
        <v>100</v>
      </c>
      <c r="O38" s="87"/>
      <c r="P38" s="90">
        <f t="shared" si="2"/>
        <v>300</v>
      </c>
      <c r="Q38" s="101">
        <f>J38</f>
        <v>300</v>
      </c>
      <c r="R38" s="106">
        <f t="shared" ref="R38:R96" si="8">P38-Q38</f>
        <v>0</v>
      </c>
    </row>
    <row r="39" spans="1:18" x14ac:dyDescent="0.3">
      <c r="A39" s="3" t="s">
        <v>233</v>
      </c>
      <c r="B39" s="127">
        <v>150</v>
      </c>
      <c r="C39" s="121" t="s">
        <v>162</v>
      </c>
      <c r="K39" t="s">
        <v>162</v>
      </c>
      <c r="L39">
        <f t="shared" si="1"/>
        <v>1</v>
      </c>
      <c r="M39" s="74">
        <v>150</v>
      </c>
      <c r="N39" s="76">
        <f t="shared" si="4"/>
        <v>150</v>
      </c>
      <c r="P39" s="88">
        <f t="shared" si="2"/>
        <v>150</v>
      </c>
      <c r="Q39" s="105">
        <f>M39</f>
        <v>150</v>
      </c>
      <c r="R39" s="100">
        <f t="shared" si="8"/>
        <v>0</v>
      </c>
    </row>
    <row r="40" spans="1:18" x14ac:dyDescent="0.3">
      <c r="A40" s="128" t="s">
        <v>234</v>
      </c>
      <c r="B40" s="123">
        <f>B39</f>
        <v>150</v>
      </c>
      <c r="C40" s="124" t="s">
        <v>180</v>
      </c>
      <c r="D40" s="124"/>
      <c r="E40" s="89"/>
      <c r="F40" s="85"/>
      <c r="G40" s="87"/>
      <c r="H40" s="80"/>
      <c r="I40" s="87">
        <f>LEN(TRIM(F5))-LEN(SUBSTITUTE(TRIM(F5),",",""))+1</f>
        <v>3</v>
      </c>
      <c r="J40" s="80">
        <v>150</v>
      </c>
      <c r="K40" s="87" t="s">
        <v>217</v>
      </c>
      <c r="L40" s="87"/>
      <c r="M40" s="75"/>
      <c r="N40" s="82">
        <f>J40/I40</f>
        <v>50</v>
      </c>
      <c r="O40" s="87"/>
      <c r="P40" s="90">
        <f t="shared" si="2"/>
        <v>150</v>
      </c>
      <c r="Q40" s="101">
        <f>J40</f>
        <v>150</v>
      </c>
      <c r="R40" s="106">
        <f t="shared" si="8"/>
        <v>0</v>
      </c>
    </row>
    <row r="41" spans="1:18" x14ac:dyDescent="0.3">
      <c r="A41" s="3" t="s">
        <v>235</v>
      </c>
      <c r="B41" s="127">
        <v>15</v>
      </c>
      <c r="C41" s="121" t="s">
        <v>66</v>
      </c>
      <c r="K41" t="s">
        <v>66</v>
      </c>
      <c r="L41">
        <f t="shared" si="1"/>
        <v>1</v>
      </c>
      <c r="M41" s="74">
        <v>15</v>
      </c>
      <c r="N41" s="76">
        <f t="shared" si="4"/>
        <v>15</v>
      </c>
      <c r="P41" s="88">
        <f t="shared" si="2"/>
        <v>15</v>
      </c>
      <c r="Q41" s="105">
        <f>M41</f>
        <v>15</v>
      </c>
      <c r="R41" s="100">
        <f t="shared" si="8"/>
        <v>0</v>
      </c>
    </row>
    <row r="42" spans="1:18" x14ac:dyDescent="0.3">
      <c r="A42" s="128" t="s">
        <v>236</v>
      </c>
      <c r="B42" s="123">
        <f>B41</f>
        <v>15</v>
      </c>
      <c r="C42" s="124" t="s">
        <v>181</v>
      </c>
      <c r="D42" s="124"/>
      <c r="E42" s="89"/>
      <c r="F42" s="85"/>
      <c r="G42" s="87"/>
      <c r="H42" s="80"/>
      <c r="I42" s="87"/>
      <c r="J42" s="80"/>
      <c r="K42" s="87" t="s">
        <v>161</v>
      </c>
      <c r="L42" s="87">
        <f t="shared" si="1"/>
        <v>1</v>
      </c>
      <c r="M42" s="75">
        <v>15</v>
      </c>
      <c r="N42" s="77">
        <f t="shared" si="4"/>
        <v>15</v>
      </c>
      <c r="O42" s="87"/>
      <c r="P42" s="90">
        <f t="shared" si="2"/>
        <v>15</v>
      </c>
      <c r="Q42" s="101">
        <f>M42</f>
        <v>15</v>
      </c>
      <c r="R42" s="106">
        <f t="shared" si="8"/>
        <v>0</v>
      </c>
    </row>
    <row r="43" spans="1:18" x14ac:dyDescent="0.3">
      <c r="A43" s="3" t="s">
        <v>237</v>
      </c>
      <c r="B43" s="127">
        <v>20</v>
      </c>
      <c r="C43" s="121" t="s">
        <v>162</v>
      </c>
      <c r="D43" s="121" t="s">
        <v>182</v>
      </c>
      <c r="F43" s="84" t="s">
        <v>272</v>
      </c>
      <c r="K43" t="s">
        <v>162</v>
      </c>
      <c r="L43">
        <f t="shared" si="1"/>
        <v>1</v>
      </c>
      <c r="M43" s="74">
        <v>20</v>
      </c>
      <c r="N43" s="76">
        <f t="shared" si="4"/>
        <v>20</v>
      </c>
      <c r="P43" s="88">
        <f t="shared" si="2"/>
        <v>20</v>
      </c>
      <c r="Q43" s="105">
        <f>M43</f>
        <v>20</v>
      </c>
      <c r="R43" s="100">
        <f t="shared" si="8"/>
        <v>0</v>
      </c>
    </row>
    <row r="44" spans="1:18" x14ac:dyDescent="0.3">
      <c r="A44" s="128" t="s">
        <v>238</v>
      </c>
      <c r="B44" s="123">
        <f>B43</f>
        <v>20</v>
      </c>
      <c r="C44" s="124" t="s">
        <v>85</v>
      </c>
      <c r="D44" s="124"/>
      <c r="E44" s="89"/>
      <c r="F44" s="85"/>
      <c r="G44" s="87"/>
      <c r="H44" s="80"/>
      <c r="I44" s="87">
        <f>LEN(TRIM(F43))-LEN(SUBSTITUTE(TRIM(F43),",",""))+1</f>
        <v>2</v>
      </c>
      <c r="J44" s="80">
        <v>20</v>
      </c>
      <c r="K44" s="87" t="s">
        <v>173</v>
      </c>
      <c r="L44" s="87"/>
      <c r="M44" s="75"/>
      <c r="N44" s="82">
        <f>J44/I44</f>
        <v>10</v>
      </c>
      <c r="O44" s="87"/>
      <c r="P44" s="90">
        <f t="shared" si="2"/>
        <v>20</v>
      </c>
      <c r="Q44" s="101">
        <f>J44</f>
        <v>20</v>
      </c>
      <c r="R44" s="106">
        <f>P44-Q44</f>
        <v>0</v>
      </c>
    </row>
    <row r="45" spans="1:18" x14ac:dyDescent="0.3">
      <c r="A45" s="3" t="s">
        <v>239</v>
      </c>
      <c r="B45" s="127">
        <v>60</v>
      </c>
      <c r="C45" s="121" t="s">
        <v>66</v>
      </c>
      <c r="K45" t="s">
        <v>66</v>
      </c>
      <c r="L45">
        <f t="shared" si="1"/>
        <v>1</v>
      </c>
      <c r="M45" s="81">
        <v>60</v>
      </c>
      <c r="N45" s="92">
        <f t="shared" si="4"/>
        <v>60</v>
      </c>
      <c r="P45" s="88">
        <f t="shared" si="2"/>
        <v>60</v>
      </c>
      <c r="Q45" s="105">
        <f>M45</f>
        <v>60</v>
      </c>
      <c r="R45" s="107">
        <f t="shared" si="8"/>
        <v>0</v>
      </c>
    </row>
    <row r="46" spans="1:18" x14ac:dyDescent="0.3">
      <c r="A46" s="128" t="s">
        <v>240</v>
      </c>
      <c r="B46" s="123">
        <f>B45</f>
        <v>60</v>
      </c>
      <c r="C46" s="124" t="s">
        <v>164</v>
      </c>
      <c r="D46" s="124"/>
      <c r="E46" s="89"/>
      <c r="F46" s="85"/>
      <c r="G46" s="87"/>
      <c r="H46" s="80"/>
      <c r="I46" s="87">
        <f>LEN(TRIM(F43))-LEN(SUBSTITUTE(TRIM(F43),",",""))+1</f>
        <v>2</v>
      </c>
      <c r="J46" s="80">
        <v>60</v>
      </c>
      <c r="K46" s="87" t="s">
        <v>173</v>
      </c>
      <c r="L46" s="87"/>
      <c r="M46" s="75"/>
      <c r="N46" s="82">
        <f>J46/I46</f>
        <v>30</v>
      </c>
      <c r="O46" s="87"/>
      <c r="P46" s="90">
        <f t="shared" si="2"/>
        <v>60</v>
      </c>
      <c r="Q46" s="101">
        <f>J46</f>
        <v>60</v>
      </c>
      <c r="R46" s="106">
        <f t="shared" si="8"/>
        <v>0</v>
      </c>
    </row>
    <row r="47" spans="1:18" x14ac:dyDescent="0.3">
      <c r="A47" s="3" t="s">
        <v>241</v>
      </c>
      <c r="B47" s="127">
        <v>100</v>
      </c>
      <c r="C47" s="121" t="s">
        <v>66</v>
      </c>
      <c r="D47" s="121" t="s">
        <v>184</v>
      </c>
      <c r="F47" s="84" t="s">
        <v>271</v>
      </c>
      <c r="K47" t="s">
        <v>66</v>
      </c>
      <c r="L47">
        <f t="shared" si="1"/>
        <v>1</v>
      </c>
      <c r="M47" s="81">
        <v>100</v>
      </c>
      <c r="N47" s="92">
        <f t="shared" si="4"/>
        <v>100</v>
      </c>
      <c r="P47" s="88">
        <f t="shared" si="2"/>
        <v>100</v>
      </c>
      <c r="Q47" s="105">
        <f>M47</f>
        <v>100</v>
      </c>
      <c r="R47" s="107">
        <f t="shared" si="8"/>
        <v>0</v>
      </c>
    </row>
    <row r="48" spans="1:18" x14ac:dyDescent="0.3">
      <c r="A48" s="128" t="s">
        <v>242</v>
      </c>
      <c r="B48" s="123">
        <v>100</v>
      </c>
      <c r="C48" s="124" t="s">
        <v>183</v>
      </c>
      <c r="D48" s="124"/>
      <c r="E48" s="89"/>
      <c r="F48" s="85"/>
      <c r="G48" s="87"/>
      <c r="H48" s="80"/>
      <c r="I48" s="87">
        <f>LEN(TRIM(F47))-LEN(SUBSTITUTE(TRIM(F47),",",""))+1</f>
        <v>2</v>
      </c>
      <c r="J48" s="80">
        <v>100</v>
      </c>
      <c r="K48" s="87" t="s">
        <v>169</v>
      </c>
      <c r="L48" s="87"/>
      <c r="M48" s="75"/>
      <c r="N48" s="82">
        <f>J48/I48</f>
        <v>50</v>
      </c>
      <c r="O48" s="87"/>
      <c r="P48" s="90">
        <f t="shared" si="2"/>
        <v>100</v>
      </c>
      <c r="Q48" s="101">
        <f>J48</f>
        <v>100</v>
      </c>
      <c r="R48" s="106">
        <f t="shared" si="8"/>
        <v>0</v>
      </c>
    </row>
    <row r="49" spans="1:18" x14ac:dyDescent="0.3">
      <c r="A49" s="3" t="s">
        <v>243</v>
      </c>
      <c r="B49" s="127">
        <v>120</v>
      </c>
      <c r="C49" s="121" t="s">
        <v>185</v>
      </c>
      <c r="K49" t="s">
        <v>66</v>
      </c>
      <c r="L49">
        <f t="shared" si="1"/>
        <v>1</v>
      </c>
      <c r="M49" s="81">
        <v>10</v>
      </c>
      <c r="N49" s="92">
        <f t="shared" si="4"/>
        <v>10</v>
      </c>
      <c r="P49" s="88">
        <f t="shared" si="2"/>
        <v>120</v>
      </c>
      <c r="Q49" s="105">
        <f>M49</f>
        <v>10</v>
      </c>
      <c r="R49" s="107">
        <f t="shared" si="8"/>
        <v>110</v>
      </c>
    </row>
    <row r="50" spans="1:18" x14ac:dyDescent="0.3">
      <c r="K50" t="s">
        <v>161</v>
      </c>
      <c r="L50">
        <f t="shared" si="1"/>
        <v>1</v>
      </c>
      <c r="M50" s="81">
        <v>110</v>
      </c>
      <c r="N50" s="92">
        <f t="shared" si="4"/>
        <v>110</v>
      </c>
      <c r="P50" s="88"/>
      <c r="Q50" s="105">
        <f>M50</f>
        <v>110</v>
      </c>
      <c r="R50" s="107">
        <f>R49-Q50</f>
        <v>0</v>
      </c>
    </row>
    <row r="51" spans="1:18" x14ac:dyDescent="0.3">
      <c r="A51" s="3" t="s">
        <v>244</v>
      </c>
      <c r="B51" s="127">
        <v>120</v>
      </c>
      <c r="C51" s="121" t="s">
        <v>186</v>
      </c>
      <c r="K51" t="s">
        <v>66</v>
      </c>
      <c r="L51">
        <f t="shared" si="1"/>
        <v>1</v>
      </c>
      <c r="M51" s="81">
        <v>40</v>
      </c>
      <c r="N51" s="92">
        <f t="shared" si="4"/>
        <v>40</v>
      </c>
      <c r="P51" s="88">
        <f t="shared" si="2"/>
        <v>120</v>
      </c>
      <c r="Q51" s="105">
        <f>M51</f>
        <v>40</v>
      </c>
      <c r="R51" s="107">
        <f t="shared" si="8"/>
        <v>80</v>
      </c>
    </row>
    <row r="52" spans="1:18" x14ac:dyDescent="0.3">
      <c r="A52" s="128"/>
      <c r="B52" s="123"/>
      <c r="C52" s="124"/>
      <c r="D52" s="124"/>
      <c r="E52" s="89"/>
      <c r="F52" s="85"/>
      <c r="G52" s="87">
        <f>(LEN(TRIM(F47))-LEN(SUBSTITUTE(TRIM(F47),",",""))+1) - (COUNTA(K51))</f>
        <v>1</v>
      </c>
      <c r="H52" s="80">
        <f>B51-SUM(M51)</f>
        <v>80</v>
      </c>
      <c r="I52" s="87"/>
      <c r="J52" s="80"/>
      <c r="K52" s="87" t="s">
        <v>171</v>
      </c>
      <c r="L52" s="87"/>
      <c r="M52" s="75"/>
      <c r="N52" s="77">
        <f>H52/G52</f>
        <v>80</v>
      </c>
      <c r="O52" s="87"/>
      <c r="P52" s="90"/>
      <c r="Q52" s="101">
        <f>H52</f>
        <v>80</v>
      </c>
      <c r="R52" s="106">
        <f>R51-Q52</f>
        <v>0</v>
      </c>
    </row>
    <row r="53" spans="1:18" x14ac:dyDescent="0.3">
      <c r="A53" s="3" t="s">
        <v>246</v>
      </c>
      <c r="B53" s="127">
        <v>200</v>
      </c>
      <c r="C53" s="121" t="s">
        <v>187</v>
      </c>
      <c r="D53" s="121" t="s">
        <v>189</v>
      </c>
      <c r="F53" s="84" t="s">
        <v>273</v>
      </c>
      <c r="K53" t="s">
        <v>163</v>
      </c>
      <c r="L53">
        <f t="shared" si="1"/>
        <v>1</v>
      </c>
      <c r="M53" s="81">
        <v>100</v>
      </c>
      <c r="N53" s="92">
        <f t="shared" si="4"/>
        <v>100</v>
      </c>
      <c r="P53" s="88">
        <f t="shared" si="2"/>
        <v>200</v>
      </c>
      <c r="Q53" s="105">
        <f>M53</f>
        <v>100</v>
      </c>
      <c r="R53" s="107">
        <f t="shared" si="8"/>
        <v>100</v>
      </c>
    </row>
    <row r="54" spans="1:18" x14ac:dyDescent="0.3">
      <c r="K54" t="s">
        <v>162</v>
      </c>
      <c r="L54">
        <f t="shared" si="1"/>
        <v>1</v>
      </c>
      <c r="M54" s="81">
        <v>100</v>
      </c>
      <c r="N54" s="92">
        <f t="shared" si="4"/>
        <v>100</v>
      </c>
      <c r="P54" s="88"/>
      <c r="Q54" s="105">
        <f>M54</f>
        <v>100</v>
      </c>
      <c r="R54" s="107">
        <f>R53-Q54</f>
        <v>0</v>
      </c>
    </row>
    <row r="55" spans="1:18" x14ac:dyDescent="0.3">
      <c r="A55" s="3" t="s">
        <v>245</v>
      </c>
      <c r="B55" s="127">
        <v>200</v>
      </c>
      <c r="C55" s="121" t="s">
        <v>188</v>
      </c>
      <c r="K55" t="s">
        <v>163</v>
      </c>
      <c r="L55">
        <f t="shared" si="1"/>
        <v>1</v>
      </c>
      <c r="M55" s="81">
        <v>20</v>
      </c>
      <c r="N55" s="92">
        <f t="shared" si="4"/>
        <v>20</v>
      </c>
      <c r="P55" s="88">
        <f t="shared" si="2"/>
        <v>200</v>
      </c>
      <c r="Q55" s="105">
        <f>M55</f>
        <v>20</v>
      </c>
      <c r="R55" s="107">
        <f t="shared" si="8"/>
        <v>180</v>
      </c>
    </row>
    <row r="56" spans="1:18" x14ac:dyDescent="0.3">
      <c r="A56" s="128"/>
      <c r="B56" s="123"/>
      <c r="C56" s="124"/>
      <c r="D56" s="124"/>
      <c r="E56" s="89"/>
      <c r="F56" s="85"/>
      <c r="G56" s="87">
        <f>(LEN(TRIM(F53))-LEN(SUBSTITUTE(TRIM(F53),",",""))+1) - COUNTA(K55)</f>
        <v>3</v>
      </c>
      <c r="H56" s="80">
        <f>B55-SUM(M55)</f>
        <v>180</v>
      </c>
      <c r="I56" s="87"/>
      <c r="J56" s="80"/>
      <c r="K56" s="87" t="s">
        <v>217</v>
      </c>
      <c r="L56" s="87"/>
      <c r="M56" s="75"/>
      <c r="N56" s="77">
        <f>H56/G56</f>
        <v>60</v>
      </c>
      <c r="O56" s="87"/>
      <c r="P56" s="90"/>
      <c r="Q56" s="101">
        <f>H56</f>
        <v>180</v>
      </c>
      <c r="R56" s="106">
        <f>R55-Q56</f>
        <v>0</v>
      </c>
    </row>
    <row r="57" spans="1:18" x14ac:dyDescent="0.3">
      <c r="A57" s="129" t="s">
        <v>247</v>
      </c>
      <c r="B57" s="130">
        <v>150</v>
      </c>
      <c r="C57" s="131" t="s">
        <v>190</v>
      </c>
      <c r="D57" s="131"/>
      <c r="E57" s="93"/>
      <c r="F57" s="94"/>
      <c r="G57" s="95"/>
      <c r="H57" s="96"/>
      <c r="I57" s="95"/>
      <c r="J57" s="96"/>
      <c r="K57" s="95" t="s">
        <v>163</v>
      </c>
      <c r="L57" s="95">
        <f t="shared" si="1"/>
        <v>1</v>
      </c>
      <c r="M57" s="97">
        <v>50</v>
      </c>
      <c r="N57" s="98">
        <f t="shared" si="4"/>
        <v>50</v>
      </c>
      <c r="O57" s="95"/>
      <c r="P57" s="99">
        <f t="shared" si="2"/>
        <v>150</v>
      </c>
      <c r="Q57" s="108">
        <f>M57</f>
        <v>50</v>
      </c>
      <c r="R57" s="109">
        <f t="shared" si="8"/>
        <v>100</v>
      </c>
    </row>
    <row r="58" spans="1:18" x14ac:dyDescent="0.3">
      <c r="G58">
        <f>(LEN(TRIM(F53))-LEN(SUBSTITUTE(TRIM(F53),",",""))+1) - COUNTA(K57)</f>
        <v>3</v>
      </c>
      <c r="H58" s="79">
        <v>100</v>
      </c>
      <c r="K58" t="s">
        <v>217</v>
      </c>
      <c r="M58" s="81"/>
      <c r="N58" s="92">
        <f>H58/G58</f>
        <v>33.333333333333336</v>
      </c>
      <c r="P58" s="88"/>
      <c r="Q58" s="105">
        <f>H58</f>
        <v>100</v>
      </c>
      <c r="R58" s="107">
        <f>R57-Q58</f>
        <v>0</v>
      </c>
    </row>
    <row r="59" spans="1:18" x14ac:dyDescent="0.3">
      <c r="A59" s="128" t="s">
        <v>248</v>
      </c>
      <c r="B59" s="123">
        <f>B57</f>
        <v>150</v>
      </c>
      <c r="C59" s="124" t="s">
        <v>43</v>
      </c>
      <c r="D59" s="124"/>
      <c r="E59" s="89"/>
      <c r="F59" s="85"/>
      <c r="G59" s="87"/>
      <c r="H59" s="80"/>
      <c r="I59" s="87">
        <f>LEN(TRIM(F53))-LEN(SUBSTITUTE(TRIM(F53),",",""))+1</f>
        <v>4</v>
      </c>
      <c r="J59" s="80">
        <v>150</v>
      </c>
      <c r="K59" s="87" t="s">
        <v>265</v>
      </c>
      <c r="L59" s="87"/>
      <c r="M59" s="75"/>
      <c r="N59" s="77">
        <f>J59/I59</f>
        <v>37.5</v>
      </c>
      <c r="O59" s="87"/>
      <c r="P59" s="90">
        <f t="shared" si="2"/>
        <v>150</v>
      </c>
      <c r="Q59" s="101">
        <f>J59</f>
        <v>150</v>
      </c>
      <c r="R59" s="106">
        <f t="shared" si="8"/>
        <v>0</v>
      </c>
    </row>
    <row r="60" spans="1:18" x14ac:dyDescent="0.3">
      <c r="A60" s="3" t="s">
        <v>249</v>
      </c>
      <c r="B60" s="127">
        <v>200</v>
      </c>
      <c r="C60" s="121" t="s">
        <v>172</v>
      </c>
      <c r="I60">
        <f>LEN(TRIM(F53))-LEN(SUBSTITUTE(TRIM(F53),",",""))+1</f>
        <v>4</v>
      </c>
      <c r="J60" s="79">
        <v>200</v>
      </c>
      <c r="K60" t="s">
        <v>265</v>
      </c>
      <c r="N60" s="76">
        <f>J60/I60</f>
        <v>50</v>
      </c>
      <c r="P60" s="88">
        <f t="shared" si="2"/>
        <v>200</v>
      </c>
      <c r="Q60" s="105">
        <f>J60</f>
        <v>200</v>
      </c>
      <c r="R60" s="100">
        <f t="shared" si="8"/>
        <v>0</v>
      </c>
    </row>
    <row r="61" spans="1:18" x14ac:dyDescent="0.3">
      <c r="A61" s="128" t="s">
        <v>250</v>
      </c>
      <c r="B61" s="123">
        <f>B60</f>
        <v>200</v>
      </c>
      <c r="C61" s="124" t="s">
        <v>191</v>
      </c>
      <c r="D61" s="124"/>
      <c r="E61" s="89"/>
      <c r="F61" s="85"/>
      <c r="G61" s="87"/>
      <c r="H61" s="80"/>
      <c r="I61" s="87"/>
      <c r="J61" s="80"/>
      <c r="K61" s="87" t="s">
        <v>66</v>
      </c>
      <c r="L61" s="87">
        <f t="shared" si="1"/>
        <v>1</v>
      </c>
      <c r="M61" s="75">
        <v>200</v>
      </c>
      <c r="N61" s="77">
        <f t="shared" si="4"/>
        <v>200</v>
      </c>
      <c r="O61" s="87"/>
      <c r="P61" s="90">
        <f t="shared" si="2"/>
        <v>200</v>
      </c>
      <c r="Q61" s="101">
        <f>M61</f>
        <v>200</v>
      </c>
      <c r="R61" s="106">
        <f t="shared" si="8"/>
        <v>0</v>
      </c>
    </row>
    <row r="62" spans="1:18" x14ac:dyDescent="0.3">
      <c r="A62" s="3" t="s">
        <v>251</v>
      </c>
      <c r="B62" s="127">
        <v>320</v>
      </c>
      <c r="C62" s="121" t="s">
        <v>192</v>
      </c>
      <c r="K62" t="s">
        <v>162</v>
      </c>
      <c r="L62">
        <f t="shared" si="1"/>
        <v>1</v>
      </c>
      <c r="M62" s="74">
        <v>40</v>
      </c>
      <c r="N62" s="76">
        <f t="shared" si="4"/>
        <v>40</v>
      </c>
      <c r="P62" s="88">
        <f t="shared" si="2"/>
        <v>320</v>
      </c>
      <c r="Q62" s="105">
        <f>M62</f>
        <v>40</v>
      </c>
      <c r="R62" s="100">
        <f t="shared" si="8"/>
        <v>280</v>
      </c>
    </row>
    <row r="63" spans="1:18" x14ac:dyDescent="0.3">
      <c r="K63" t="s">
        <v>161</v>
      </c>
      <c r="L63">
        <f t="shared" si="1"/>
        <v>1</v>
      </c>
      <c r="M63" s="74">
        <v>80</v>
      </c>
      <c r="N63" s="76">
        <f t="shared" si="4"/>
        <v>80</v>
      </c>
      <c r="P63" s="88"/>
      <c r="Q63" s="105">
        <f>M63</f>
        <v>80</v>
      </c>
      <c r="R63" s="100">
        <f>R62-Q63</f>
        <v>200</v>
      </c>
    </row>
    <row r="64" spans="1:18" x14ac:dyDescent="0.3">
      <c r="G64">
        <f>(LEN(TRIM(F53))-LEN(SUBSTITUTE(TRIM(F53),",",""))+1)  - COUNTA(K62:K63)</f>
        <v>2</v>
      </c>
      <c r="H64" s="79">
        <v>200</v>
      </c>
      <c r="K64" t="s">
        <v>266</v>
      </c>
      <c r="N64" s="76">
        <f>H64/G64</f>
        <v>100</v>
      </c>
      <c r="P64" s="88"/>
      <c r="Q64" s="105">
        <f>H64</f>
        <v>200</v>
      </c>
      <c r="R64" s="100">
        <f>R63-Q64</f>
        <v>0</v>
      </c>
    </row>
    <row r="65" spans="1:18" x14ac:dyDescent="0.3">
      <c r="A65" s="3" t="s">
        <v>252</v>
      </c>
      <c r="B65" s="127">
        <f>B62</f>
        <v>320</v>
      </c>
      <c r="C65" s="121" t="s">
        <v>193</v>
      </c>
      <c r="K65" t="s">
        <v>162</v>
      </c>
      <c r="L65">
        <f t="shared" si="1"/>
        <v>1</v>
      </c>
      <c r="M65" s="74">
        <v>100</v>
      </c>
      <c r="N65" s="76">
        <f t="shared" si="4"/>
        <v>100</v>
      </c>
      <c r="P65" s="88">
        <f t="shared" si="2"/>
        <v>320</v>
      </c>
      <c r="Q65" s="105">
        <f>M65</f>
        <v>100</v>
      </c>
      <c r="R65" s="100">
        <f t="shared" si="8"/>
        <v>220</v>
      </c>
    </row>
    <row r="66" spans="1:18" x14ac:dyDescent="0.3">
      <c r="K66" t="s">
        <v>163</v>
      </c>
      <c r="L66">
        <f t="shared" si="1"/>
        <v>1</v>
      </c>
      <c r="M66" s="74">
        <v>100</v>
      </c>
      <c r="N66" s="76">
        <f t="shared" ref="N66" si="9">M66/L66</f>
        <v>100</v>
      </c>
      <c r="P66" s="88"/>
      <c r="Q66" s="105">
        <f>M66</f>
        <v>100</v>
      </c>
      <c r="R66" s="100">
        <f>R65-Q66</f>
        <v>120</v>
      </c>
    </row>
    <row r="67" spans="1:18" x14ac:dyDescent="0.3">
      <c r="A67" s="128"/>
      <c r="B67" s="123"/>
      <c r="C67" s="124"/>
      <c r="D67" s="124"/>
      <c r="E67" s="89"/>
      <c r="F67" s="85"/>
      <c r="G67" s="87">
        <f>(LEN(TRIM(F53))-LEN(SUBSTITUTE(TRIM(F53),",",""))+1) -COUNTA(K65:K66)</f>
        <v>2</v>
      </c>
      <c r="H67" s="80">
        <v>120</v>
      </c>
      <c r="I67" s="87"/>
      <c r="J67" s="80"/>
      <c r="K67" s="87" t="s">
        <v>169</v>
      </c>
      <c r="L67" s="87"/>
      <c r="M67" s="75"/>
      <c r="N67" s="77">
        <f>H67/G67</f>
        <v>60</v>
      </c>
      <c r="O67" s="87"/>
      <c r="P67" s="90"/>
      <c r="Q67" s="101">
        <f>H67</f>
        <v>120</v>
      </c>
      <c r="R67" s="106">
        <f>R66-Q67</f>
        <v>0</v>
      </c>
    </row>
    <row r="68" spans="1:18" x14ac:dyDescent="0.3">
      <c r="A68" s="3" t="s">
        <v>253</v>
      </c>
      <c r="B68" s="127">
        <v>200</v>
      </c>
      <c r="C68" s="121" t="s">
        <v>194</v>
      </c>
      <c r="K68" t="s">
        <v>66</v>
      </c>
      <c r="L68">
        <f t="shared" si="1"/>
        <v>1</v>
      </c>
      <c r="M68" s="74">
        <v>90</v>
      </c>
      <c r="N68" s="76">
        <f t="shared" si="4"/>
        <v>90</v>
      </c>
      <c r="P68" s="88">
        <f t="shared" si="2"/>
        <v>200</v>
      </c>
      <c r="Q68" s="105">
        <f>M68</f>
        <v>90</v>
      </c>
      <c r="R68" s="100">
        <f t="shared" si="8"/>
        <v>110</v>
      </c>
    </row>
    <row r="69" spans="1:18" x14ac:dyDescent="0.3">
      <c r="I69">
        <f>LEN(TRIM(F53))-LEN(SUBSTITUTE(TRIM(F53),",",""))+1</f>
        <v>4</v>
      </c>
      <c r="J69" s="79">
        <v>110</v>
      </c>
      <c r="K69" t="s">
        <v>265</v>
      </c>
      <c r="N69" s="76">
        <f>J69/I69</f>
        <v>27.5</v>
      </c>
      <c r="P69" s="88"/>
      <c r="Q69" s="105">
        <f>J69</f>
        <v>110</v>
      </c>
      <c r="R69" s="100">
        <f>R68-Q69</f>
        <v>0</v>
      </c>
    </row>
    <row r="70" spans="1:18" x14ac:dyDescent="0.3">
      <c r="A70" s="3" t="s">
        <v>254</v>
      </c>
      <c r="B70" s="127">
        <f>B68</f>
        <v>200</v>
      </c>
      <c r="C70" s="121" t="s">
        <v>195</v>
      </c>
      <c r="K70" t="s">
        <v>161</v>
      </c>
      <c r="L70">
        <f t="shared" si="1"/>
        <v>1</v>
      </c>
      <c r="M70" s="74">
        <v>10</v>
      </c>
      <c r="N70" s="76">
        <f t="shared" si="4"/>
        <v>10</v>
      </c>
      <c r="P70" s="88">
        <f t="shared" si="2"/>
        <v>200</v>
      </c>
      <c r="Q70" s="105">
        <f>M70</f>
        <v>10</v>
      </c>
      <c r="R70" s="100">
        <f t="shared" si="8"/>
        <v>190</v>
      </c>
    </row>
    <row r="71" spans="1:18" x14ac:dyDescent="0.3">
      <c r="A71" s="128"/>
      <c r="B71" s="123"/>
      <c r="C71" s="124"/>
      <c r="D71" s="124"/>
      <c r="E71" s="89"/>
      <c r="F71" s="85"/>
      <c r="G71" s="87"/>
      <c r="H71" s="80"/>
      <c r="I71" s="87">
        <f>LEN(TRIM(F53))-LEN(SUBSTITUTE(TRIM(F53),",",""))+1</f>
        <v>4</v>
      </c>
      <c r="J71" s="80">
        <v>190</v>
      </c>
      <c r="K71" s="87" t="s">
        <v>265</v>
      </c>
      <c r="L71" s="87"/>
      <c r="M71" s="75"/>
      <c r="N71" s="77">
        <f>J71/I71</f>
        <v>47.5</v>
      </c>
      <c r="O71" s="87"/>
      <c r="P71" s="90"/>
      <c r="Q71" s="101">
        <f>J71</f>
        <v>190</v>
      </c>
      <c r="R71" s="106">
        <f>R70-Q71</f>
        <v>0</v>
      </c>
    </row>
    <row r="72" spans="1:18" x14ac:dyDescent="0.3">
      <c r="A72" s="3" t="s">
        <v>255</v>
      </c>
      <c r="B72" s="127">
        <v>200</v>
      </c>
      <c r="C72" s="121" t="s">
        <v>196</v>
      </c>
      <c r="K72" t="s">
        <v>163</v>
      </c>
      <c r="L72">
        <f t="shared" si="1"/>
        <v>1</v>
      </c>
      <c r="M72" s="74">
        <v>150</v>
      </c>
      <c r="N72" s="76">
        <f t="shared" si="4"/>
        <v>150</v>
      </c>
      <c r="P72" s="88">
        <f t="shared" si="2"/>
        <v>200</v>
      </c>
      <c r="Q72" s="105">
        <f>M72</f>
        <v>150</v>
      </c>
      <c r="R72" s="100">
        <f t="shared" si="8"/>
        <v>50</v>
      </c>
    </row>
    <row r="73" spans="1:18" x14ac:dyDescent="0.3">
      <c r="I73">
        <f>LEN(TRIM(F53))-LEN(SUBSTITUTE(TRIM(F53),",",""))+1</f>
        <v>4</v>
      </c>
      <c r="J73" s="79">
        <v>50</v>
      </c>
      <c r="K73" t="s">
        <v>265</v>
      </c>
      <c r="N73" s="76">
        <f>J73/I73</f>
        <v>12.5</v>
      </c>
      <c r="P73" s="88"/>
      <c r="Q73" s="105">
        <f>J73</f>
        <v>50</v>
      </c>
      <c r="R73" s="100">
        <f>R72-Q73</f>
        <v>0</v>
      </c>
    </row>
    <row r="74" spans="1:18" x14ac:dyDescent="0.3">
      <c r="A74" s="3" t="s">
        <v>256</v>
      </c>
      <c r="B74" s="127">
        <f>B72</f>
        <v>200</v>
      </c>
      <c r="C74" s="121" t="s">
        <v>197</v>
      </c>
      <c r="K74" t="s">
        <v>66</v>
      </c>
      <c r="L74">
        <f t="shared" si="1"/>
        <v>1</v>
      </c>
      <c r="M74" s="74">
        <v>15</v>
      </c>
      <c r="N74" s="76">
        <f t="shared" si="4"/>
        <v>15</v>
      </c>
      <c r="P74" s="88">
        <f t="shared" si="2"/>
        <v>200</v>
      </c>
      <c r="Q74" s="105">
        <f>M74</f>
        <v>15</v>
      </c>
      <c r="R74" s="100">
        <f t="shared" si="8"/>
        <v>185</v>
      </c>
    </row>
    <row r="75" spans="1:18" x14ac:dyDescent="0.3">
      <c r="A75" s="128"/>
      <c r="B75" s="123"/>
      <c r="C75" s="124"/>
      <c r="D75" s="124"/>
      <c r="E75" s="89"/>
      <c r="F75" s="85"/>
      <c r="G75" s="87">
        <f>(LEN(TRIM(F53))-LEN(SUBSTITUTE(TRIM(F53),",",""))+1) -COUNTA(K74)</f>
        <v>3</v>
      </c>
      <c r="H75" s="80">
        <v>185</v>
      </c>
      <c r="I75" s="87"/>
      <c r="J75" s="80"/>
      <c r="K75" s="87" t="s">
        <v>267</v>
      </c>
      <c r="L75" s="87"/>
      <c r="M75" s="75"/>
      <c r="N75" s="77">
        <f>H75/G75</f>
        <v>61.666666666666664</v>
      </c>
      <c r="O75" s="87"/>
      <c r="P75" s="90"/>
      <c r="Q75" s="101">
        <f>H75</f>
        <v>185</v>
      </c>
      <c r="R75" s="106">
        <f>R74-Q75</f>
        <v>0</v>
      </c>
    </row>
    <row r="76" spans="1:18" x14ac:dyDescent="0.3">
      <c r="A76" s="3" t="s">
        <v>257</v>
      </c>
      <c r="B76" s="127">
        <v>210</v>
      </c>
      <c r="C76" s="121" t="s">
        <v>198</v>
      </c>
      <c r="I76">
        <f>LEN(TRIM(F53))-LEN(SUBSTITUTE(TRIM(F53),",",""))+1</f>
        <v>4</v>
      </c>
      <c r="J76" s="79">
        <v>210</v>
      </c>
      <c r="K76" t="s">
        <v>265</v>
      </c>
      <c r="L76">
        <f t="shared" si="1"/>
        <v>4</v>
      </c>
      <c r="N76" s="76">
        <f>J76/I76</f>
        <v>52.5</v>
      </c>
      <c r="P76" s="88">
        <f t="shared" si="2"/>
        <v>210</v>
      </c>
      <c r="Q76" s="105">
        <f>J76</f>
        <v>210</v>
      </c>
      <c r="R76" s="100">
        <f t="shared" si="8"/>
        <v>0</v>
      </c>
    </row>
    <row r="77" spans="1:18" x14ac:dyDescent="0.3">
      <c r="A77" s="3" t="s">
        <v>258</v>
      </c>
      <c r="B77" s="127">
        <f>B76</f>
        <v>210</v>
      </c>
      <c r="C77" s="121" t="s">
        <v>199</v>
      </c>
      <c r="K77" t="s">
        <v>162</v>
      </c>
      <c r="L77">
        <f t="shared" ref="L77:L78" si="10">LEN(TRIM(K77))-LEN(SUBSTITUTE(TRIM(K77),",",""))+1</f>
        <v>1</v>
      </c>
      <c r="M77" s="74">
        <v>100</v>
      </c>
      <c r="N77" s="76">
        <f t="shared" si="4"/>
        <v>100</v>
      </c>
      <c r="P77" s="88">
        <f t="shared" ref="P77:P93" si="11">B77</f>
        <v>210</v>
      </c>
      <c r="Q77" s="105">
        <f>M77</f>
        <v>100</v>
      </c>
      <c r="R77" s="100">
        <f t="shared" si="8"/>
        <v>110</v>
      </c>
    </row>
    <row r="78" spans="1:18" x14ac:dyDescent="0.3">
      <c r="K78" t="s">
        <v>163</v>
      </c>
      <c r="L78">
        <f t="shared" si="10"/>
        <v>1</v>
      </c>
      <c r="M78" s="74">
        <v>100</v>
      </c>
      <c r="N78" s="76">
        <f t="shared" si="4"/>
        <v>100</v>
      </c>
      <c r="P78" s="88"/>
      <c r="Q78" s="105">
        <f>M78</f>
        <v>100</v>
      </c>
      <c r="R78" s="100">
        <f>R77-Q78</f>
        <v>10</v>
      </c>
    </row>
    <row r="79" spans="1:18" x14ac:dyDescent="0.3">
      <c r="A79" s="128"/>
      <c r="B79" s="123"/>
      <c r="C79" s="124"/>
      <c r="D79" s="124"/>
      <c r="E79" s="89"/>
      <c r="F79" s="85"/>
      <c r="G79" s="87">
        <f>(LEN(TRIM(F53))-LEN(SUBSTITUTE(TRIM(F53),",",""))+1) -COUNTA(K77:K78)</f>
        <v>2</v>
      </c>
      <c r="H79" s="80">
        <v>10</v>
      </c>
      <c r="I79" s="87"/>
      <c r="J79" s="80"/>
      <c r="K79" s="87" t="s">
        <v>169</v>
      </c>
      <c r="L79" s="87"/>
      <c r="M79" s="75"/>
      <c r="N79" s="77">
        <f>H79/G79</f>
        <v>5</v>
      </c>
      <c r="O79" s="87"/>
      <c r="P79" s="90"/>
      <c r="Q79" s="101">
        <f>H79</f>
        <v>10</v>
      </c>
      <c r="R79" s="106">
        <f>R78-Q79</f>
        <v>0</v>
      </c>
    </row>
    <row r="80" spans="1:18" x14ac:dyDescent="0.3">
      <c r="A80" s="3" t="s">
        <v>259</v>
      </c>
      <c r="B80" s="127">
        <v>405</v>
      </c>
      <c r="C80" s="121" t="s">
        <v>200</v>
      </c>
      <c r="K80" t="s">
        <v>161</v>
      </c>
      <c r="L80">
        <f t="shared" ref="L80:L90" si="12">LEN(TRIM(K80))-LEN(SUBSTITUTE(TRIM(K80),",",""))+1</f>
        <v>1</v>
      </c>
      <c r="M80" s="81">
        <v>285</v>
      </c>
      <c r="N80" s="76">
        <f t="shared" si="4"/>
        <v>285</v>
      </c>
      <c r="P80" s="88">
        <f t="shared" si="11"/>
        <v>405</v>
      </c>
      <c r="Q80" s="105">
        <f>M80</f>
        <v>285</v>
      </c>
      <c r="R80" s="100">
        <f t="shared" si="8"/>
        <v>120</v>
      </c>
    </row>
    <row r="81" spans="1:27" x14ac:dyDescent="0.3">
      <c r="K81" t="s">
        <v>162</v>
      </c>
      <c r="L81">
        <f t="shared" si="12"/>
        <v>1</v>
      </c>
      <c r="M81" s="81">
        <v>70</v>
      </c>
      <c r="N81" s="76">
        <f t="shared" si="4"/>
        <v>70</v>
      </c>
      <c r="P81" s="88"/>
      <c r="Q81" s="105">
        <f>M81</f>
        <v>70</v>
      </c>
      <c r="R81" s="100">
        <f>R80-Q81</f>
        <v>50</v>
      </c>
    </row>
    <row r="82" spans="1:27" x14ac:dyDescent="0.3">
      <c r="I82">
        <f>LEN(TRIM(F53))-LEN(SUBSTITUTE(TRIM(F53),",",""))+1</f>
        <v>4</v>
      </c>
      <c r="J82" s="79">
        <v>50</v>
      </c>
      <c r="K82" t="s">
        <v>265</v>
      </c>
      <c r="N82" s="76">
        <f>J82/I82</f>
        <v>12.5</v>
      </c>
      <c r="P82" s="88"/>
      <c r="Q82" s="105">
        <f>J82</f>
        <v>50</v>
      </c>
      <c r="R82" s="100">
        <f>R81-Q82</f>
        <v>0</v>
      </c>
    </row>
    <row r="83" spans="1:27" x14ac:dyDescent="0.3">
      <c r="A83" s="3" t="s">
        <v>260</v>
      </c>
      <c r="B83" s="127">
        <f>B80</f>
        <v>405</v>
      </c>
      <c r="C83" s="121" t="s">
        <v>201</v>
      </c>
      <c r="K83" t="s">
        <v>66</v>
      </c>
      <c r="L83">
        <f t="shared" si="12"/>
        <v>1</v>
      </c>
      <c r="M83" s="74">
        <v>15</v>
      </c>
      <c r="N83" s="76">
        <f t="shared" si="4"/>
        <v>15</v>
      </c>
      <c r="P83" s="88">
        <f t="shared" si="11"/>
        <v>405</v>
      </c>
      <c r="Q83" s="105">
        <f>M83</f>
        <v>15</v>
      </c>
      <c r="R83" s="100">
        <f t="shared" si="8"/>
        <v>390</v>
      </c>
    </row>
    <row r="84" spans="1:27" x14ac:dyDescent="0.3">
      <c r="A84" s="128"/>
      <c r="B84" s="123"/>
      <c r="C84" s="124"/>
      <c r="D84" s="124"/>
      <c r="E84" s="89"/>
      <c r="F84" s="85"/>
      <c r="G84" s="87"/>
      <c r="H84" s="80"/>
      <c r="I84" s="87">
        <f>LEN(TRIM(F53))-LEN(SUBSTITUTE(TRIM(F53),",",""))+1</f>
        <v>4</v>
      </c>
      <c r="J84" s="80">
        <v>390</v>
      </c>
      <c r="K84" s="87" t="s">
        <v>265</v>
      </c>
      <c r="L84" s="87"/>
      <c r="M84" s="75"/>
      <c r="N84" s="77">
        <f>J84/I84</f>
        <v>97.5</v>
      </c>
      <c r="O84" s="87"/>
      <c r="P84" s="90"/>
      <c r="Q84" s="101">
        <f>J84</f>
        <v>390</v>
      </c>
      <c r="R84" s="106">
        <f>R83-Q84</f>
        <v>0</v>
      </c>
    </row>
    <row r="85" spans="1:27" x14ac:dyDescent="0.3">
      <c r="A85" s="3" t="s">
        <v>261</v>
      </c>
      <c r="B85" s="127">
        <v>90.83</v>
      </c>
      <c r="C85" s="121" t="s">
        <v>202</v>
      </c>
      <c r="K85" t="s">
        <v>66</v>
      </c>
      <c r="L85">
        <f t="shared" si="12"/>
        <v>1</v>
      </c>
      <c r="M85" s="74">
        <v>19.170000000000002</v>
      </c>
      <c r="N85" s="76">
        <f t="shared" si="4"/>
        <v>19.170000000000002</v>
      </c>
      <c r="P85" s="88">
        <f t="shared" si="11"/>
        <v>90.83</v>
      </c>
      <c r="Q85" s="105">
        <f t="shared" ref="Q85:Q90" si="13">M85</f>
        <v>19.170000000000002</v>
      </c>
      <c r="R85" s="110">
        <f t="shared" si="8"/>
        <v>71.66</v>
      </c>
    </row>
    <row r="86" spans="1:27" x14ac:dyDescent="0.3">
      <c r="K86" t="s">
        <v>161</v>
      </c>
      <c r="L86">
        <f t="shared" si="12"/>
        <v>1</v>
      </c>
      <c r="M86" s="74">
        <v>35.83</v>
      </c>
      <c r="N86" s="76">
        <f t="shared" ref="N86:N87" si="14">M86/L86</f>
        <v>35.83</v>
      </c>
      <c r="P86" s="88"/>
      <c r="Q86" s="105">
        <f t="shared" si="13"/>
        <v>35.83</v>
      </c>
      <c r="R86" s="110">
        <f>R85-Q86</f>
        <v>35.83</v>
      </c>
    </row>
    <row r="87" spans="1:27" x14ac:dyDescent="0.3">
      <c r="K87" t="s">
        <v>162</v>
      </c>
      <c r="L87">
        <f t="shared" si="12"/>
        <v>1</v>
      </c>
      <c r="M87" s="74">
        <v>35.83</v>
      </c>
      <c r="N87" s="76">
        <f t="shared" si="14"/>
        <v>35.83</v>
      </c>
      <c r="P87" s="88"/>
      <c r="Q87" s="105">
        <f t="shared" si="13"/>
        <v>35.83</v>
      </c>
      <c r="R87" s="100">
        <f>R86-Q87</f>
        <v>0</v>
      </c>
    </row>
    <row r="88" spans="1:27" x14ac:dyDescent="0.3">
      <c r="A88" s="128" t="s">
        <v>262</v>
      </c>
      <c r="B88" s="123">
        <f>B85</f>
        <v>90.83</v>
      </c>
      <c r="C88" s="124" t="s">
        <v>203</v>
      </c>
      <c r="D88" s="124"/>
      <c r="E88" s="89"/>
      <c r="F88" s="85"/>
      <c r="G88" s="87"/>
      <c r="H88" s="80"/>
      <c r="I88" s="87"/>
      <c r="J88" s="80"/>
      <c r="K88" s="87" t="s">
        <v>163</v>
      </c>
      <c r="L88" s="87">
        <f t="shared" si="12"/>
        <v>1</v>
      </c>
      <c r="M88" s="75">
        <v>90.83</v>
      </c>
      <c r="N88" s="77">
        <f t="shared" si="4"/>
        <v>90.83</v>
      </c>
      <c r="O88" s="87"/>
      <c r="P88" s="90">
        <f t="shared" si="11"/>
        <v>90.83</v>
      </c>
      <c r="Q88" s="101">
        <f t="shared" si="13"/>
        <v>90.83</v>
      </c>
      <c r="R88" s="106">
        <f t="shared" si="8"/>
        <v>0</v>
      </c>
    </row>
    <row r="89" spans="1:27" x14ac:dyDescent="0.3">
      <c r="A89" s="3" t="s">
        <v>263</v>
      </c>
      <c r="B89" s="127">
        <v>390</v>
      </c>
      <c r="C89" s="121" t="s">
        <v>204</v>
      </c>
      <c r="K89" t="s">
        <v>66</v>
      </c>
      <c r="L89">
        <f t="shared" si="12"/>
        <v>1</v>
      </c>
      <c r="M89" s="74">
        <v>20</v>
      </c>
      <c r="N89" s="76">
        <f t="shared" si="4"/>
        <v>20</v>
      </c>
      <c r="P89" s="88">
        <f t="shared" si="11"/>
        <v>390</v>
      </c>
      <c r="Q89" s="105">
        <f t="shared" si="13"/>
        <v>20</v>
      </c>
      <c r="R89" s="100">
        <f t="shared" si="8"/>
        <v>370</v>
      </c>
    </row>
    <row r="90" spans="1:27" x14ac:dyDescent="0.3">
      <c r="K90" t="s">
        <v>161</v>
      </c>
      <c r="L90">
        <f t="shared" si="12"/>
        <v>1</v>
      </c>
      <c r="M90" s="74">
        <v>50</v>
      </c>
      <c r="N90" s="76">
        <f t="shared" si="4"/>
        <v>50</v>
      </c>
      <c r="P90" s="88"/>
      <c r="Q90" s="105">
        <f t="shared" si="13"/>
        <v>50</v>
      </c>
      <c r="R90" s="100">
        <f>R89-Q90</f>
        <v>320</v>
      </c>
    </row>
    <row r="91" spans="1:27" x14ac:dyDescent="0.3">
      <c r="G91">
        <f>(LEN(TRIM(F53))-LEN(SUBSTITUTE(TRIM(F53),",",""))+1) -COUNTA(K89:K90)</f>
        <v>2</v>
      </c>
      <c r="H91" s="79">
        <v>120</v>
      </c>
      <c r="K91" t="s">
        <v>268</v>
      </c>
      <c r="N91" s="76">
        <f>H91/G91</f>
        <v>60</v>
      </c>
      <c r="P91" s="88"/>
      <c r="Q91" s="105">
        <f>H91</f>
        <v>120</v>
      </c>
      <c r="R91" s="100">
        <f>R90-Q91</f>
        <v>200</v>
      </c>
    </row>
    <row r="92" spans="1:27" x14ac:dyDescent="0.3">
      <c r="I92">
        <f>LEN(TRIM(F53))-LEN(SUBSTITUTE(TRIM(F53),",",""))+1</f>
        <v>4</v>
      </c>
      <c r="J92" s="79">
        <v>200</v>
      </c>
      <c r="K92" t="s">
        <v>265</v>
      </c>
      <c r="N92" s="76">
        <f>J92/I92</f>
        <v>50</v>
      </c>
      <c r="P92" s="88"/>
      <c r="Q92" s="105">
        <f>J92</f>
        <v>200</v>
      </c>
      <c r="R92" s="100">
        <f>R91-Q92</f>
        <v>0</v>
      </c>
    </row>
    <row r="93" spans="1:27" x14ac:dyDescent="0.3">
      <c r="A93" s="3" t="s">
        <v>264</v>
      </c>
      <c r="B93" s="127">
        <f>B89</f>
        <v>390</v>
      </c>
      <c r="C93" s="121" t="s">
        <v>205</v>
      </c>
      <c r="K93" t="s">
        <v>163</v>
      </c>
      <c r="L93">
        <f t="shared" ref="L93" si="15">LEN(TRIM(K93))-LEN(SUBSTITUTE(TRIM(K93),",",""))+1</f>
        <v>1</v>
      </c>
      <c r="M93" s="74">
        <v>200</v>
      </c>
      <c r="N93" s="76">
        <f t="shared" si="4"/>
        <v>200</v>
      </c>
      <c r="P93" s="88">
        <f t="shared" si="11"/>
        <v>390</v>
      </c>
      <c r="Q93" s="105">
        <f>M93</f>
        <v>200</v>
      </c>
      <c r="R93" s="100">
        <f t="shared" si="8"/>
        <v>190</v>
      </c>
    </row>
    <row r="94" spans="1:27" x14ac:dyDescent="0.3">
      <c r="G94">
        <f>(LEN(TRIM(F53))-LEN(SUBSTITUTE(TRIM(F53),",",""))+1) -COUNTA(K93)</f>
        <v>3</v>
      </c>
      <c r="H94" s="79">
        <v>70</v>
      </c>
      <c r="K94" t="s">
        <v>217</v>
      </c>
      <c r="N94" s="76">
        <f>H94/G94</f>
        <v>23.333333333333332</v>
      </c>
      <c r="P94" s="88"/>
      <c r="Q94" s="105">
        <f>H94</f>
        <v>70</v>
      </c>
      <c r="R94" s="100">
        <f>R93-Q94</f>
        <v>120</v>
      </c>
    </row>
    <row r="95" spans="1:27" x14ac:dyDescent="0.3">
      <c r="A95" s="128"/>
      <c r="B95" s="123"/>
      <c r="C95" s="124"/>
      <c r="D95" s="124"/>
      <c r="E95" s="89"/>
      <c r="F95" s="85"/>
      <c r="G95" s="87"/>
      <c r="H95" s="80"/>
      <c r="I95" s="87">
        <f>LEN(TRIM(F53))-LEN(SUBSTITUTE(TRIM(F53),",",""))+1</f>
        <v>4</v>
      </c>
      <c r="J95" s="80">
        <v>120</v>
      </c>
      <c r="K95" s="87" t="s">
        <v>265</v>
      </c>
      <c r="L95" s="87"/>
      <c r="M95" s="75"/>
      <c r="N95" s="77">
        <f>J95/I95</f>
        <v>30</v>
      </c>
      <c r="O95" s="87"/>
      <c r="P95" s="90"/>
      <c r="Q95" s="101">
        <f>J95</f>
        <v>120</v>
      </c>
      <c r="R95" s="106">
        <f>R94-Q95</f>
        <v>0</v>
      </c>
    </row>
    <row r="96" spans="1:27" x14ac:dyDescent="0.3">
      <c r="A96" s="3" t="s">
        <v>278</v>
      </c>
      <c r="B96" s="127">
        <v>10</v>
      </c>
      <c r="C96" s="121" t="s">
        <v>66</v>
      </c>
      <c r="F96" s="84" t="s">
        <v>66</v>
      </c>
      <c r="K96" t="s">
        <v>66</v>
      </c>
      <c r="L96">
        <f>LEN(TRIM(K96))-LEN(SUBSTITUTE(TRIM(K96),",",""))+1</f>
        <v>1</v>
      </c>
      <c r="M96" s="81">
        <v>10</v>
      </c>
      <c r="N96" s="92">
        <f t="shared" ref="N96:N97" si="16">M96/L96</f>
        <v>10</v>
      </c>
      <c r="P96" s="88">
        <f>B96</f>
        <v>10</v>
      </c>
      <c r="Q96" s="105">
        <f>M96</f>
        <v>10</v>
      </c>
      <c r="R96" s="107">
        <f t="shared" si="8"/>
        <v>0</v>
      </c>
      <c r="W96" s="153">
        <v>1</v>
      </c>
      <c r="X96" s="153" t="s">
        <v>320</v>
      </c>
      <c r="Y96" s="153"/>
      <c r="Z96" s="153"/>
      <c r="AA96" s="153"/>
    </row>
    <row r="97" spans="1:19" x14ac:dyDescent="0.3">
      <c r="A97" s="3" t="s">
        <v>279</v>
      </c>
      <c r="B97" s="127">
        <v>5</v>
      </c>
      <c r="C97" s="132" t="s">
        <v>68</v>
      </c>
      <c r="K97" t="s">
        <v>66</v>
      </c>
      <c r="L97">
        <f>LEN(TRIM(K97))-LEN(SUBSTITUTE(TRIM(K97),",",""))+1</f>
        <v>1</v>
      </c>
      <c r="M97" s="81">
        <v>10</v>
      </c>
      <c r="N97" s="92">
        <f t="shared" si="16"/>
        <v>10</v>
      </c>
      <c r="P97" s="88">
        <f>B97</f>
        <v>5</v>
      </c>
      <c r="Q97" s="105">
        <f>M97</f>
        <v>10</v>
      </c>
      <c r="R97" s="107">
        <f t="shared" ref="R97" si="17">P97-Q97</f>
        <v>-5</v>
      </c>
      <c r="S97" t="s">
        <v>291</v>
      </c>
    </row>
    <row r="98" spans="1:19" x14ac:dyDescent="0.3">
      <c r="A98" s="128" t="s">
        <v>280</v>
      </c>
      <c r="B98" s="123">
        <v>15</v>
      </c>
      <c r="C98" s="124" t="s">
        <v>71</v>
      </c>
      <c r="D98" s="124"/>
      <c r="E98" s="89"/>
      <c r="F98" s="85"/>
      <c r="G98" s="87"/>
      <c r="H98" s="80"/>
      <c r="I98" s="87"/>
      <c r="J98" s="80"/>
      <c r="K98" s="87" t="s">
        <v>66</v>
      </c>
      <c r="L98" s="87">
        <f>LEN(TRIM(K98))-LEN(SUBSTITUTE(TRIM(K98),",",""))+1</f>
        <v>1</v>
      </c>
      <c r="M98" s="75">
        <v>10</v>
      </c>
      <c r="N98" s="77">
        <f t="shared" ref="N98" si="18">M98/L98</f>
        <v>10</v>
      </c>
      <c r="O98" s="87"/>
      <c r="P98" s="90">
        <f>B98</f>
        <v>15</v>
      </c>
      <c r="Q98" s="101">
        <f>M98</f>
        <v>10</v>
      </c>
      <c r="R98" s="106">
        <f t="shared" ref="R98:R100" si="19">P98-Q98</f>
        <v>5</v>
      </c>
    </row>
    <row r="99" spans="1:19" x14ac:dyDescent="0.3">
      <c r="A99" s="128" t="s">
        <v>281</v>
      </c>
      <c r="B99" s="123">
        <v>20</v>
      </c>
      <c r="C99" s="124" t="s">
        <v>43</v>
      </c>
      <c r="D99" s="124"/>
      <c r="E99" s="89"/>
      <c r="F99" s="85"/>
      <c r="G99" s="87"/>
      <c r="H99" s="80"/>
      <c r="I99" s="87">
        <f>LEN(TRIM(F96))-LEN(SUBSTITUTE(TRIM(F96),",",""))+1</f>
        <v>1</v>
      </c>
      <c r="J99" s="80">
        <f>B99</f>
        <v>20</v>
      </c>
      <c r="K99" s="87"/>
      <c r="L99" s="87"/>
      <c r="M99" s="75"/>
      <c r="N99" s="77"/>
      <c r="O99" s="87"/>
      <c r="P99" s="90">
        <f>B99</f>
        <v>20</v>
      </c>
      <c r="Q99" s="101">
        <f>J99</f>
        <v>20</v>
      </c>
      <c r="R99" s="106">
        <f t="shared" si="19"/>
        <v>0</v>
      </c>
    </row>
    <row r="100" spans="1:19" x14ac:dyDescent="0.3">
      <c r="A100" s="3" t="s">
        <v>282</v>
      </c>
      <c r="B100" s="127">
        <v>10</v>
      </c>
      <c r="C100" s="121" t="s">
        <v>73</v>
      </c>
      <c r="I100">
        <f>LEN(TRIM(F96))-LEN(SUBSTITUTE(TRIM(F96),",",""))+1</f>
        <v>1</v>
      </c>
      <c r="J100" s="79">
        <f>B100</f>
        <v>10</v>
      </c>
      <c r="M100" s="81"/>
      <c r="N100" s="92"/>
      <c r="P100" s="88">
        <f>B100</f>
        <v>10</v>
      </c>
      <c r="Q100" s="105">
        <f>J100</f>
        <v>10</v>
      </c>
      <c r="R100" s="107">
        <f t="shared" si="19"/>
        <v>0</v>
      </c>
    </row>
    <row r="101" spans="1:19" x14ac:dyDescent="0.3">
      <c r="A101" s="128"/>
      <c r="B101" s="123"/>
      <c r="C101" s="124"/>
      <c r="D101" s="124"/>
      <c r="E101" s="89"/>
      <c r="F101" s="85"/>
      <c r="G101" s="87"/>
      <c r="H101" s="80"/>
      <c r="I101" s="87"/>
      <c r="J101" s="80"/>
      <c r="K101" s="87" t="s">
        <v>66</v>
      </c>
      <c r="L101" s="87">
        <f>LEN(TRIM(K101))-LEN(SUBSTITUTE(TRIM(K101),",",""))+1</f>
        <v>1</v>
      </c>
      <c r="M101" s="75">
        <v>0</v>
      </c>
      <c r="N101" s="77">
        <f t="shared" ref="N101" si="20">M101/L101</f>
        <v>0</v>
      </c>
      <c r="O101" s="87"/>
      <c r="P101" s="90"/>
      <c r="Q101" s="101">
        <f>M101</f>
        <v>0</v>
      </c>
      <c r="R101" s="106">
        <f>R100-Q101</f>
        <v>0</v>
      </c>
      <c r="S101" s="114" t="s">
        <v>283</v>
      </c>
    </row>
    <row r="102" spans="1:19" x14ac:dyDescent="0.3">
      <c r="A102" s="3" t="s">
        <v>287</v>
      </c>
      <c r="B102" s="127">
        <v>20</v>
      </c>
      <c r="C102" s="133" t="s">
        <v>75</v>
      </c>
      <c r="I102">
        <f>LEN(TRIM(F96))-LEN(SUBSTITUTE(TRIM(F96),",",""))+1</f>
        <v>1</v>
      </c>
      <c r="J102" s="79">
        <f>B102</f>
        <v>20</v>
      </c>
      <c r="P102" s="88">
        <f>B102</f>
        <v>20</v>
      </c>
      <c r="Q102" s="105">
        <f>J102</f>
        <v>20</v>
      </c>
      <c r="R102" s="107">
        <f t="shared" ref="R102" si="21">P102-Q102</f>
        <v>0</v>
      </c>
    </row>
    <row r="103" spans="1:19" x14ac:dyDescent="0.3">
      <c r="A103" s="128"/>
      <c r="B103" s="128"/>
      <c r="C103" s="134"/>
      <c r="D103" s="124"/>
      <c r="E103" s="89"/>
      <c r="F103" s="85"/>
      <c r="G103" s="87"/>
      <c r="H103" s="80"/>
      <c r="I103" s="87"/>
      <c r="J103" s="80"/>
      <c r="K103" s="87" t="s">
        <v>290</v>
      </c>
      <c r="L103" s="87">
        <v>0</v>
      </c>
      <c r="M103" s="75">
        <v>10</v>
      </c>
      <c r="N103" s="117" t="e">
        <f t="shared" ref="N103" si="22">M103/L103</f>
        <v>#DIV/0!</v>
      </c>
      <c r="O103" s="87"/>
      <c r="P103" s="90"/>
      <c r="Q103" s="101">
        <f>M103</f>
        <v>10</v>
      </c>
      <c r="R103" s="106">
        <f>R102-Q103</f>
        <v>-10</v>
      </c>
      <c r="S103" s="1" t="s">
        <v>291</v>
      </c>
    </row>
    <row r="104" spans="1:19" x14ac:dyDescent="0.3">
      <c r="A104" s="3" t="s">
        <v>288</v>
      </c>
      <c r="B104" s="127">
        <v>20</v>
      </c>
      <c r="C104" s="135" t="s">
        <v>76</v>
      </c>
      <c r="I104">
        <f>LEN(TRIM(F96))-LEN(SUBSTITUTE(TRIM(F96),",",""))+1</f>
        <v>1</v>
      </c>
      <c r="J104" s="113">
        <f>B104 - SUM(N105)</f>
        <v>10</v>
      </c>
      <c r="P104" s="88">
        <f>B104</f>
        <v>20</v>
      </c>
      <c r="Q104" s="105">
        <f>J104</f>
        <v>10</v>
      </c>
      <c r="R104" s="107">
        <f t="shared" ref="R104" si="23">P104-Q104</f>
        <v>10</v>
      </c>
      <c r="S104" s="114" t="s">
        <v>292</v>
      </c>
    </row>
    <row r="105" spans="1:19" x14ac:dyDescent="0.3">
      <c r="A105" s="128"/>
      <c r="B105" s="128"/>
      <c r="C105" s="134"/>
      <c r="D105" s="124"/>
      <c r="E105" s="89"/>
      <c r="F105" s="85"/>
      <c r="G105" s="87"/>
      <c r="H105" s="80"/>
      <c r="I105" s="87"/>
      <c r="J105" s="80"/>
      <c r="K105" s="87" t="s">
        <v>66</v>
      </c>
      <c r="L105" s="87">
        <f>LEN(TRIM(K105))-LEN(SUBSTITUTE(TRIM(K105),",",""))+1</f>
        <v>1</v>
      </c>
      <c r="M105" s="75">
        <v>10</v>
      </c>
      <c r="N105" s="77">
        <f t="shared" ref="N105:N106" si="24">M105/L105</f>
        <v>10</v>
      </c>
      <c r="O105" s="87"/>
      <c r="P105" s="90"/>
      <c r="Q105" s="101">
        <f t="shared" ref="Q105:Q112" si="25">M105</f>
        <v>10</v>
      </c>
      <c r="R105" s="106">
        <f>R104-Q105</f>
        <v>0</v>
      </c>
    </row>
    <row r="106" spans="1:19" x14ac:dyDescent="0.3">
      <c r="A106" s="128" t="s">
        <v>294</v>
      </c>
      <c r="B106" s="123">
        <v>20</v>
      </c>
      <c r="C106" s="136" t="s">
        <v>78</v>
      </c>
      <c r="D106" s="124"/>
      <c r="E106" s="89"/>
      <c r="F106" s="85"/>
      <c r="G106" s="87"/>
      <c r="H106" s="80"/>
      <c r="I106" s="87"/>
      <c r="J106" s="80"/>
      <c r="K106" s="87" t="s">
        <v>290</v>
      </c>
      <c r="L106" s="87">
        <v>0</v>
      </c>
      <c r="M106" s="75">
        <v>20</v>
      </c>
      <c r="N106" s="117" t="e">
        <f t="shared" si="24"/>
        <v>#DIV/0!</v>
      </c>
      <c r="O106" s="87"/>
      <c r="P106" s="116">
        <f>B106</f>
        <v>20</v>
      </c>
      <c r="Q106" s="101">
        <f t="shared" si="25"/>
        <v>20</v>
      </c>
      <c r="R106" s="115">
        <f t="shared" ref="R106" si="26">P106-Q106</f>
        <v>0</v>
      </c>
      <c r="S106" s="1" t="s">
        <v>291</v>
      </c>
    </row>
    <row r="107" spans="1:19" x14ac:dyDescent="0.3">
      <c r="A107" s="3" t="s">
        <v>295</v>
      </c>
      <c r="B107" s="127">
        <v>30</v>
      </c>
      <c r="C107" s="135" t="s">
        <v>79</v>
      </c>
      <c r="K107" t="s">
        <v>290</v>
      </c>
      <c r="L107">
        <v>0</v>
      </c>
      <c r="M107" s="81">
        <v>20</v>
      </c>
      <c r="N107" s="118" t="e">
        <f t="shared" ref="N107:N108" si="27">M107/L107</f>
        <v>#DIV/0!</v>
      </c>
      <c r="P107" s="99">
        <f>B107</f>
        <v>30</v>
      </c>
      <c r="Q107" s="105">
        <f t="shared" si="25"/>
        <v>20</v>
      </c>
      <c r="R107" s="109">
        <f t="shared" ref="R107" si="28">P107-Q107</f>
        <v>10</v>
      </c>
      <c r="S107" s="1" t="s">
        <v>291</v>
      </c>
    </row>
    <row r="108" spans="1:19" x14ac:dyDescent="0.3">
      <c r="A108" s="128"/>
      <c r="B108" s="123"/>
      <c r="C108" s="134"/>
      <c r="D108" s="124"/>
      <c r="E108" s="89"/>
      <c r="F108" s="85"/>
      <c r="G108" s="87"/>
      <c r="H108" s="80"/>
      <c r="I108" s="87"/>
      <c r="J108" s="80"/>
      <c r="K108" s="87" t="s">
        <v>66</v>
      </c>
      <c r="L108" s="87">
        <f>LEN(TRIM(K108))-LEN(SUBSTITUTE(TRIM(K108),",",""))+1</f>
        <v>1</v>
      </c>
      <c r="M108" s="75">
        <v>0</v>
      </c>
      <c r="N108" s="77">
        <f t="shared" si="27"/>
        <v>0</v>
      </c>
      <c r="O108" s="87"/>
      <c r="P108" s="90"/>
      <c r="Q108" s="101">
        <f t="shared" si="25"/>
        <v>0</v>
      </c>
      <c r="R108" s="106">
        <f>R107-Q108</f>
        <v>10</v>
      </c>
      <c r="S108" s="1" t="s">
        <v>293</v>
      </c>
    </row>
    <row r="109" spans="1:19" x14ac:dyDescent="0.3">
      <c r="A109" s="3" t="s">
        <v>296</v>
      </c>
      <c r="B109" s="127">
        <v>30</v>
      </c>
      <c r="C109" s="135" t="s">
        <v>82</v>
      </c>
      <c r="K109" t="s">
        <v>290</v>
      </c>
      <c r="L109">
        <v>0</v>
      </c>
      <c r="M109" s="81">
        <v>20</v>
      </c>
      <c r="N109" s="118" t="e">
        <f t="shared" ref="N109:N112" si="29">M109/L109</f>
        <v>#DIV/0!</v>
      </c>
      <c r="P109" s="99">
        <f>B109</f>
        <v>30</v>
      </c>
      <c r="Q109" s="105">
        <f t="shared" si="25"/>
        <v>20</v>
      </c>
      <c r="R109" s="109">
        <f t="shared" ref="R109" si="30">P109-Q109</f>
        <v>10</v>
      </c>
      <c r="S109" s="1" t="s">
        <v>291</v>
      </c>
    </row>
    <row r="110" spans="1:19" x14ac:dyDescent="0.3">
      <c r="A110" s="128"/>
      <c r="B110" s="123"/>
      <c r="C110" s="124"/>
      <c r="D110" s="124"/>
      <c r="E110" s="89"/>
      <c r="F110" s="85"/>
      <c r="G110" s="87"/>
      <c r="H110" s="80"/>
      <c r="I110" s="87"/>
      <c r="J110" s="80"/>
      <c r="K110" s="87" t="s">
        <v>290</v>
      </c>
      <c r="L110" s="87">
        <v>0</v>
      </c>
      <c r="M110" s="75">
        <v>10</v>
      </c>
      <c r="N110" s="117" t="e">
        <f t="shared" si="29"/>
        <v>#DIV/0!</v>
      </c>
      <c r="O110" s="87"/>
      <c r="P110" s="90">
        <f>B110</f>
        <v>0</v>
      </c>
      <c r="Q110" s="101">
        <f t="shared" si="25"/>
        <v>10</v>
      </c>
      <c r="R110" s="106">
        <f>R109-Q110</f>
        <v>0</v>
      </c>
      <c r="S110" s="1" t="s">
        <v>291</v>
      </c>
    </row>
    <row r="111" spans="1:19" x14ac:dyDescent="0.3">
      <c r="A111" s="3" t="s">
        <v>297</v>
      </c>
      <c r="B111" s="127">
        <v>30</v>
      </c>
      <c r="C111" s="133" t="s">
        <v>83</v>
      </c>
      <c r="E111" s="84"/>
      <c r="H111" s="81"/>
      <c r="I111" s="137"/>
      <c r="J111" s="96"/>
      <c r="K111" t="s">
        <v>290</v>
      </c>
      <c r="L111">
        <v>0</v>
      </c>
      <c r="M111" s="81">
        <v>20</v>
      </c>
      <c r="N111" s="118" t="e">
        <f t="shared" si="29"/>
        <v>#DIV/0!</v>
      </c>
      <c r="P111" s="99">
        <f>B111</f>
        <v>30</v>
      </c>
      <c r="Q111" s="105">
        <f t="shared" si="25"/>
        <v>20</v>
      </c>
      <c r="R111" s="109">
        <f t="shared" ref="R111" si="31">P111-Q111</f>
        <v>10</v>
      </c>
      <c r="S111" s="1" t="s">
        <v>291</v>
      </c>
    </row>
    <row r="112" spans="1:19" x14ac:dyDescent="0.3">
      <c r="A112" s="128"/>
      <c r="B112" s="123"/>
      <c r="C112" s="134"/>
      <c r="D112" s="124"/>
      <c r="E112" s="85"/>
      <c r="F112" s="85"/>
      <c r="G112" s="87"/>
      <c r="H112" s="75"/>
      <c r="I112" s="138"/>
      <c r="J112" s="80"/>
      <c r="K112" s="87" t="s">
        <v>66</v>
      </c>
      <c r="L112" s="87">
        <f>LEN(TRIM(K112))-LEN(SUBSTITUTE(TRIM(K112),",",""))+1</f>
        <v>1</v>
      </c>
      <c r="M112" s="75">
        <v>10</v>
      </c>
      <c r="N112" s="77">
        <f t="shared" si="29"/>
        <v>10</v>
      </c>
      <c r="O112" s="87"/>
      <c r="P112" s="90"/>
      <c r="Q112" s="101">
        <f t="shared" si="25"/>
        <v>10</v>
      </c>
      <c r="R112" s="106">
        <f>R111-Q112</f>
        <v>0</v>
      </c>
    </row>
    <row r="113" spans="1:19" x14ac:dyDescent="0.3">
      <c r="A113" s="139" t="s">
        <v>298</v>
      </c>
      <c r="B113" s="140">
        <v>20</v>
      </c>
      <c r="C113" s="141" t="s">
        <v>85</v>
      </c>
      <c r="D113" s="142"/>
      <c r="E113" s="143"/>
      <c r="F113" s="143"/>
      <c r="G113" s="144"/>
      <c r="H113" s="145"/>
      <c r="I113" s="146">
        <f>LEN(TRIM(F96))-LEN(SUBSTITUTE(TRIM(F96),",",""))+1</f>
        <v>1</v>
      </c>
      <c r="J113" s="145">
        <v>20</v>
      </c>
      <c r="K113" s="146"/>
      <c r="L113" s="144"/>
      <c r="M113" s="145"/>
      <c r="N113" s="147"/>
      <c r="O113" s="144"/>
      <c r="P113" s="99">
        <f>B113</f>
        <v>20</v>
      </c>
      <c r="Q113" s="108">
        <f>J113</f>
        <v>20</v>
      </c>
      <c r="R113" s="109">
        <f t="shared" ref="R113" si="32">P113-Q113</f>
        <v>0</v>
      </c>
      <c r="S113" s="1"/>
    </row>
    <row r="114" spans="1:19" x14ac:dyDescent="0.3">
      <c r="A114" s="3" t="s">
        <v>299</v>
      </c>
      <c r="B114" s="148">
        <v>20</v>
      </c>
      <c r="C114" s="135" t="s">
        <v>86</v>
      </c>
      <c r="E114" s="84"/>
      <c r="H114" s="81"/>
      <c r="I114" s="137">
        <f>LEN(TRIM(F96))-LEN(SUBSTITUTE(TRIM(F96),",",""))+1</f>
        <v>1</v>
      </c>
      <c r="J114" s="81">
        <v>20</v>
      </c>
      <c r="K114" s="137"/>
      <c r="M114" s="81"/>
      <c r="N114" s="92"/>
      <c r="P114" s="99">
        <f>B114</f>
        <v>20</v>
      </c>
      <c r="Q114" s="108">
        <f>J114</f>
        <v>20</v>
      </c>
      <c r="R114" s="109">
        <f t="shared" ref="R114:R120" si="33">P114-Q114</f>
        <v>0</v>
      </c>
      <c r="S114" s="1"/>
    </row>
    <row r="115" spans="1:19" x14ac:dyDescent="0.3">
      <c r="A115" s="128"/>
      <c r="B115" s="123"/>
      <c r="C115" s="134"/>
      <c r="D115" s="124"/>
      <c r="E115" s="85"/>
      <c r="F115" s="85"/>
      <c r="G115" s="87"/>
      <c r="H115" s="75"/>
      <c r="I115" s="138"/>
      <c r="J115" s="75"/>
      <c r="K115" s="138" t="s">
        <v>66</v>
      </c>
      <c r="L115" s="87">
        <f>LEN(TRIM(K115))-LEN(SUBSTITUTE(TRIM(K115),",",""))+1</f>
        <v>1</v>
      </c>
      <c r="M115" s="75">
        <v>0</v>
      </c>
      <c r="N115" s="77">
        <f t="shared" ref="N115" si="34">M115/L115</f>
        <v>0</v>
      </c>
      <c r="O115" s="87"/>
      <c r="P115" s="90"/>
      <c r="Q115" s="101">
        <f>M115</f>
        <v>0</v>
      </c>
      <c r="R115" s="149">
        <f>R114-Q115</f>
        <v>0</v>
      </c>
      <c r="S115" s="114" t="s">
        <v>302</v>
      </c>
    </row>
    <row r="116" spans="1:19" x14ac:dyDescent="0.3">
      <c r="A116" s="3" t="s">
        <v>300</v>
      </c>
      <c r="B116" s="127">
        <v>20</v>
      </c>
      <c r="C116" s="135" t="s">
        <v>88</v>
      </c>
      <c r="E116" s="84"/>
      <c r="H116" s="81"/>
      <c r="I116" s="137">
        <f>LEN(TRIM(F96))-LEN(SUBSTITUTE(TRIM(F96),",",""))+1</f>
        <v>1</v>
      </c>
      <c r="J116" s="96">
        <v>20</v>
      </c>
      <c r="M116"/>
      <c r="N116"/>
      <c r="P116" s="88">
        <f>B116</f>
        <v>20</v>
      </c>
      <c r="Q116" s="88">
        <f>J116</f>
        <v>20</v>
      </c>
      <c r="R116" s="109">
        <f t="shared" si="33"/>
        <v>0</v>
      </c>
    </row>
    <row r="117" spans="1:19" x14ac:dyDescent="0.3">
      <c r="A117" s="128"/>
      <c r="B117" s="123"/>
      <c r="C117" s="134"/>
      <c r="D117" s="124"/>
      <c r="E117" s="85"/>
      <c r="F117" s="85"/>
      <c r="G117" s="87"/>
      <c r="H117" s="75"/>
      <c r="I117" s="138"/>
      <c r="J117" s="80"/>
      <c r="K117" s="87" t="s">
        <v>290</v>
      </c>
      <c r="L117" s="87">
        <v>0</v>
      </c>
      <c r="M117" s="75">
        <v>10</v>
      </c>
      <c r="N117" s="117" t="e">
        <f>M117/L117</f>
        <v>#DIV/0!</v>
      </c>
      <c r="O117" s="87"/>
      <c r="P117" s="90"/>
      <c r="Q117" s="101">
        <f>M117</f>
        <v>10</v>
      </c>
      <c r="R117" s="106">
        <f>R116-Q117</f>
        <v>-10</v>
      </c>
      <c r="S117" s="1" t="s">
        <v>291</v>
      </c>
    </row>
    <row r="118" spans="1:19" x14ac:dyDescent="0.3">
      <c r="A118" s="3" t="s">
        <v>301</v>
      </c>
      <c r="B118" s="127">
        <v>30</v>
      </c>
      <c r="C118" s="135" t="s">
        <v>89</v>
      </c>
      <c r="E118" s="84"/>
      <c r="H118" s="81"/>
      <c r="I118" s="137">
        <f>LEN(TRIM(F96))-LEN(SUBSTITUTE(TRIM(F96),",",""))+1</f>
        <v>1</v>
      </c>
      <c r="J118" s="81">
        <v>20</v>
      </c>
      <c r="K118" s="137"/>
      <c r="M118" s="81"/>
      <c r="N118" s="92"/>
      <c r="P118" s="88">
        <f>B118</f>
        <v>30</v>
      </c>
      <c r="Q118" s="105">
        <f>J118</f>
        <v>20</v>
      </c>
      <c r="R118" s="109">
        <f t="shared" si="33"/>
        <v>10</v>
      </c>
      <c r="S118" s="1"/>
    </row>
    <row r="119" spans="1:19" x14ac:dyDescent="0.3">
      <c r="A119" s="128"/>
      <c r="B119" s="123"/>
      <c r="C119" s="124"/>
      <c r="D119" s="124"/>
      <c r="E119" s="85"/>
      <c r="F119" s="85"/>
      <c r="G119" s="87"/>
      <c r="H119" s="75"/>
      <c r="I119" s="138"/>
      <c r="J119" s="80"/>
      <c r="K119" s="87" t="s">
        <v>66</v>
      </c>
      <c r="L119" s="87">
        <f>LEN(TRIM(K119))-LEN(SUBSTITUTE(TRIM(K119),",",""))+1</f>
        <v>1</v>
      </c>
      <c r="M119" s="75">
        <v>10</v>
      </c>
      <c r="N119" s="77">
        <f t="shared" ref="N119" si="35">M119/L119</f>
        <v>10</v>
      </c>
      <c r="O119" s="87"/>
      <c r="P119" s="90"/>
      <c r="Q119" s="101">
        <f>M119</f>
        <v>10</v>
      </c>
      <c r="R119" s="106">
        <f>R118-Q119</f>
        <v>0</v>
      </c>
    </row>
    <row r="120" spans="1:19" x14ac:dyDescent="0.3">
      <c r="A120" s="139" t="s">
        <v>312</v>
      </c>
      <c r="B120" s="140">
        <v>20</v>
      </c>
      <c r="C120" s="141" t="s">
        <v>42</v>
      </c>
      <c r="D120" s="142"/>
      <c r="E120" s="143"/>
      <c r="F120" s="143"/>
      <c r="G120" s="95">
        <f>(LEN(TRIM($F$96))-LEN(SUBSTITUTE(TRIM($F$96),",",""))+1)</f>
        <v>1</v>
      </c>
      <c r="H120" s="97">
        <f>B120</f>
        <v>20</v>
      </c>
      <c r="I120" s="150"/>
      <c r="J120" s="96"/>
      <c r="K120" s="95"/>
      <c r="L120" s="95"/>
      <c r="M120" s="95"/>
      <c r="N120" s="95"/>
      <c r="O120" s="95"/>
      <c r="P120" s="99">
        <f>B120</f>
        <v>20</v>
      </c>
      <c r="Q120" s="99">
        <f>H120</f>
        <v>20</v>
      </c>
      <c r="R120" s="109">
        <f t="shared" si="33"/>
        <v>0</v>
      </c>
    </row>
    <row r="121" spans="1:19" x14ac:dyDescent="0.3">
      <c r="A121" s="3" t="s">
        <v>313</v>
      </c>
      <c r="B121" s="127">
        <v>20</v>
      </c>
      <c r="C121" s="135" t="s">
        <v>91</v>
      </c>
      <c r="E121" s="137"/>
      <c r="F121" s="94"/>
      <c r="G121" s="95">
        <f>(LEN(TRIM($F$96))-LEN(SUBSTITUTE(TRIM($F$96),",",""))+1)</f>
        <v>1</v>
      </c>
      <c r="H121" s="96">
        <f>B121</f>
        <v>20</v>
      </c>
      <c r="I121" s="95"/>
      <c r="J121" s="96"/>
      <c r="K121" s="95"/>
      <c r="L121" s="95"/>
      <c r="M121" s="95"/>
      <c r="N121" s="95"/>
      <c r="O121" s="95"/>
      <c r="P121" s="99">
        <f>B121</f>
        <v>20</v>
      </c>
      <c r="Q121" s="99">
        <f>H121</f>
        <v>20</v>
      </c>
      <c r="R121" s="109">
        <f t="shared" ref="R121" si="36">P121-Q121</f>
        <v>0</v>
      </c>
    </row>
    <row r="122" spans="1:19" x14ac:dyDescent="0.3">
      <c r="A122" s="128"/>
      <c r="B122" s="123"/>
      <c r="C122" s="134"/>
      <c r="D122" s="125"/>
      <c r="E122" s="89"/>
      <c r="F122" s="85"/>
      <c r="G122" s="87"/>
      <c r="H122" s="80"/>
      <c r="I122" s="87"/>
      <c r="J122" s="80"/>
      <c r="K122" s="87" t="s">
        <v>66</v>
      </c>
      <c r="L122" s="87">
        <f>LEN(TRIM(K122))-LEN(SUBSTITUTE(TRIM(K122),",",""))+1</f>
        <v>1</v>
      </c>
      <c r="M122" s="75">
        <v>10</v>
      </c>
      <c r="N122" s="77">
        <f t="shared" ref="N122" si="37">M122/L122</f>
        <v>10</v>
      </c>
      <c r="O122" s="87"/>
      <c r="P122" s="90"/>
      <c r="Q122" s="101">
        <f>M122</f>
        <v>10</v>
      </c>
      <c r="R122" s="106">
        <f>R121-Q122</f>
        <v>-10</v>
      </c>
      <c r="S122" s="1" t="s">
        <v>291</v>
      </c>
    </row>
    <row r="123" spans="1:19" x14ac:dyDescent="0.3">
      <c r="A123" s="3" t="s">
        <v>314</v>
      </c>
      <c r="B123" s="127">
        <v>30</v>
      </c>
      <c r="C123" s="135" t="s">
        <v>92</v>
      </c>
      <c r="E123" s="84"/>
      <c r="G123" s="95">
        <f>(LEN(TRIM($F$96))-LEN(SUBSTITUTE(TRIM($F$96),",",""))+1)</f>
        <v>1</v>
      </c>
      <c r="H123" s="96">
        <f>B123</f>
        <v>30</v>
      </c>
      <c r="I123" s="95"/>
      <c r="J123" s="96"/>
      <c r="K123" s="95"/>
      <c r="L123" s="95"/>
      <c r="M123" s="95"/>
      <c r="N123" s="95"/>
      <c r="O123" s="95"/>
      <c r="P123" s="99">
        <f>B123</f>
        <v>30</v>
      </c>
      <c r="Q123" s="99">
        <f>H123</f>
        <v>30</v>
      </c>
      <c r="R123" s="109">
        <f t="shared" ref="R123" si="38">P123-Q123</f>
        <v>0</v>
      </c>
    </row>
    <row r="124" spans="1:19" x14ac:dyDescent="0.3">
      <c r="A124" s="128"/>
      <c r="B124" s="123"/>
      <c r="C124" s="134"/>
      <c r="D124" s="124"/>
      <c r="E124" s="85"/>
      <c r="F124" s="85"/>
      <c r="G124" s="87"/>
      <c r="H124" s="80"/>
      <c r="I124" s="87"/>
      <c r="J124" s="80"/>
      <c r="K124" s="87" t="s">
        <v>290</v>
      </c>
      <c r="L124" s="87">
        <v>0</v>
      </c>
      <c r="M124" s="75">
        <v>10</v>
      </c>
      <c r="N124" s="77" t="e">
        <f t="shared" ref="N124" si="39">M124/L124</f>
        <v>#DIV/0!</v>
      </c>
      <c r="O124" s="87"/>
      <c r="P124" s="90"/>
      <c r="Q124" s="101">
        <f>M124</f>
        <v>10</v>
      </c>
      <c r="R124" s="106">
        <f>R123-Q124</f>
        <v>-10</v>
      </c>
      <c r="S124" s="1" t="s">
        <v>291</v>
      </c>
    </row>
    <row r="125" spans="1:19" x14ac:dyDescent="0.3">
      <c r="A125" s="3" t="s">
        <v>315</v>
      </c>
      <c r="B125" s="127">
        <v>30</v>
      </c>
      <c r="C125" s="135" t="s">
        <v>93</v>
      </c>
      <c r="E125" s="84"/>
      <c r="G125" s="152">
        <f>(LEN(TRIM($F$96))-LEN(SUBSTITUTE(TRIM($F$96),",",""))+1) - COUNTA(K126)</f>
        <v>0</v>
      </c>
      <c r="H125" s="96">
        <f>B125</f>
        <v>30</v>
      </c>
      <c r="I125" s="95"/>
      <c r="J125" s="96"/>
      <c r="K125" s="95"/>
      <c r="L125" s="95"/>
      <c r="M125" s="95"/>
      <c r="N125" s="95"/>
      <c r="O125" s="95"/>
      <c r="P125" s="99">
        <f>B125</f>
        <v>30</v>
      </c>
      <c r="Q125" s="151">
        <v>0</v>
      </c>
      <c r="R125" s="109">
        <f t="shared" ref="R125" si="40">P125-Q125</f>
        <v>30</v>
      </c>
      <c r="S125" s="114" t="s">
        <v>303</v>
      </c>
    </row>
    <row r="126" spans="1:19" x14ac:dyDescent="0.3">
      <c r="A126" s="128"/>
      <c r="B126" s="123"/>
      <c r="C126" s="134"/>
      <c r="D126" s="124"/>
      <c r="E126" s="85"/>
      <c r="F126" s="85"/>
      <c r="G126" s="87"/>
      <c r="H126" s="80"/>
      <c r="I126" s="87"/>
      <c r="J126" s="80"/>
      <c r="K126" s="87" t="s">
        <v>66</v>
      </c>
      <c r="L126" s="87">
        <f>LEN(TRIM(K126))-LEN(SUBSTITUTE(TRIM(K126),",",""))+1</f>
        <v>1</v>
      </c>
      <c r="M126" s="75">
        <v>10</v>
      </c>
      <c r="N126" s="77">
        <f t="shared" ref="N126" si="41">M126/L126</f>
        <v>10</v>
      </c>
      <c r="O126" s="87"/>
      <c r="P126" s="90"/>
      <c r="Q126" s="101">
        <f>M126</f>
        <v>10</v>
      </c>
      <c r="R126" s="106">
        <f>R125-Q126</f>
        <v>20</v>
      </c>
      <c r="S126" s="1" t="s">
        <v>304</v>
      </c>
    </row>
    <row r="127" spans="1:19" x14ac:dyDescent="0.3">
      <c r="A127" s="3" t="s">
        <v>316</v>
      </c>
      <c r="B127" s="127">
        <v>20</v>
      </c>
      <c r="C127" s="135" t="s">
        <v>19</v>
      </c>
      <c r="E127" s="84"/>
      <c r="G127" s="152">
        <v>0</v>
      </c>
      <c r="H127" s="96">
        <f>B127</f>
        <v>20</v>
      </c>
      <c r="I127" s="95"/>
      <c r="J127" s="96"/>
      <c r="K127" s="95"/>
      <c r="L127" s="95"/>
      <c r="M127" s="95"/>
      <c r="N127" s="95"/>
      <c r="O127" s="95"/>
      <c r="P127" s="99">
        <f>B127</f>
        <v>20</v>
      </c>
      <c r="Q127" s="151">
        <v>0</v>
      </c>
      <c r="R127" s="109">
        <f t="shared" ref="R127:R129" si="42">P127-Q127</f>
        <v>20</v>
      </c>
      <c r="S127" s="114" t="s">
        <v>305</v>
      </c>
    </row>
    <row r="128" spans="1:19" x14ac:dyDescent="0.3">
      <c r="A128" s="128"/>
      <c r="B128" s="123"/>
      <c r="C128" s="124"/>
      <c r="D128" s="124"/>
      <c r="E128" s="89"/>
      <c r="F128" s="85"/>
      <c r="G128" s="87"/>
      <c r="H128" s="80"/>
      <c r="I128" s="138">
        <f>LEN(TRIM(F96))-LEN(SUBSTITUTE(TRIM(F96),",",""))+1</f>
        <v>1</v>
      </c>
      <c r="J128" s="75">
        <v>20</v>
      </c>
      <c r="K128" s="138"/>
      <c r="L128" s="87"/>
      <c r="M128" s="75"/>
      <c r="N128" s="77"/>
      <c r="O128" s="87"/>
      <c r="P128" s="90"/>
      <c r="Q128" s="101">
        <f>J128</f>
        <v>20</v>
      </c>
      <c r="R128" s="106">
        <f>R127-Q128</f>
        <v>0</v>
      </c>
      <c r="S128" s="114" t="s">
        <v>306</v>
      </c>
    </row>
    <row r="129" spans="1:19" x14ac:dyDescent="0.3">
      <c r="A129" s="3" t="s">
        <v>307</v>
      </c>
      <c r="B129" s="127">
        <v>30</v>
      </c>
      <c r="C129" s="135" t="s">
        <v>95</v>
      </c>
      <c r="E129" s="84"/>
      <c r="G129" s="114">
        <f>(LEN(TRIM($F$96))-LEN(SUBSTITUTE(TRIM($F$96),",",""))+1) - COUNTA(K131)</f>
        <v>0</v>
      </c>
      <c r="H129" s="81">
        <v>0</v>
      </c>
      <c r="I129" s="137"/>
      <c r="J129" s="81"/>
      <c r="K129" s="137"/>
      <c r="M129" s="81"/>
      <c r="N129" s="92"/>
      <c r="P129" s="88">
        <f>B129</f>
        <v>30</v>
      </c>
      <c r="Q129" s="105">
        <v>0</v>
      </c>
      <c r="R129" s="109">
        <f t="shared" si="42"/>
        <v>30</v>
      </c>
      <c r="S129" s="114" t="s">
        <v>317</v>
      </c>
    </row>
    <row r="130" spans="1:19" x14ac:dyDescent="0.3">
      <c r="B130"/>
      <c r="C130" s="135"/>
      <c r="E130" s="84"/>
      <c r="I130">
        <f>LEN(TRIM(F96))-LEN(SUBSTITUTE(TRIM(F96),",",""))+1</f>
        <v>1</v>
      </c>
      <c r="J130" s="81">
        <v>30</v>
      </c>
      <c r="K130" s="137"/>
      <c r="M130" s="81"/>
      <c r="N130" s="92"/>
      <c r="P130" s="88"/>
      <c r="Q130" s="105">
        <f>J130</f>
        <v>30</v>
      </c>
      <c r="R130" s="107">
        <f>R129-Q130</f>
        <v>0</v>
      </c>
      <c r="S130" s="114" t="s">
        <v>318</v>
      </c>
    </row>
    <row r="131" spans="1:19" x14ac:dyDescent="0.3">
      <c r="A131" s="128"/>
      <c r="B131" s="87"/>
      <c r="C131" s="134"/>
      <c r="D131" s="124"/>
      <c r="E131" s="85"/>
      <c r="F131" s="85"/>
      <c r="G131" s="87"/>
      <c r="H131" s="75"/>
      <c r="I131" s="138"/>
      <c r="J131" s="75"/>
      <c r="K131" s="138" t="s">
        <v>66</v>
      </c>
      <c r="L131" s="87">
        <f>LEN(TRIM(K131))-LEN(SUBSTITUTE(TRIM(K131),",",""))+1</f>
        <v>1</v>
      </c>
      <c r="M131" s="75">
        <v>0</v>
      </c>
      <c r="N131" s="77">
        <f t="shared" ref="N131" si="43">M131/L131</f>
        <v>0</v>
      </c>
      <c r="O131" s="87"/>
      <c r="P131" s="90"/>
      <c r="Q131" s="101">
        <f>M131</f>
        <v>0</v>
      </c>
      <c r="R131" s="106">
        <f>R130-Q131</f>
        <v>0</v>
      </c>
      <c r="S131" s="114" t="s">
        <v>283</v>
      </c>
    </row>
    <row r="132" spans="1:19" x14ac:dyDescent="0.3">
      <c r="A132" s="3" t="s">
        <v>308</v>
      </c>
      <c r="B132" s="127">
        <v>30</v>
      </c>
      <c r="C132" s="135" t="s">
        <v>96</v>
      </c>
      <c r="E132" s="84"/>
      <c r="G132" s="114">
        <f>(LEN(TRIM($F$96))-LEN(SUBSTITUTE(TRIM($F$96),",",""))+1) - COUNTA(K134)</f>
        <v>0</v>
      </c>
      <c r="H132" s="81">
        <v>0</v>
      </c>
      <c r="I132" s="137"/>
      <c r="J132" s="81"/>
      <c r="K132" s="137"/>
      <c r="M132" s="81"/>
      <c r="N132" s="92"/>
      <c r="P132" s="88">
        <f>B132</f>
        <v>30</v>
      </c>
      <c r="Q132" s="105">
        <v>0</v>
      </c>
      <c r="R132" s="109">
        <f t="shared" ref="R132" si="44">P132-Q132</f>
        <v>30</v>
      </c>
      <c r="S132" s="114" t="s">
        <v>317</v>
      </c>
    </row>
    <row r="133" spans="1:19" x14ac:dyDescent="0.3">
      <c r="B133"/>
      <c r="C133" s="135"/>
      <c r="E133" s="84"/>
      <c r="I133">
        <f>LEN(TRIM(F99))-LEN(SUBSTITUTE(TRIM(F99),",",""))+1</f>
        <v>1</v>
      </c>
      <c r="J133" s="81">
        <v>30</v>
      </c>
      <c r="K133" s="137"/>
      <c r="M133" s="81"/>
      <c r="N133" s="92"/>
      <c r="P133" s="88"/>
      <c r="Q133" s="105">
        <f>J133</f>
        <v>30</v>
      </c>
      <c r="R133" s="107">
        <f>R132-Q133</f>
        <v>0</v>
      </c>
      <c r="S133" s="114" t="s">
        <v>318</v>
      </c>
    </row>
    <row r="134" spans="1:19" x14ac:dyDescent="0.3">
      <c r="A134" s="128"/>
      <c r="B134" s="87"/>
      <c r="C134" s="134"/>
      <c r="D134" s="124"/>
      <c r="E134" s="85"/>
      <c r="F134" s="85"/>
      <c r="G134" s="87"/>
      <c r="H134" s="75"/>
      <c r="I134" s="138"/>
      <c r="J134" s="75"/>
      <c r="K134" s="138" t="s">
        <v>290</v>
      </c>
      <c r="L134" s="87">
        <v>0</v>
      </c>
      <c r="M134" s="75">
        <v>10</v>
      </c>
      <c r="N134" s="77" t="e">
        <f t="shared" ref="N134" si="45">M134/L134</f>
        <v>#DIV/0!</v>
      </c>
      <c r="O134" s="87"/>
      <c r="P134" s="90"/>
      <c r="Q134" s="101">
        <f>M134</f>
        <v>10</v>
      </c>
      <c r="R134" s="106">
        <f>R133-Q134</f>
        <v>-10</v>
      </c>
      <c r="S134" s="1" t="s">
        <v>291</v>
      </c>
    </row>
    <row r="135" spans="1:19" x14ac:dyDescent="0.3">
      <c r="A135" s="3" t="s">
        <v>309</v>
      </c>
      <c r="B135" s="127">
        <v>30</v>
      </c>
      <c r="C135" s="135" t="s">
        <v>98</v>
      </c>
      <c r="E135" s="84"/>
      <c r="H135" s="81"/>
      <c r="I135" s="137"/>
      <c r="J135" s="81"/>
      <c r="K135" s="137"/>
      <c r="M135" s="81"/>
      <c r="N135" s="92"/>
      <c r="P135" s="88"/>
      <c r="Q135" s="105"/>
      <c r="R135" s="107"/>
      <c r="S135" s="1"/>
    </row>
    <row r="136" spans="1:19" x14ac:dyDescent="0.3">
      <c r="B136"/>
      <c r="C136" s="135"/>
      <c r="E136" s="84"/>
      <c r="H136" s="81"/>
      <c r="I136" s="137"/>
      <c r="J136" s="81"/>
      <c r="K136" s="137"/>
      <c r="M136" s="81"/>
      <c r="N136" s="92"/>
      <c r="P136" s="88"/>
      <c r="Q136" s="105"/>
      <c r="R136" s="107"/>
      <c r="S136" s="1"/>
    </row>
    <row r="137" spans="1:19" x14ac:dyDescent="0.3">
      <c r="A137" s="128"/>
      <c r="B137" s="87"/>
      <c r="C137" s="134"/>
      <c r="D137" s="124"/>
      <c r="E137" s="85"/>
      <c r="F137" s="85"/>
      <c r="G137" s="87"/>
      <c r="H137" s="81"/>
      <c r="I137" s="137"/>
      <c r="J137" s="81"/>
      <c r="K137" s="137"/>
      <c r="M137" s="81"/>
      <c r="N137" s="92"/>
      <c r="P137" s="88"/>
      <c r="Q137" s="105"/>
      <c r="R137" s="107"/>
      <c r="S137" s="1"/>
    </row>
    <row r="138" spans="1:19" x14ac:dyDescent="0.3">
      <c r="A138" s="3" t="s">
        <v>310</v>
      </c>
      <c r="B138" s="127">
        <v>20</v>
      </c>
      <c r="C138" s="135" t="s">
        <v>92</v>
      </c>
      <c r="E138" s="84"/>
      <c r="H138" s="81"/>
      <c r="I138" s="137"/>
      <c r="J138" s="81"/>
      <c r="K138" s="137"/>
      <c r="M138" s="81"/>
      <c r="N138" s="92"/>
      <c r="P138" s="88"/>
      <c r="Q138" s="105"/>
      <c r="R138" s="107"/>
      <c r="S138" s="1"/>
    </row>
    <row r="139" spans="1:19" x14ac:dyDescent="0.3">
      <c r="B139"/>
      <c r="C139" s="135"/>
      <c r="E139" s="84"/>
      <c r="H139" s="81"/>
      <c r="I139" s="137"/>
      <c r="J139" s="81"/>
      <c r="K139" s="137"/>
      <c r="M139" s="81"/>
      <c r="N139" s="92"/>
      <c r="P139" s="88"/>
      <c r="Q139" s="105"/>
      <c r="R139" s="107"/>
      <c r="S139" s="1"/>
    </row>
    <row r="140" spans="1:19" x14ac:dyDescent="0.3">
      <c r="A140" s="3" t="s">
        <v>311</v>
      </c>
      <c r="B140" s="127">
        <v>30</v>
      </c>
      <c r="C140" s="135" t="s">
        <v>100</v>
      </c>
      <c r="E140" s="84"/>
      <c r="H140" s="81"/>
      <c r="I140" s="137"/>
      <c r="J140" s="81"/>
      <c r="K140" s="137"/>
      <c r="M140" s="81"/>
      <c r="N140" s="92"/>
      <c r="P140" s="88"/>
      <c r="Q140" s="105"/>
      <c r="R140" s="107"/>
      <c r="S140" s="1"/>
    </row>
    <row r="141" spans="1:19" x14ac:dyDescent="0.3">
      <c r="C141" s="135"/>
      <c r="E141" s="84"/>
      <c r="H141" s="81"/>
      <c r="I141" s="137"/>
      <c r="J141" s="81"/>
      <c r="K141" s="137"/>
      <c r="M141" s="81"/>
      <c r="N141" s="92"/>
      <c r="P141" s="88"/>
      <c r="Q141" s="105"/>
      <c r="R141" s="107"/>
      <c r="S141" s="1"/>
    </row>
    <row r="142" spans="1:19" x14ac:dyDescent="0.3">
      <c r="A142" s="128"/>
      <c r="B142" s="123"/>
      <c r="C142" s="124"/>
      <c r="D142" s="124"/>
      <c r="E142" s="89"/>
      <c r="F142" s="85"/>
      <c r="G142" s="87"/>
    </row>
  </sheetData>
  <pageMargins left="0.7" right="0.7" top="0.75" bottom="0.75" header="0.3" footer="0.3"/>
  <pageSetup orientation="portrait" horizontalDpi="90" verticalDpi="90" r:id="rId1"/>
  <ignoredErrors>
    <ignoredError sqref="N10:N20 N23 N26 N31 N36:N37 N38:N39 N40 N44:N45 N46:N47 N48 N52 N56:N57 N67:N84 N6 Q15 P19:R22 R11 R13:R15 Q6 Q18:R18 P24:R24 Q23:R23 P26:R27 Q25:R25 P29:R29 Q28:R28 P32:R32 Q30:R30 Q31:R31 P35:R49 Q33:R33 Q34:R34 P51:R51 Q50:R50 P53:R53 Q52:R52 P55:R55 Q54:R54 P57:R57 Q56:R56 P59:R62 Q58:R58 P65:R65 Q63:R63 Q64:R64 P68:R68 Q66:R66 Q67:R67 P70:R70 Q69:R69 P72:R72 Q71:R71 P74:R74 Q73:R73 P76:R77 Q75:R75 P80:R80 Q78:R78 Q79:R79 P83:R83 Q81:R81 Q82:R82 P85:R85 Q84:R84 P88:R89 Q86:R86 Q87:R87 P93:R93 Q90:R90 Q91:R91 Q92:R92 N64" formula="1"/>
    <ignoredError sqref="J31" formulaRange="1"/>
    <ignoredError sqref="N103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usecases</vt:lpstr>
      <vt:lpstr>combinations</vt:lpstr>
      <vt:lpstr>gp</vt:lpstr>
      <vt:lpstr>blotter v2</vt:lpstr>
      <vt:lpstr>Sheet1</vt:lpstr>
      <vt:lpstr>kitty</vt:lpstr>
      <vt:lpstr>worksheet</vt:lpstr>
      <vt:lpstr>gp!Print_Titles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Nazareth</dc:creator>
  <cp:keywords/>
  <dc:description/>
  <cp:lastModifiedBy>Nazareth, John</cp:lastModifiedBy>
  <cp:revision/>
  <dcterms:created xsi:type="dcterms:W3CDTF">2021-11-27T12:26:42Z</dcterms:created>
  <dcterms:modified xsi:type="dcterms:W3CDTF">2023-08-14T21:02:41Z</dcterms:modified>
  <cp:category/>
  <cp:contentStatus/>
</cp:coreProperties>
</file>