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 activeTab="1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N16" i="3" l="1"/>
  <c r="N15" i="3"/>
  <c r="N14" i="3"/>
  <c r="N12" i="3"/>
  <c r="N11" i="3"/>
  <c r="N10" i="3"/>
  <c r="H16" i="3"/>
  <c r="I16" i="3" s="1"/>
  <c r="I15" i="3"/>
  <c r="I14" i="3"/>
  <c r="I13" i="3"/>
  <c r="I12" i="3"/>
  <c r="I11" i="3"/>
  <c r="I10" i="3"/>
  <c r="B16" i="1"/>
  <c r="B13" i="1"/>
  <c r="B15" i="1" s="1"/>
  <c r="B17" i="1" s="1"/>
  <c r="B18" i="1" s="1"/>
  <c r="B19" i="1" s="1"/>
  <c r="B20" i="1" s="1"/>
  <c r="B21" i="1" s="1"/>
  <c r="J29" i="1"/>
  <c r="I29" i="1"/>
  <c r="J39" i="1"/>
  <c r="J38" i="1"/>
  <c r="J37" i="1"/>
  <c r="J35" i="1"/>
  <c r="J34" i="1"/>
  <c r="J33" i="1"/>
  <c r="J24" i="1"/>
  <c r="J25" i="1"/>
  <c r="J26" i="1"/>
  <c r="J27" i="1"/>
  <c r="J28" i="1"/>
  <c r="J23" i="1"/>
  <c r="B6" i="1"/>
  <c r="B5" i="1"/>
</calcChain>
</file>

<file path=xl/sharedStrings.xml><?xml version="1.0" encoding="utf-8"?>
<sst xmlns="http://schemas.openxmlformats.org/spreadsheetml/2006/main" count="103" uniqueCount="67">
  <si>
    <t>Satellite mass</t>
  </si>
  <si>
    <t>kg</t>
  </si>
  <si>
    <t>Satellite frontal area and reflectivity area</t>
  </si>
  <si>
    <t>m^2</t>
  </si>
  <si>
    <t>Satellite coefficient of reflectivity, Cr</t>
  </si>
  <si>
    <t>Satellite drag coefficient, Cd</t>
  </si>
  <si>
    <t>BC</t>
  </si>
  <si>
    <t>Area to mass ratio</t>
  </si>
  <si>
    <t>Case</t>
  </si>
  <si>
    <t>Eccentricity</t>
  </si>
  <si>
    <t>Time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</si>
  <si>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</si>
  <si>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</si>
  <si>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</si>
  <si>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</si>
  <si>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</si>
  <si>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</si>
  <si>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</si>
  <si>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</si>
  <si>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</si>
  <si>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k</t>
  </si>
  <si>
    <t>Perturbations</t>
  </si>
  <si>
    <t>Drag</t>
  </si>
  <si>
    <t>None</t>
  </si>
  <si>
    <t>J2</t>
  </si>
  <si>
    <t>J3</t>
  </si>
  <si>
    <t>J4</t>
  </si>
  <si>
    <t>Drag, J2</t>
  </si>
  <si>
    <t>Sun</t>
  </si>
  <si>
    <t>Moon</t>
  </si>
  <si>
    <t>SRP</t>
  </si>
  <si>
    <t>Semimajor Axis (km)</t>
  </si>
  <si>
    <t>Inclination (deg)</t>
  </si>
  <si>
    <t>Right ascension of the ascending node (deg)</t>
  </si>
  <si>
    <t>Argument of Perigee (deg)</t>
  </si>
  <si>
    <t>True Anomaly (deg)</t>
  </si>
  <si>
    <t>Time (s)</t>
  </si>
  <si>
    <t>Drag, J2, J3, J4, Sun, Moon</t>
  </si>
  <si>
    <t>Case f: Drag, J2</t>
  </si>
  <si>
    <t>Matlab</t>
  </si>
  <si>
    <t>STK</t>
  </si>
  <si>
    <t>Difference</t>
  </si>
  <si>
    <t>Summary of Perturbated COEs</t>
  </si>
  <si>
    <t>I (km/s)</t>
  </si>
  <si>
    <t>J (km/s)</t>
  </si>
  <si>
    <t>K (km/s)</t>
  </si>
  <si>
    <t>I (km)</t>
  </si>
  <si>
    <t>J (km)</t>
  </si>
  <si>
    <t>K (km)</t>
  </si>
  <si>
    <t>V</t>
  </si>
  <si>
    <t>R</t>
  </si>
  <si>
    <t>COEs</t>
  </si>
  <si>
    <t>Steps to reach acceptable error level</t>
  </si>
  <si>
    <t>Acceptable error level</t>
  </si>
  <si>
    <t>Assumed round-off error</t>
  </si>
  <si>
    <t>steps</t>
  </si>
  <si>
    <t>per step</t>
  </si>
  <si>
    <t>cowell.m step time</t>
  </si>
  <si>
    <t>seconds</t>
  </si>
  <si>
    <t>Time at smallest step size</t>
  </si>
  <si>
    <t>minutes</t>
  </si>
  <si>
    <t>hours</t>
  </si>
  <si>
    <t>days</t>
  </si>
  <si>
    <t>years</t>
  </si>
  <si>
    <t>Step Size (s)</t>
  </si>
  <si>
    <t>Magnitude of R I (km)</t>
  </si>
  <si>
    <t>Time Step Characterization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</si>
</sst>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5" formatCode="0.0"/>
    <numFmt numFmtId="166" formatCode="0.000"/>
    <numFmt numFmtId="167" formatCode="0.0000"/>
    <numFmt numFmtId="168" formatCode="0.00000"/>
    <numFmt numFmtId="169" formatCode="0.000000"/>
  </numFmts>
  <fonts count="7" x14ac:knownFonts="1"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b/>
      <sz val="8"/>
      <color theme="1"/>
      <name val="Times New Roman"/>
      <family val="1"/>
    </font>
    <font>
      <sz val="8"/>
      <color theme="1"/>
      <name val="Times New Roman"/>
      <family val="1"/>
    </font>
    <font>
      <i/>
      <sz val="8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ashed">
        <color indexed="64"/>
      </right>
      <top/>
      <bottom style="dashed">
        <color indexed="64"/>
      </bottom>
      <diagonal/>
    </border>
    <border>
      <left style="dashed">
        <color indexed="64"/>
      </left>
      <right style="dashed">
        <color indexed="64"/>
      </right>
      <top/>
      <bottom style="dashed">
        <color indexed="64"/>
      </bottom>
      <diagonal/>
    </border>
    <border>
      <left style="dashed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dashed">
        <color indexed="64"/>
      </right>
      <top style="dashed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dashed">
        <color indexed="64"/>
      </bottom>
      <diagonal/>
    </border>
    <border>
      <left style="dashed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dashed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0" xfId="0" applyAlignment="1">
      <alignment horizontal="center" vertic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17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167" fontId="3" fillId="0" borderId="12" xfId="0" applyNumberFormat="1" applyFont="1" applyBorder="1" applyAlignment="1">
      <alignment horizontal="center" vertical="center"/>
    </xf>
    <xf numFmtId="169" fontId="3" fillId="0" borderId="12" xfId="0" applyNumberFormat="1" applyFont="1" applyBorder="1" applyAlignment="1">
      <alignment horizontal="center" vertical="center"/>
    </xf>
    <xf numFmtId="168" fontId="3" fillId="0" borderId="12" xfId="0" applyNumberFormat="1" applyFont="1" applyBorder="1" applyAlignment="1">
      <alignment horizontal="center" vertical="center"/>
    </xf>
    <xf numFmtId="165" fontId="3" fillId="0" borderId="13" xfId="0" applyNumberFormat="1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167" fontId="3" fillId="0" borderId="15" xfId="0" applyNumberFormat="1" applyFont="1" applyBorder="1" applyAlignment="1">
      <alignment horizontal="center" vertical="center"/>
    </xf>
    <xf numFmtId="169" fontId="3" fillId="0" borderId="15" xfId="0" applyNumberFormat="1" applyFont="1" applyBorder="1" applyAlignment="1">
      <alignment horizontal="center" vertical="center"/>
    </xf>
    <xf numFmtId="168" fontId="3" fillId="0" borderId="15" xfId="0" applyNumberFormat="1" applyFont="1" applyBorder="1" applyAlignment="1">
      <alignment horizontal="center" vertical="center"/>
    </xf>
    <xf numFmtId="165" fontId="3" fillId="0" borderId="16" xfId="0" applyNumberFormat="1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169" fontId="5" fillId="0" borderId="10" xfId="0" applyNumberFormat="1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169" fontId="5" fillId="0" borderId="13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165" fontId="6" fillId="0" borderId="15" xfId="0" applyNumberFormat="1" applyFont="1" applyBorder="1" applyAlignment="1">
      <alignment horizontal="center" vertical="center"/>
    </xf>
    <xf numFmtId="165" fontId="5" fillId="0" borderId="15" xfId="0" applyNumberFormat="1" applyFont="1" applyBorder="1" applyAlignment="1">
      <alignment horizontal="center" vertical="center"/>
    </xf>
    <xf numFmtId="165" fontId="5" fillId="0" borderId="16" xfId="0" applyNumberFormat="1" applyFont="1" applyBorder="1" applyAlignment="1">
      <alignment horizontal="center" vertical="center"/>
    </xf>
    <xf numFmtId="0" fontId="5" fillId="0" borderId="0" xfId="0" applyFont="1"/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169" fontId="6" fillId="0" borderId="15" xfId="0" applyNumberFormat="1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169" fontId="5" fillId="0" borderId="16" xfId="0" applyNumberFormat="1" applyFont="1" applyBorder="1" applyAlignment="1">
      <alignment horizontal="center" vertical="center"/>
    </xf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166" fontId="5" fillId="0" borderId="9" xfId="0" applyNumberFormat="1" applyFont="1" applyBorder="1" applyAlignment="1">
      <alignment horizontal="center"/>
    </xf>
    <xf numFmtId="166" fontId="5" fillId="0" borderId="10" xfId="0" applyNumberFormat="1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166" fontId="5" fillId="0" borderId="12" xfId="0" applyNumberFormat="1" applyFont="1" applyBorder="1" applyAlignment="1">
      <alignment horizontal="center"/>
    </xf>
    <xf numFmtId="166" fontId="5" fillId="0" borderId="13" xfId="0" applyNumberFormat="1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166" fontId="5" fillId="0" borderId="15" xfId="0" applyNumberFormat="1" applyFont="1" applyBorder="1" applyAlignment="1">
      <alignment horizontal="center"/>
    </xf>
    <xf numFmtId="166" fontId="5" fillId="0" borderId="16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>
                <a:latin typeface="Times New Roman" panose="02020603050405020304" pitchFamily="18" charset="0"/>
                <a:cs typeface="Times New Roman" panose="02020603050405020304" pitchFamily="18" charset="0"/>
              </a:rPr>
              <a:t>Time Step Characterization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24847312586673057"/>
          <c:y val="0.16674095668837247"/>
          <c:w val="0.66618595543786296"/>
          <c:h val="0.64727124392629776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Sheet2!$B$4:$B$12</c:f>
              <c:numCache>
                <c:formatCode>General</c:formatCode>
                <c:ptCount val="9"/>
                <c:pt idx="0">
                  <c:v>100</c:v>
                </c:pt>
                <c:pt idx="1">
                  <c:v>50</c:v>
                </c:pt>
                <c:pt idx="2">
                  <c:v>25</c:v>
                </c:pt>
                <c:pt idx="3">
                  <c:v>10</c:v>
                </c:pt>
                <c:pt idx="4">
                  <c:v>5</c:v>
                </c:pt>
                <c:pt idx="5">
                  <c:v>2.5</c:v>
                </c:pt>
                <c:pt idx="6">
                  <c:v>1</c:v>
                </c:pt>
                <c:pt idx="7">
                  <c:v>0.5</c:v>
                </c:pt>
                <c:pt idx="8">
                  <c:v>0.1</c:v>
                </c:pt>
              </c:numCache>
            </c:numRef>
          </c:xVal>
          <c:yVal>
            <c:numRef>
              <c:f>Sheet2!$C$4:$C$12</c:f>
              <c:numCache>
                <c:formatCode>0.000</c:formatCode>
                <c:ptCount val="9"/>
                <c:pt idx="0">
                  <c:v>3241.0955822319802</c:v>
                </c:pt>
                <c:pt idx="1">
                  <c:v>3240.1591563228599</c:v>
                </c:pt>
                <c:pt idx="2">
                  <c:v>3240.1114298175598</c:v>
                </c:pt>
                <c:pt idx="3">
                  <c:v>3240.1084745276798</c:v>
                </c:pt>
                <c:pt idx="4">
                  <c:v>3240.1084127980998</c:v>
                </c:pt>
                <c:pt idx="5">
                  <c:v>3240.1084093591498</c:v>
                </c:pt>
                <c:pt idx="6">
                  <c:v>3240.1084089782498</c:v>
                </c:pt>
                <c:pt idx="7">
                  <c:v>3240.10840897866</c:v>
                </c:pt>
                <c:pt idx="8">
                  <c:v>3240.10840897857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705152"/>
        <c:axId val="102718464"/>
      </c:scatterChart>
      <c:valAx>
        <c:axId val="114705152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8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Step</a:t>
                </a:r>
                <a:r>
                  <a:rPr lang="en-US" sz="8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Size (s)</a:t>
                </a:r>
                <a:endParaRPr lang="en-US" sz="8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2718464"/>
        <c:crosses val="autoZero"/>
        <c:crossBetween val="midCat"/>
      </c:valAx>
      <c:valAx>
        <c:axId val="1027184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8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  <a:r>
                  <a:rPr lang="en-US" sz="8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component of R (km)</a:t>
                </a:r>
                <a:endParaRPr lang="en-US" sz="8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/>
          <c:overlay val="0"/>
        </c:title>
        <c:numFmt formatCode="0.000" sourceLinked="1"/>
        <c:majorTickMark val="in"/>
        <c:minorTickMark val="none"/>
        <c:tickLblPos val="low"/>
        <c:crossAx val="1147051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Sheet2!$D$3</c:f>
              <c:strCache>
                <c:ptCount val="1"/>
                <c:pt idx="0">
                  <c:v>Time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Sheet2!$B$4:$B$12</c:f>
              <c:numCache>
                <c:formatCode>General</c:formatCode>
                <c:ptCount val="9"/>
                <c:pt idx="0">
                  <c:v>100</c:v>
                </c:pt>
                <c:pt idx="1">
                  <c:v>50</c:v>
                </c:pt>
                <c:pt idx="2">
                  <c:v>25</c:v>
                </c:pt>
                <c:pt idx="3">
                  <c:v>10</c:v>
                </c:pt>
                <c:pt idx="4">
                  <c:v>5</c:v>
                </c:pt>
                <c:pt idx="5">
                  <c:v>2.5</c:v>
                </c:pt>
                <c:pt idx="6">
                  <c:v>1</c:v>
                </c:pt>
                <c:pt idx="7">
                  <c:v>0.5</c:v>
                </c:pt>
                <c:pt idx="8">
                  <c:v>0.1</c:v>
                </c:pt>
              </c:numCache>
            </c:numRef>
          </c:xVal>
          <c:yVal>
            <c:numRef>
              <c:f>Sheet2!$D$4:$D$12</c:f>
              <c:numCache>
                <c:formatCode>0.000</c:formatCode>
                <c:ptCount val="9"/>
                <c:pt idx="0">
                  <c:v>0.33144611561172299</c:v>
                </c:pt>
                <c:pt idx="1">
                  <c:v>0.62739430139984098</c:v>
                </c:pt>
                <c:pt idx="2">
                  <c:v>1.44603903355189</c:v>
                </c:pt>
                <c:pt idx="3">
                  <c:v>2.9300588665088498</c:v>
                </c:pt>
                <c:pt idx="4">
                  <c:v>4.6325195126312497</c:v>
                </c:pt>
                <c:pt idx="5">
                  <c:v>9.1407684422144602</c:v>
                </c:pt>
                <c:pt idx="6">
                  <c:v>21.761908596452301</c:v>
                </c:pt>
                <c:pt idx="7">
                  <c:v>42.824793090912102</c:v>
                </c:pt>
                <c:pt idx="8">
                  <c:v>170.31238288769899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266112"/>
        <c:axId val="114264320"/>
      </c:scatterChart>
      <c:valAx>
        <c:axId val="114266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4264320"/>
        <c:crosses val="autoZero"/>
        <c:crossBetween val="midCat"/>
      </c:valAx>
      <c:valAx>
        <c:axId val="114264320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1142661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395287</xdr:colOff>
      <xdr:row>5</xdr:row>
      <xdr:rowOff>128588</xdr:rowOff>
    </xdr:from>
    <xdr:to>
      <xdr:col>10</xdr:col>
      <xdr:colOff>133350</xdr:colOff>
      <xdr:row>16</xdr:row>
      <xdr:rowOff>19051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147637</xdr:colOff>
      <xdr:row>5</xdr:row>
      <xdr:rowOff>128587</xdr:rowOff>
    </xdr:from>
    <xdr:to>
      <xdr:col>19</xdr:col>
      <xdr:colOff>452437</xdr:colOff>
      <xdr:row>20</xdr:row>
      <xdr:rowOff>14287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"/>
  <sheetViews>
    <sheetView topLeftCell="B20" workbookViewId="0">
      <selection activeCell="G21" sqref="G21:J39"/>
    </sheetView>
  </sheetViews>
  <sheetFormatPr defaultRowHeight="15" x14ac:dyDescent="0.25"/>
  <cols>
    <col min="1" max="1" width="38.28515625" bestFit="1" customWidth="1"/>
    <col min="2" max="2" width="12" bestFit="1" customWidth="1"/>
    <col min="6" max="6" width="4" bestFit="1" customWidth="1"/>
    <col min="7" max="7" width="18.42578125" customWidth="1"/>
    <col min="8" max="8" width="12.140625" customWidth="1"/>
    <col min="9" max="9" width="10.140625" customWidth="1"/>
    <col min="10" max="10" width="8.42578125" customWidth="1"/>
    <col min="11" max="11" width="15.42578125" bestFit="1" customWidth="1"/>
    <col min="12" max="12" width="11.85546875" customWidth="1"/>
    <col min="13" max="13" width="10" customWidth="1"/>
    <col min="14" max="14" width="6.28515625" bestFit="1" customWidth="1"/>
  </cols>
  <sheetData>
    <row r="1" spans="1:14" x14ac:dyDescent="0.25">
      <c r="A1" t="s">
        <v>0</v>
      </c>
      <c r="B1">
        <v>12000</v>
      </c>
      <c r="C1" t="s">
        <v>1</v>
      </c>
    </row>
    <row r="2" spans="1:14" x14ac:dyDescent="0.25">
      <c r="A2" t="s">
        <v>2</v>
      </c>
      <c r="B2">
        <v>16.399999999999999</v>
      </c>
      <c r="C2" t="s">
        <v>3</v>
      </c>
    </row>
    <row r="3" spans="1:14" x14ac:dyDescent="0.25">
      <c r="A3" t="s">
        <v>5</v>
      </c>
      <c r="B3">
        <v>2</v>
      </c>
    </row>
    <row r="4" spans="1:14" x14ac:dyDescent="0.25">
      <c r="A4" t="s">
        <v>4</v>
      </c>
      <c r="B4">
        <v>1</v>
      </c>
    </row>
    <row r="5" spans="1:14" x14ac:dyDescent="0.25">
      <c r="A5" t="s">
        <v>6</v>
      </c>
      <c r="B5">
        <f>B1/(B3*B2/1000^2)</f>
        <v>365853658.53658539</v>
      </c>
    </row>
    <row r="6" spans="1:14" x14ac:dyDescent="0.25">
      <c r="A6" t="s">
        <v>7</v>
      </c>
      <c r="B6">
        <f>B2/B1</f>
        <v>1.3666666666666666E-3</v>
      </c>
    </row>
    <row r="7" spans="1:14" ht="15.75" thickBot="1" x14ac:dyDescent="0.3"/>
    <row r="8" spans="1:14" ht="15.75" thickBot="1" x14ac:dyDescent="0.3">
      <c r="F8" s="2" t="s">
        <v>42</v>
      </c>
      <c r="G8" s="3"/>
      <c r="H8" s="3"/>
      <c r="I8" s="3"/>
      <c r="J8" s="3"/>
      <c r="K8" s="3"/>
      <c r="L8" s="3"/>
      <c r="M8" s="3"/>
      <c r="N8" s="4"/>
    </row>
    <row r="9" spans="1:14" ht="30" customHeight="1" x14ac:dyDescent="0.25">
      <c r="F9" s="5" t="s">
        <v>8</v>
      </c>
      <c r="G9" s="6" t="s">
        <v>21</v>
      </c>
      <c r="H9" s="6" t="s">
        <v>31</v>
      </c>
      <c r="I9" s="6" t="s">
        <v>9</v>
      </c>
      <c r="J9" s="6" t="s">
        <v>32</v>
      </c>
      <c r="K9" s="6" t="s">
        <v>33</v>
      </c>
      <c r="L9" s="6" t="s">
        <v>34</v>
      </c>
      <c r="M9" s="6" t="s">
        <v>35</v>
      </c>
      <c r="N9" s="7" t="s">
        <v>36</v>
      </c>
    </row>
    <row r="10" spans="1:14" s="1" customFormat="1" ht="20.100000000000001" customHeight="1" x14ac:dyDescent="0.25">
      <c r="F10" s="8" t="s">
        <v>11</v>
      </c>
      <c r="G10" s="9" t="s">
        <v>23</v>
      </c>
      <c r="H10" s="10">
        <v>6633.2619999999997</v>
      </c>
      <c r="I10" s="11">
        <v>0.02</v>
      </c>
      <c r="J10" s="12">
        <v>45</v>
      </c>
      <c r="K10" s="10">
        <v>45</v>
      </c>
      <c r="L10" s="10">
        <v>90</v>
      </c>
      <c r="M10" s="10">
        <v>0</v>
      </c>
      <c r="N10" s="13">
        <v>5376.5</v>
      </c>
    </row>
    <row r="11" spans="1:14" s="1" customFormat="1" ht="20.100000000000001" customHeight="1" x14ac:dyDescent="0.25">
      <c r="F11" s="8" t="s">
        <v>12</v>
      </c>
      <c r="G11" s="9" t="s">
        <v>22</v>
      </c>
      <c r="H11" s="10">
        <v>6632.5608830000001</v>
      </c>
      <c r="I11" s="11">
        <v>1.9906E-2</v>
      </c>
      <c r="J11" s="12">
        <v>44.999979000000003</v>
      </c>
      <c r="K11" s="10">
        <v>45</v>
      </c>
      <c r="L11" s="10">
        <v>90.000298999999998</v>
      </c>
      <c r="M11" s="10">
        <v>2.9305999999999999E-2</v>
      </c>
      <c r="N11" s="13">
        <v>5376.5</v>
      </c>
    </row>
    <row r="12" spans="1:14" s="1" customFormat="1" ht="20.100000000000001" customHeight="1" x14ac:dyDescent="0.25">
      <c r="F12" s="8" t="s">
        <v>13</v>
      </c>
      <c r="G12" s="9" t="s">
        <v>24</v>
      </c>
      <c r="H12" s="10">
        <v>6633.2620390000002</v>
      </c>
      <c r="I12" s="11">
        <v>0.02</v>
      </c>
      <c r="J12" s="12">
        <v>45</v>
      </c>
      <c r="K12" s="10">
        <v>44.618053000000003</v>
      </c>
      <c r="L12" s="10">
        <v>90.406300999999999</v>
      </c>
      <c r="M12" s="10">
        <v>359.69956100000002</v>
      </c>
      <c r="N12" s="13">
        <v>5376.5</v>
      </c>
    </row>
    <row r="13" spans="1:14" s="1" customFormat="1" ht="20.100000000000001" customHeight="1" x14ac:dyDescent="0.25">
      <c r="A13" s="1" t="s">
        <v>54</v>
      </c>
      <c r="B13" s="1">
        <f>0.0000000000000001</f>
        <v>9.9999999999999998E-17</v>
      </c>
      <c r="C13" s="1" t="s">
        <v>56</v>
      </c>
      <c r="F13" s="8" t="s">
        <v>14</v>
      </c>
      <c r="G13" s="9" t="s">
        <v>25</v>
      </c>
      <c r="H13" s="10">
        <v>6633.2619999999997</v>
      </c>
      <c r="I13" s="11">
        <v>0.02</v>
      </c>
      <c r="J13" s="12">
        <v>45</v>
      </c>
      <c r="K13" s="10">
        <v>45.000020999999997</v>
      </c>
      <c r="L13" s="10">
        <v>89.983772999999999</v>
      </c>
      <c r="M13" s="10">
        <v>1.6354E-2</v>
      </c>
      <c r="N13" s="13">
        <v>5376.5</v>
      </c>
    </row>
    <row r="14" spans="1:14" s="1" customFormat="1" ht="20.100000000000001" customHeight="1" x14ac:dyDescent="0.25">
      <c r="A14" s="1" t="s">
        <v>53</v>
      </c>
      <c r="B14" s="1">
        <v>1</v>
      </c>
      <c r="F14" s="8" t="s">
        <v>15</v>
      </c>
      <c r="G14" s="9" t="s">
        <v>26</v>
      </c>
      <c r="H14" s="10">
        <v>6633.2619999999997</v>
      </c>
      <c r="I14" s="11">
        <v>0.02</v>
      </c>
      <c r="J14" s="12">
        <v>45</v>
      </c>
      <c r="K14" s="10">
        <v>45.000165000000003</v>
      </c>
      <c r="L14" s="10">
        <v>90.013157000000007</v>
      </c>
      <c r="M14" s="10">
        <v>359.99519700000002</v>
      </c>
      <c r="N14" s="13">
        <v>5376.5</v>
      </c>
    </row>
    <row r="15" spans="1:14" s="1" customFormat="1" ht="20.100000000000001" customHeight="1" x14ac:dyDescent="0.25">
      <c r="A15" s="1" t="s">
        <v>52</v>
      </c>
      <c r="B15" s="1">
        <f>B14/B13</f>
        <v>1E+16</v>
      </c>
      <c r="C15" s="1" t="s">
        <v>55</v>
      </c>
      <c r="F15" s="8" t="s">
        <v>16</v>
      </c>
      <c r="G15" s="9" t="s">
        <v>27</v>
      </c>
      <c r="H15" s="10">
        <v>6632.5795559999997</v>
      </c>
      <c r="I15" s="11">
        <v>1.9907999999999999E-2</v>
      </c>
      <c r="J15" s="12">
        <v>44.999980000000001</v>
      </c>
      <c r="K15" s="10">
        <v>44.617953</v>
      </c>
      <c r="L15" s="10">
        <v>90.405409000000006</v>
      </c>
      <c r="M15" s="10">
        <v>359.72958999999997</v>
      </c>
      <c r="N15" s="13">
        <v>5376.5</v>
      </c>
    </row>
    <row r="16" spans="1:14" s="1" customFormat="1" ht="20.100000000000001" customHeight="1" x14ac:dyDescent="0.25">
      <c r="A16" s="1" t="s">
        <v>57</v>
      </c>
      <c r="B16" s="1">
        <f>5.3242/(N18/5)</f>
        <v>4.9513624104900959E-3</v>
      </c>
      <c r="C16" s="1" t="s">
        <v>58</v>
      </c>
      <c r="F16" s="8" t="s">
        <v>17</v>
      </c>
      <c r="G16" s="9" t="s">
        <v>28</v>
      </c>
      <c r="H16" s="10">
        <v>6633.2619999999997</v>
      </c>
      <c r="I16" s="11">
        <v>0.02</v>
      </c>
      <c r="J16" s="12">
        <v>44.999997999999998</v>
      </c>
      <c r="K16" s="10">
        <v>44.999994999999998</v>
      </c>
      <c r="L16" s="10">
        <v>90.000028</v>
      </c>
      <c r="M16" s="10">
        <v>359.999977</v>
      </c>
      <c r="N16" s="13">
        <v>5376.5</v>
      </c>
    </row>
    <row r="17" spans="1:14" s="1" customFormat="1" ht="20.100000000000001" customHeight="1" x14ac:dyDescent="0.25">
      <c r="A17" s="1" t="s">
        <v>59</v>
      </c>
      <c r="B17" s="1">
        <f>B16*B15</f>
        <v>49513624104900.961</v>
      </c>
      <c r="C17" s="1" t="s">
        <v>58</v>
      </c>
      <c r="F17" s="8" t="s">
        <v>18</v>
      </c>
      <c r="G17" s="9" t="s">
        <v>29</v>
      </c>
      <c r="H17" s="10">
        <v>6633.262009</v>
      </c>
      <c r="I17" s="11">
        <v>0.02</v>
      </c>
      <c r="J17" s="12">
        <v>45.000002000000002</v>
      </c>
      <c r="K17" s="10">
        <v>45.000000999999997</v>
      </c>
      <c r="L17" s="10">
        <v>89.999938</v>
      </c>
      <c r="M17" s="10">
        <v>9.9999999999999995E-7</v>
      </c>
      <c r="N17" s="13">
        <v>5376.5</v>
      </c>
    </row>
    <row r="18" spans="1:14" s="1" customFormat="1" ht="20.100000000000001" customHeight="1" x14ac:dyDescent="0.25">
      <c r="B18" s="1">
        <f>B17/60</f>
        <v>825227068415.01599</v>
      </c>
      <c r="C18" s="1" t="s">
        <v>60</v>
      </c>
      <c r="F18" s="8" t="s">
        <v>19</v>
      </c>
      <c r="G18" s="9" t="s">
        <v>30</v>
      </c>
      <c r="H18" s="10">
        <v>6633.2620100000004</v>
      </c>
      <c r="I18" s="11">
        <v>1.9997999999999998E-2</v>
      </c>
      <c r="J18" s="12">
        <v>45.000011000000001</v>
      </c>
      <c r="K18" s="10">
        <v>45.000027000000003</v>
      </c>
      <c r="L18" s="10">
        <v>89.992310000000003</v>
      </c>
      <c r="M18" s="10">
        <v>8.3909999999999992E-3</v>
      </c>
      <c r="N18" s="13">
        <v>5376.5</v>
      </c>
    </row>
    <row r="19" spans="1:14" s="1" customFormat="1" ht="20.100000000000001" customHeight="1" thickBot="1" x14ac:dyDescent="0.3">
      <c r="B19" s="1">
        <f>B18/60</f>
        <v>13753784473.583599</v>
      </c>
      <c r="C19" s="1" t="s">
        <v>61</v>
      </c>
      <c r="F19" s="14" t="s">
        <v>20</v>
      </c>
      <c r="G19" s="15" t="s">
        <v>37</v>
      </c>
      <c r="H19" s="16">
        <v>6632.5789180000002</v>
      </c>
      <c r="I19" s="17">
        <v>1.9907999999999999E-2</v>
      </c>
      <c r="J19" s="18">
        <v>44.999980000000001</v>
      </c>
      <c r="K19" s="16">
        <v>44.618113000000001</v>
      </c>
      <c r="L19" s="16">
        <v>90.402218000000005</v>
      </c>
      <c r="M19" s="16">
        <v>359.74123500000002</v>
      </c>
      <c r="N19" s="19">
        <v>5376.5</v>
      </c>
    </row>
    <row r="20" spans="1:14" ht="15.75" thickBot="1" x14ac:dyDescent="0.3">
      <c r="B20">
        <f>B19/24</f>
        <v>573074353.0659833</v>
      </c>
      <c r="C20" s="1" t="s">
        <v>62</v>
      </c>
    </row>
    <row r="21" spans="1:14" ht="15.75" thickBot="1" x14ac:dyDescent="0.3">
      <c r="B21">
        <f>B20/365.25</f>
        <v>1568992.0686269221</v>
      </c>
      <c r="C21" s="1" t="s">
        <v>63</v>
      </c>
      <c r="G21" s="20" t="s">
        <v>38</v>
      </c>
      <c r="H21" s="21"/>
      <c r="I21" s="21"/>
      <c r="J21" s="22"/>
    </row>
    <row r="22" spans="1:14" ht="15.75" thickBot="1" x14ac:dyDescent="0.3">
      <c r="G22" s="23" t="s">
        <v>51</v>
      </c>
      <c r="H22" s="24" t="s">
        <v>39</v>
      </c>
      <c r="I22" s="25" t="s">
        <v>40</v>
      </c>
      <c r="J22" s="26" t="s">
        <v>41</v>
      </c>
    </row>
    <row r="23" spans="1:14" x14ac:dyDescent="0.25">
      <c r="G23" s="27" t="s">
        <v>31</v>
      </c>
      <c r="H23" s="28">
        <v>6632.5795559999997</v>
      </c>
      <c r="I23" s="29">
        <v>6632.5776079999996</v>
      </c>
      <c r="J23" s="30">
        <f>ABS(H23-I23)</f>
        <v>1.9480000000839937E-3</v>
      </c>
    </row>
    <row r="24" spans="1:14" x14ac:dyDescent="0.25">
      <c r="G24" s="27" t="s">
        <v>9</v>
      </c>
      <c r="H24" s="31">
        <v>1.9907999999999999E-2</v>
      </c>
      <c r="I24" s="32">
        <v>1.9907999999999999E-2</v>
      </c>
      <c r="J24" s="33">
        <f t="shared" ref="J24:J28" si="0">ABS(H24-I24)</f>
        <v>0</v>
      </c>
    </row>
    <row r="25" spans="1:14" x14ac:dyDescent="0.25">
      <c r="G25" s="27" t="s">
        <v>32</v>
      </c>
      <c r="H25" s="31">
        <v>44.999980000000001</v>
      </c>
      <c r="I25" s="32">
        <v>45</v>
      </c>
      <c r="J25" s="33">
        <f t="shared" si="0"/>
        <v>1.9999999999242846E-5</v>
      </c>
    </row>
    <row r="26" spans="1:14" ht="22.5" x14ac:dyDescent="0.25">
      <c r="G26" s="27" t="s">
        <v>33</v>
      </c>
      <c r="H26" s="31">
        <v>44.617953</v>
      </c>
      <c r="I26" s="32">
        <v>44.618000000000002</v>
      </c>
      <c r="J26" s="33">
        <f t="shared" si="0"/>
        <v>4.7000000002128672E-5</v>
      </c>
    </row>
    <row r="27" spans="1:14" ht="22.5" x14ac:dyDescent="0.25">
      <c r="G27" s="27" t="s">
        <v>34</v>
      </c>
      <c r="H27" s="31">
        <v>90.405409000000006</v>
      </c>
      <c r="I27" s="32">
        <v>90.405000000000001</v>
      </c>
      <c r="J27" s="33">
        <f t="shared" si="0"/>
        <v>4.0900000000476666E-4</v>
      </c>
    </row>
    <row r="28" spans="1:14" x14ac:dyDescent="0.25">
      <c r="G28" s="27" t="s">
        <v>35</v>
      </c>
      <c r="H28" s="31">
        <v>359.72958999999997</v>
      </c>
      <c r="I28" s="32">
        <v>359.73</v>
      </c>
      <c r="J28" s="33">
        <f t="shared" si="0"/>
        <v>4.1000000004487447E-4</v>
      </c>
    </row>
    <row r="29" spans="1:14" ht="15.75" thickBot="1" x14ac:dyDescent="0.3">
      <c r="G29" s="34" t="s">
        <v>36</v>
      </c>
      <c r="H29" s="35">
        <v>5376.5</v>
      </c>
      <c r="I29" s="36">
        <f>1*60*60+29*60+36.525</f>
        <v>5376.5249999999996</v>
      </c>
      <c r="J29" s="37">
        <f>ABS(H29-I29)</f>
        <v>2.4999999999636202E-2</v>
      </c>
    </row>
    <row r="30" spans="1:14" ht="15.75" thickBot="1" x14ac:dyDescent="0.3">
      <c r="G30" s="38"/>
      <c r="H30" s="38"/>
      <c r="I30" s="38"/>
      <c r="J30" s="38"/>
    </row>
    <row r="31" spans="1:14" ht="15.75" thickBot="1" x14ac:dyDescent="0.3">
      <c r="G31" s="20" t="s">
        <v>38</v>
      </c>
      <c r="H31" s="21"/>
      <c r="I31" s="21"/>
      <c r="J31" s="22"/>
    </row>
    <row r="32" spans="1:14" ht="15.75" thickBot="1" x14ac:dyDescent="0.3">
      <c r="G32" s="39" t="s">
        <v>50</v>
      </c>
      <c r="H32" s="24" t="s">
        <v>39</v>
      </c>
      <c r="I32" s="25" t="s">
        <v>40</v>
      </c>
      <c r="J32" s="26" t="s">
        <v>41</v>
      </c>
    </row>
    <row r="33" spans="7:10" x14ac:dyDescent="0.25">
      <c r="G33" s="27" t="s">
        <v>46</v>
      </c>
      <c r="H33" s="28">
        <v>-3240.1084129999999</v>
      </c>
      <c r="I33" s="29">
        <v>-3239.422532</v>
      </c>
      <c r="J33" s="30">
        <f>ABS(H33-I33)</f>
        <v>0.68588099999988117</v>
      </c>
    </row>
    <row r="34" spans="7:10" x14ac:dyDescent="0.25">
      <c r="G34" s="27" t="s">
        <v>47</v>
      </c>
      <c r="H34" s="31">
        <v>3260.4186719999998</v>
      </c>
      <c r="I34" s="32">
        <v>3261.097929</v>
      </c>
      <c r="J34" s="33">
        <f t="shared" ref="J34:J39" si="1">ABS(H34-I34)</f>
        <v>0.67925700000023426</v>
      </c>
    </row>
    <row r="35" spans="7:10" x14ac:dyDescent="0.25">
      <c r="G35" s="27" t="s">
        <v>48</v>
      </c>
      <c r="H35" s="31">
        <v>4596.5571360000004</v>
      </c>
      <c r="I35" s="32">
        <v>4596.5586380000004</v>
      </c>
      <c r="J35" s="33">
        <f t="shared" si="1"/>
        <v>1.502000000073167E-3</v>
      </c>
    </row>
    <row r="36" spans="7:10" x14ac:dyDescent="0.25">
      <c r="G36" s="40" t="s">
        <v>49</v>
      </c>
      <c r="H36" s="31"/>
      <c r="I36" s="32"/>
      <c r="J36" s="33"/>
    </row>
    <row r="37" spans="7:10" x14ac:dyDescent="0.25">
      <c r="G37" s="27" t="s">
        <v>43</v>
      </c>
      <c r="H37" s="31">
        <v>-5.6188539999999998</v>
      </c>
      <c r="I37" s="32">
        <v>-5.6194300000000004</v>
      </c>
      <c r="J37" s="33">
        <f t="shared" si="1"/>
        <v>5.7600000000057605E-4</v>
      </c>
    </row>
    <row r="38" spans="7:10" x14ac:dyDescent="0.25">
      <c r="G38" s="27" t="s">
        <v>44</v>
      </c>
      <c r="H38" s="31">
        <v>-5.5648090000000003</v>
      </c>
      <c r="I38" s="32">
        <v>-5.5642269999999998</v>
      </c>
      <c r="J38" s="33">
        <f t="shared" si="1"/>
        <v>5.8200000000052654E-4</v>
      </c>
    </row>
    <row r="39" spans="7:10" ht="15.75" thickBot="1" x14ac:dyDescent="0.3">
      <c r="G39" s="34" t="s">
        <v>45</v>
      </c>
      <c r="H39" s="41">
        <v>-1.4494E-2</v>
      </c>
      <c r="I39" s="42">
        <v>-1.3696E-2</v>
      </c>
      <c r="J39" s="43">
        <f t="shared" si="1"/>
        <v>7.980000000000001E-4</v>
      </c>
    </row>
  </sheetData>
  <mergeCells count="3">
    <mergeCell ref="G21:J21"/>
    <mergeCell ref="F8:N8"/>
    <mergeCell ref="G31:J3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2"/>
  <sheetViews>
    <sheetView tabSelected="1" topLeftCell="A13" workbookViewId="0">
      <selection activeCell="B2" sqref="B2:D12"/>
    </sheetView>
  </sheetViews>
  <sheetFormatPr defaultRowHeight="15" x14ac:dyDescent="0.25"/>
  <cols>
    <col min="2" max="2" width="9" bestFit="1" customWidth="1"/>
    <col min="3" max="3" width="16" bestFit="1" customWidth="1"/>
    <col min="4" max="4" width="6.5703125" bestFit="1" customWidth="1"/>
  </cols>
  <sheetData>
    <row r="1" spans="2:4" ht="15.75" thickBot="1" x14ac:dyDescent="0.3"/>
    <row r="2" spans="2:4" ht="15.75" thickBot="1" x14ac:dyDescent="0.3">
      <c r="B2" s="44" t="s">
        <v>66</v>
      </c>
      <c r="C2" s="45"/>
      <c r="D2" s="46"/>
    </row>
    <row r="3" spans="2:4" ht="15.75" thickBot="1" x14ac:dyDescent="0.3">
      <c r="B3" s="47" t="s">
        <v>64</v>
      </c>
      <c r="C3" s="47" t="s">
        <v>65</v>
      </c>
      <c r="D3" s="47" t="s">
        <v>10</v>
      </c>
    </row>
    <row r="4" spans="2:4" x14ac:dyDescent="0.25">
      <c r="B4" s="48">
        <v>100</v>
      </c>
      <c r="C4" s="49">
        <v>3241.0955822319802</v>
      </c>
      <c r="D4" s="50">
        <v>0.33144611561172299</v>
      </c>
    </row>
    <row r="5" spans="2:4" x14ac:dyDescent="0.25">
      <c r="B5" s="51">
        <v>50</v>
      </c>
      <c r="C5" s="52">
        <v>3240.1591563228599</v>
      </c>
      <c r="D5" s="53">
        <v>0.62739430139984098</v>
      </c>
    </row>
    <row r="6" spans="2:4" x14ac:dyDescent="0.25">
      <c r="B6" s="51">
        <v>25</v>
      </c>
      <c r="C6" s="52">
        <v>3240.1114298175598</v>
      </c>
      <c r="D6" s="53">
        <v>1.44603903355189</v>
      </c>
    </row>
    <row r="7" spans="2:4" x14ac:dyDescent="0.25">
      <c r="B7" s="51">
        <v>10</v>
      </c>
      <c r="C7" s="52">
        <v>3240.1084745276798</v>
      </c>
      <c r="D7" s="53">
        <v>2.9300588665088498</v>
      </c>
    </row>
    <row r="8" spans="2:4" x14ac:dyDescent="0.25">
      <c r="B8" s="51">
        <v>5</v>
      </c>
      <c r="C8" s="52">
        <v>3240.1084127980998</v>
      </c>
      <c r="D8" s="53">
        <v>4.6325195126312497</v>
      </c>
    </row>
    <row r="9" spans="2:4" x14ac:dyDescent="0.25">
      <c r="B9" s="51">
        <v>2.5</v>
      </c>
      <c r="C9" s="52">
        <v>3240.1084093591498</v>
      </c>
      <c r="D9" s="53">
        <v>9.1407684422144602</v>
      </c>
    </row>
    <row r="10" spans="2:4" x14ac:dyDescent="0.25">
      <c r="B10" s="51">
        <v>1</v>
      </c>
      <c r="C10" s="52">
        <v>3240.1084089782498</v>
      </c>
      <c r="D10" s="53">
        <v>21.761908596452301</v>
      </c>
    </row>
    <row r="11" spans="2:4" x14ac:dyDescent="0.25">
      <c r="B11" s="51">
        <v>0.5</v>
      </c>
      <c r="C11" s="52">
        <v>3240.10840897866</v>
      </c>
      <c r="D11" s="53">
        <v>42.824793090912102</v>
      </c>
    </row>
    <row r="12" spans="2:4" ht="15.75" thickBot="1" x14ac:dyDescent="0.3">
      <c r="B12" s="54">
        <v>0.1</v>
      </c>
      <c r="C12" s="55">
        <v>3240.10840897857</v>
      </c>
      <c r="D12" s="56">
        <v>170.31238288769899</v>
      </c>
    </row>
  </sheetData>
  <mergeCells count="1">
    <mergeCell ref="B2:D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7:N17"/>
  <sheetViews>
    <sheetView topLeftCell="A7" workbookViewId="0">
      <selection activeCell="N16" sqref="F8:N16"/>
    </sheetView>
  </sheetViews>
  <sheetFormatPr defaultRowHeight="15" x14ac:dyDescent="0.25"/>
  <cols>
    <col min="6" max="6" width="23.5703125" customWidth="1"/>
    <col min="7" max="7" width="11" bestFit="1" customWidth="1"/>
    <col min="8" max="8" width="10.42578125" bestFit="1" customWidth="1"/>
    <col min="9" max="9" width="8.85546875" bestFit="1" customWidth="1"/>
    <col min="10" max="10" width="4.28515625" customWidth="1"/>
    <col min="11" max="11" width="6.85546875" bestFit="1" customWidth="1"/>
    <col min="12" max="12" width="11.5703125" bestFit="1" customWidth="1"/>
  </cols>
  <sheetData>
    <row r="7" spans="6:14" ht="15.75" thickBot="1" x14ac:dyDescent="0.3"/>
    <row r="8" spans="6:14" ht="15.75" thickBot="1" x14ac:dyDescent="0.3">
      <c r="F8" s="20" t="s">
        <v>38</v>
      </c>
      <c r="G8" s="21"/>
      <c r="H8" s="21"/>
      <c r="I8" s="22"/>
      <c r="K8" s="20" t="s">
        <v>38</v>
      </c>
      <c r="L8" s="21"/>
      <c r="M8" s="21"/>
      <c r="N8" s="22"/>
    </row>
    <row r="9" spans="6:14" ht="15.75" thickBot="1" x14ac:dyDescent="0.3">
      <c r="F9" s="23" t="s">
        <v>51</v>
      </c>
      <c r="G9" s="24" t="s">
        <v>39</v>
      </c>
      <c r="H9" s="25" t="s">
        <v>40</v>
      </c>
      <c r="I9" s="26" t="s">
        <v>41</v>
      </c>
      <c r="K9" s="39" t="s">
        <v>50</v>
      </c>
      <c r="L9" s="24" t="s">
        <v>39</v>
      </c>
      <c r="M9" s="25" t="s">
        <v>40</v>
      </c>
      <c r="N9" s="26" t="s">
        <v>41</v>
      </c>
    </row>
    <row r="10" spans="6:14" ht="22.5" x14ac:dyDescent="0.25">
      <c r="F10" s="27" t="s">
        <v>31</v>
      </c>
      <c r="G10" s="28">
        <v>6632.5795559999997</v>
      </c>
      <c r="H10" s="29">
        <v>6632.5776079999996</v>
      </c>
      <c r="I10" s="30">
        <f>ABS(G10-H10)</f>
        <v>1.9480000000839937E-3</v>
      </c>
      <c r="K10" s="27" t="s">
        <v>46</v>
      </c>
      <c r="L10" s="28">
        <v>-3240.1084129999999</v>
      </c>
      <c r="M10" s="29">
        <v>-3239.422532</v>
      </c>
      <c r="N10" s="30">
        <f>ABS(L10-M10)</f>
        <v>0.68588099999988117</v>
      </c>
    </row>
    <row r="11" spans="6:14" x14ac:dyDescent="0.25">
      <c r="F11" s="27" t="s">
        <v>9</v>
      </c>
      <c r="G11" s="31">
        <v>1.9907999999999999E-2</v>
      </c>
      <c r="H11" s="32">
        <v>1.9907999999999999E-2</v>
      </c>
      <c r="I11" s="33">
        <f t="shared" ref="I11:I15" si="0">ABS(G11-H11)</f>
        <v>0</v>
      </c>
      <c r="K11" s="27" t="s">
        <v>47</v>
      </c>
      <c r="L11" s="31">
        <v>3260.4186719999998</v>
      </c>
      <c r="M11" s="32">
        <v>3261.097929</v>
      </c>
      <c r="N11" s="33">
        <f t="shared" ref="N11:N16" si="1">ABS(L11-M11)</f>
        <v>0.67925700000023426</v>
      </c>
    </row>
    <row r="12" spans="6:14" ht="22.5" x14ac:dyDescent="0.25">
      <c r="F12" s="27" t="s">
        <v>32</v>
      </c>
      <c r="G12" s="31">
        <v>44.999980000000001</v>
      </c>
      <c r="H12" s="32">
        <v>45</v>
      </c>
      <c r="I12" s="33">
        <f t="shared" si="0"/>
        <v>1.9999999999242846E-5</v>
      </c>
      <c r="K12" s="27" t="s">
        <v>48</v>
      </c>
      <c r="L12" s="31">
        <v>4596.5571360000004</v>
      </c>
      <c r="M12" s="32">
        <v>4596.5586380000004</v>
      </c>
      <c r="N12" s="33">
        <f t="shared" si="1"/>
        <v>1.502000000073167E-3</v>
      </c>
    </row>
    <row r="13" spans="6:14" ht="22.5" x14ac:dyDescent="0.25">
      <c r="F13" s="27" t="s">
        <v>33</v>
      </c>
      <c r="G13" s="31">
        <v>44.617953</v>
      </c>
      <c r="H13" s="32">
        <v>44.618000000000002</v>
      </c>
      <c r="I13" s="33">
        <f t="shared" si="0"/>
        <v>4.7000000002128672E-5</v>
      </c>
      <c r="K13" s="40" t="s">
        <v>49</v>
      </c>
      <c r="L13" s="31"/>
      <c r="M13" s="32"/>
      <c r="N13" s="33"/>
    </row>
    <row r="14" spans="6:14" x14ac:dyDescent="0.25">
      <c r="F14" s="27" t="s">
        <v>34</v>
      </c>
      <c r="G14" s="31">
        <v>90.405409000000006</v>
      </c>
      <c r="H14" s="32">
        <v>90.405000000000001</v>
      </c>
      <c r="I14" s="33">
        <f t="shared" si="0"/>
        <v>4.0900000000476666E-4</v>
      </c>
      <c r="K14" s="27" t="s">
        <v>43</v>
      </c>
      <c r="L14" s="31">
        <v>-5.6188539999999998</v>
      </c>
      <c r="M14" s="32">
        <v>-5.6194300000000004</v>
      </c>
      <c r="N14" s="33">
        <f t="shared" si="1"/>
        <v>5.7600000000057605E-4</v>
      </c>
    </row>
    <row r="15" spans="6:14" x14ac:dyDescent="0.25">
      <c r="F15" s="27" t="s">
        <v>35</v>
      </c>
      <c r="G15" s="31">
        <v>359.72958999999997</v>
      </c>
      <c r="H15" s="32">
        <v>359.73</v>
      </c>
      <c r="I15" s="33">
        <f t="shared" si="0"/>
        <v>4.1000000004487447E-4</v>
      </c>
      <c r="K15" s="27" t="s">
        <v>44</v>
      </c>
      <c r="L15" s="31">
        <v>-5.5648090000000003</v>
      </c>
      <c r="M15" s="32">
        <v>-5.5642269999999998</v>
      </c>
      <c r="N15" s="33">
        <f t="shared" si="1"/>
        <v>5.8200000000052654E-4</v>
      </c>
    </row>
    <row r="16" spans="6:14" ht="15.75" thickBot="1" x14ac:dyDescent="0.3">
      <c r="F16" s="34" t="s">
        <v>36</v>
      </c>
      <c r="G16" s="35">
        <v>5376.5</v>
      </c>
      <c r="H16" s="36">
        <f>1*60*60+29*60+36.525</f>
        <v>5376.5249999999996</v>
      </c>
      <c r="I16" s="37">
        <f>ABS(G16-H16)</f>
        <v>2.4999999999636202E-2</v>
      </c>
      <c r="K16" s="34" t="s">
        <v>45</v>
      </c>
      <c r="L16" s="41">
        <v>-1.4494E-2</v>
      </c>
      <c r="M16" s="42">
        <v>-1.3696E-2</v>
      </c>
      <c r="N16" s="43">
        <f t="shared" si="1"/>
        <v>7.980000000000001E-4</v>
      </c>
    </row>
    <row r="17" spans="6:9" x14ac:dyDescent="0.25">
      <c r="F17" s="38"/>
      <c r="G17" s="38"/>
      <c r="H17" s="38"/>
      <c r="I17" s="38"/>
    </row>
  </sheetData>
  <mergeCells count="2">
    <mergeCell ref="F8:I8"/>
    <mergeCell ref="K8:N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</dc:creator>
  <cp:lastModifiedBy>Test</cp:lastModifiedBy>
  <dcterms:created xsi:type="dcterms:W3CDTF">2015-02-09T00:02:56Z</dcterms:created>
  <dcterms:modified xsi:type="dcterms:W3CDTF">2015-02-09T16:56:08Z</dcterms:modified>
</cp:coreProperties>
</file>