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Skye.Wills\Nextcloud\DSP_2021_Bulletin_edits\DSP_intermediate_kits\"/>
    </mc:Choice>
  </mc:AlternateContent>
  <xr:revisionPtr revIDLastSave="0" documentId="13_ncr:1_{9A38FDC1-FD86-4781-B4DA-880EAE3B3902}" xr6:coauthVersionLast="45" xr6:coauthVersionMax="45" xr10:uidLastSave="{00000000-0000-0000-0000-000000000000}"/>
  <bookViews>
    <workbookView xWindow="-28920" yWindow="-120" windowWidth="29040" windowHeight="15840" activeTab="5" xr2:uid="{FA073178-C825-4D7D-9E92-8512B52B8B85}"/>
  </bookViews>
  <sheets>
    <sheet name="Title" sheetId="5" r:id="rId1"/>
    <sheet name="Method Instructions" sheetId="4" r:id="rId2"/>
    <sheet name="Worksheet Instructions" sheetId="3" r:id="rId3"/>
    <sheet name="Field Entry" sheetId="1" r:id="rId4"/>
    <sheet name="SSO Lab Entry" sheetId="7" r:id="rId5"/>
    <sheet name="BD Calculations" sheetId="8" r:id="rId6"/>
    <sheet name="Choice Lists" sheetId="2" r:id="rId7"/>
  </sheets>
  <externalReferences>
    <externalReference r:id="rId8"/>
  </externalReferences>
  <definedNames>
    <definedName name="BulkDensityMethod">'[1]Choice Lists'!$A$12:$A$17</definedName>
    <definedName name="hydraulic_probe">'Field Entry'!$F$8</definedName>
    <definedName name="HydricIndicator">'[1]Choice Lists'!$D$2:$D$42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4" i="8" l="1"/>
  <c r="AF4" i="8" l="1"/>
  <c r="AA10" i="8"/>
  <c r="Z10" i="8"/>
  <c r="Y10" i="8"/>
  <c r="AA9" i="8"/>
  <c r="Z9" i="8"/>
  <c r="Y9" i="8"/>
  <c r="AA8" i="8"/>
  <c r="Z8" i="8"/>
  <c r="Y8" i="8"/>
  <c r="AA7" i="8"/>
  <c r="Z7" i="8"/>
  <c r="Y7" i="8"/>
  <c r="AA6" i="8"/>
  <c r="Z6" i="8"/>
  <c r="Y6" i="8"/>
  <c r="AA5" i="8"/>
  <c r="AH5" i="8" s="1"/>
  <c r="Z5" i="8"/>
  <c r="Y5" i="8"/>
  <c r="AA4" i="8"/>
  <c r="Z4" i="8"/>
  <c r="Y4" i="8"/>
  <c r="AC10" i="8"/>
  <c r="AB10" i="8"/>
  <c r="AC9" i="8"/>
  <c r="AB9" i="8"/>
  <c r="AC8" i="8"/>
  <c r="AB8" i="8"/>
  <c r="AC7" i="8"/>
  <c r="AB7" i="8"/>
  <c r="AC6" i="8"/>
  <c r="AB6" i="8"/>
  <c r="AF6" i="8" s="1"/>
  <c r="AC5" i="8"/>
  <c r="AB5" i="8"/>
  <c r="AC4" i="8"/>
  <c r="AB4" i="8"/>
  <c r="B1" i="7" a="1"/>
  <c r="B1" i="7" s="1"/>
  <c r="E10" i="7"/>
  <c r="D10" i="7"/>
  <c r="E9" i="7"/>
  <c r="D9" i="7"/>
  <c r="C10" i="7"/>
  <c r="C9" i="7"/>
  <c r="C8" i="7"/>
  <c r="C7" i="7"/>
  <c r="C6" i="7"/>
  <c r="C5" i="7"/>
  <c r="E8" i="7"/>
  <c r="D8" i="7"/>
  <c r="E7" i="7"/>
  <c r="D7" i="7"/>
  <c r="E6" i="7"/>
  <c r="D6" i="7"/>
  <c r="E5" i="7"/>
  <c r="D5" i="7"/>
  <c r="E4" i="7"/>
  <c r="D4" i="7"/>
  <c r="C4" i="7"/>
  <c r="A4" i="7" a="1"/>
  <c r="A4" i="7" s="1"/>
  <c r="F10" i="8"/>
  <c r="M10" i="8" s="1"/>
  <c r="F9" i="8"/>
  <c r="U9" i="8" s="1"/>
  <c r="F8" i="8"/>
  <c r="S8" i="8" s="1"/>
  <c r="F7" i="8"/>
  <c r="U7" i="8" s="1"/>
  <c r="F6" i="8"/>
  <c r="R6" i="8" s="1"/>
  <c r="F5" i="8"/>
  <c r="I5" i="8" s="1"/>
  <c r="F4" i="8"/>
  <c r="K4" i="8" s="1"/>
  <c r="E10" i="8"/>
  <c r="D10" i="8"/>
  <c r="E9" i="8"/>
  <c r="D9" i="8"/>
  <c r="E8" i="8"/>
  <c r="D8" i="8"/>
  <c r="E7" i="8"/>
  <c r="D7" i="8"/>
  <c r="E6" i="8"/>
  <c r="D6" i="8"/>
  <c r="E5" i="8"/>
  <c r="D5" i="8"/>
  <c r="E4" i="8"/>
  <c r="D4" i="8"/>
  <c r="C10" i="8"/>
  <c r="C9" i="8"/>
  <c r="C8" i="8"/>
  <c r="C7" i="8"/>
  <c r="C6" i="8"/>
  <c r="C5" i="8"/>
  <c r="C4" i="8"/>
  <c r="A4" i="8" a="1"/>
  <c r="A4" i="8" s="1"/>
  <c r="AC38" i="8"/>
  <c r="AB38" i="8"/>
  <c r="AF38" i="8" s="1"/>
  <c r="AA38" i="8"/>
  <c r="Z38" i="8"/>
  <c r="AH38" i="8" s="1"/>
  <c r="Y38" i="8"/>
  <c r="F38" i="8"/>
  <c r="Q38" i="8" s="1"/>
  <c r="T38" i="8" s="1"/>
  <c r="E38" i="8"/>
  <c r="D38" i="8"/>
  <c r="C38" i="8"/>
  <c r="AH37" i="8"/>
  <c r="AC37" i="8"/>
  <c r="AB37" i="8"/>
  <c r="AF37" i="8" s="1"/>
  <c r="AA37" i="8"/>
  <c r="Z37" i="8"/>
  <c r="Y37" i="8"/>
  <c r="W37" i="8"/>
  <c r="Q37" i="8"/>
  <c r="T37" i="8" s="1"/>
  <c r="M37" i="8"/>
  <c r="I37" i="8"/>
  <c r="H37" i="8"/>
  <c r="G37" i="8"/>
  <c r="F37" i="8"/>
  <c r="R37" i="8" s="1"/>
  <c r="E37" i="8"/>
  <c r="D37" i="8"/>
  <c r="C37" i="8"/>
  <c r="AC36" i="8"/>
  <c r="AB36" i="8"/>
  <c r="AF36" i="8" s="1"/>
  <c r="AA36" i="8"/>
  <c r="Z36" i="8"/>
  <c r="AH36" i="8" s="1"/>
  <c r="Y36" i="8"/>
  <c r="F36" i="8"/>
  <c r="E36" i="8"/>
  <c r="D36" i="8"/>
  <c r="C36" i="8"/>
  <c r="AH35" i="8"/>
  <c r="AC35" i="8"/>
  <c r="AB35" i="8"/>
  <c r="AF35" i="8" s="1"/>
  <c r="AA35" i="8"/>
  <c r="Z35" i="8"/>
  <c r="Y35" i="8"/>
  <c r="F35" i="8"/>
  <c r="V35" i="8" s="1"/>
  <c r="E35" i="8"/>
  <c r="D35" i="8"/>
  <c r="C35" i="8"/>
  <c r="AC34" i="8"/>
  <c r="AB34" i="8"/>
  <c r="AF34" i="8" s="1"/>
  <c r="AA34" i="8"/>
  <c r="Z34" i="8"/>
  <c r="AH34" i="8" s="1"/>
  <c r="Y34" i="8"/>
  <c r="R34" i="8"/>
  <c r="F34" i="8"/>
  <c r="Q34" i="8" s="1"/>
  <c r="T34" i="8" s="1"/>
  <c r="E34" i="8"/>
  <c r="D34" i="8"/>
  <c r="C34" i="8"/>
  <c r="AC33" i="8"/>
  <c r="AB33" i="8"/>
  <c r="AF33" i="8" s="1"/>
  <c r="AA33" i="8"/>
  <c r="Z33" i="8"/>
  <c r="AH33" i="8" s="1"/>
  <c r="Y33" i="8"/>
  <c r="K33" i="8"/>
  <c r="I33" i="8"/>
  <c r="H33" i="8"/>
  <c r="F33" i="8"/>
  <c r="R33" i="8" s="1"/>
  <c r="E33" i="8"/>
  <c r="D33" i="8"/>
  <c r="C33" i="8"/>
  <c r="AC32" i="8"/>
  <c r="AB32" i="8"/>
  <c r="AF32" i="8" s="1"/>
  <c r="AA32" i="8"/>
  <c r="Z32" i="8"/>
  <c r="AH32" i="8" s="1"/>
  <c r="Y32" i="8"/>
  <c r="N32" i="8"/>
  <c r="F32" i="8"/>
  <c r="V32" i="8" s="1"/>
  <c r="E32" i="8"/>
  <c r="D32" i="8"/>
  <c r="C32" i="8"/>
  <c r="AC31" i="8"/>
  <c r="AB31" i="8"/>
  <c r="AF31" i="8" s="1"/>
  <c r="AA31" i="8"/>
  <c r="Z31" i="8"/>
  <c r="AH31" i="8" s="1"/>
  <c r="Y31" i="8"/>
  <c r="W31" i="8"/>
  <c r="I31" i="8"/>
  <c r="G31" i="8"/>
  <c r="F31" i="8"/>
  <c r="V31" i="8" s="1"/>
  <c r="E31" i="8"/>
  <c r="D31" i="8"/>
  <c r="C31" i="8"/>
  <c r="AC30" i="8"/>
  <c r="AB30" i="8"/>
  <c r="AF30" i="8" s="1"/>
  <c r="AA30" i="8"/>
  <c r="Z30" i="8"/>
  <c r="AH30" i="8" s="1"/>
  <c r="Y30" i="8"/>
  <c r="F30" i="8"/>
  <c r="N30" i="8" s="1"/>
  <c r="E30" i="8"/>
  <c r="D30" i="8"/>
  <c r="C30" i="8"/>
  <c r="AC29" i="8"/>
  <c r="AB29" i="8"/>
  <c r="AF29" i="8" s="1"/>
  <c r="AA29" i="8"/>
  <c r="Z29" i="8"/>
  <c r="AH29" i="8" s="1"/>
  <c r="Y29" i="8"/>
  <c r="F29" i="8"/>
  <c r="R29" i="8" s="1"/>
  <c r="E29" i="8"/>
  <c r="D29" i="8"/>
  <c r="C29" i="8"/>
  <c r="AC28" i="8"/>
  <c r="AB28" i="8"/>
  <c r="AF28" i="8" s="1"/>
  <c r="AA28" i="8"/>
  <c r="Z28" i="8"/>
  <c r="AH28" i="8" s="1"/>
  <c r="Y28" i="8"/>
  <c r="F28" i="8"/>
  <c r="I28" i="8" s="1"/>
  <c r="E28" i="8"/>
  <c r="D28" i="8"/>
  <c r="C28" i="8"/>
  <c r="AC27" i="8"/>
  <c r="AB27" i="8"/>
  <c r="AF27" i="8" s="1"/>
  <c r="AA27" i="8"/>
  <c r="Z27" i="8"/>
  <c r="AH27" i="8" s="1"/>
  <c r="Y27" i="8"/>
  <c r="X27" i="8"/>
  <c r="W27" i="8"/>
  <c r="R27" i="8"/>
  <c r="P27" i="8"/>
  <c r="M27" i="8"/>
  <c r="L27" i="8"/>
  <c r="K27" i="8"/>
  <c r="I27" i="8"/>
  <c r="H27" i="8"/>
  <c r="G27" i="8"/>
  <c r="F27" i="8"/>
  <c r="V27" i="8" s="1"/>
  <c r="E27" i="8"/>
  <c r="D27" i="8"/>
  <c r="C27" i="8"/>
  <c r="AC26" i="8"/>
  <c r="AB26" i="8"/>
  <c r="AF26" i="8" s="1"/>
  <c r="AA26" i="8"/>
  <c r="Z26" i="8"/>
  <c r="AH26" i="8" s="1"/>
  <c r="Y26" i="8"/>
  <c r="F26" i="8"/>
  <c r="R26" i="8" s="1"/>
  <c r="E26" i="8"/>
  <c r="D26" i="8"/>
  <c r="C26" i="8"/>
  <c r="AC25" i="8"/>
  <c r="AB25" i="8"/>
  <c r="AF25" i="8" s="1"/>
  <c r="AA25" i="8"/>
  <c r="Z25" i="8"/>
  <c r="AH25" i="8" s="1"/>
  <c r="Y25" i="8"/>
  <c r="S25" i="8"/>
  <c r="F25" i="8"/>
  <c r="R25" i="8" s="1"/>
  <c r="E25" i="8"/>
  <c r="D25" i="8"/>
  <c r="C25" i="8"/>
  <c r="AH24" i="8"/>
  <c r="AC24" i="8"/>
  <c r="AB24" i="8"/>
  <c r="AF24" i="8" s="1"/>
  <c r="AA24" i="8"/>
  <c r="Z24" i="8"/>
  <c r="Y24" i="8"/>
  <c r="F24" i="8"/>
  <c r="N24" i="8" s="1"/>
  <c r="E24" i="8"/>
  <c r="D24" i="8"/>
  <c r="C24" i="8"/>
  <c r="AC23" i="8"/>
  <c r="AB23" i="8"/>
  <c r="AF23" i="8" s="1"/>
  <c r="AA23" i="8"/>
  <c r="Z23" i="8"/>
  <c r="AH23" i="8" s="1"/>
  <c r="Y23" i="8"/>
  <c r="S23" i="8"/>
  <c r="F23" i="8"/>
  <c r="V23" i="8" s="1"/>
  <c r="E23" i="8"/>
  <c r="D23" i="8"/>
  <c r="C23" i="8"/>
  <c r="AC22" i="8"/>
  <c r="AB22" i="8"/>
  <c r="AF22" i="8" s="1"/>
  <c r="AA22" i="8"/>
  <c r="Z22" i="8"/>
  <c r="AH22" i="8" s="1"/>
  <c r="Y22" i="8"/>
  <c r="N22" i="8"/>
  <c r="F22" i="8"/>
  <c r="O22" i="8" s="1"/>
  <c r="E22" i="8"/>
  <c r="D22" i="8"/>
  <c r="C22" i="8"/>
  <c r="AC21" i="8"/>
  <c r="AB21" i="8"/>
  <c r="AF21" i="8" s="1"/>
  <c r="AA21" i="8"/>
  <c r="Z21" i="8"/>
  <c r="AH21" i="8" s="1"/>
  <c r="Y21" i="8"/>
  <c r="F21" i="8"/>
  <c r="V21" i="8" s="1"/>
  <c r="E21" i="8"/>
  <c r="D21" i="8"/>
  <c r="C21" i="8"/>
  <c r="AC20" i="8"/>
  <c r="AB20" i="8"/>
  <c r="AF20" i="8" s="1"/>
  <c r="AA20" i="8"/>
  <c r="Z20" i="8"/>
  <c r="AH20" i="8" s="1"/>
  <c r="Y20" i="8"/>
  <c r="V20" i="8"/>
  <c r="S20" i="8"/>
  <c r="J20" i="8"/>
  <c r="F20" i="8"/>
  <c r="L20" i="8" s="1"/>
  <c r="E20" i="8"/>
  <c r="D20" i="8"/>
  <c r="C20" i="8"/>
  <c r="AH19" i="8"/>
  <c r="AF19" i="8"/>
  <c r="AC19" i="8"/>
  <c r="AB19" i="8"/>
  <c r="AA19" i="8"/>
  <c r="Z19" i="8"/>
  <c r="Y19" i="8"/>
  <c r="F19" i="8"/>
  <c r="V19" i="8" s="1"/>
  <c r="E19" i="8"/>
  <c r="D19" i="8"/>
  <c r="C19" i="8"/>
  <c r="AC18" i="8"/>
  <c r="AB18" i="8"/>
  <c r="AF18" i="8" s="1"/>
  <c r="AA18" i="8"/>
  <c r="Z18" i="8"/>
  <c r="AH18" i="8" s="1"/>
  <c r="Y18" i="8"/>
  <c r="F18" i="8"/>
  <c r="U18" i="8" s="1"/>
  <c r="E18" i="8"/>
  <c r="D18" i="8"/>
  <c r="C18" i="8"/>
  <c r="AC17" i="8"/>
  <c r="AB17" i="8"/>
  <c r="AF17" i="8" s="1"/>
  <c r="AA17" i="8"/>
  <c r="Z17" i="8"/>
  <c r="AH17" i="8" s="1"/>
  <c r="Y17" i="8"/>
  <c r="F17" i="8"/>
  <c r="E17" i="8"/>
  <c r="D17" i="8"/>
  <c r="C17" i="8"/>
  <c r="AC16" i="8"/>
  <c r="AB16" i="8"/>
  <c r="AF16" i="8" s="1"/>
  <c r="AA16" i="8"/>
  <c r="Z16" i="8"/>
  <c r="AH16" i="8" s="1"/>
  <c r="Y16" i="8"/>
  <c r="F16" i="8"/>
  <c r="L16" i="8" s="1"/>
  <c r="E16" i="8"/>
  <c r="D16" i="8"/>
  <c r="C16" i="8"/>
  <c r="AC15" i="8"/>
  <c r="AB15" i="8"/>
  <c r="AF15" i="8" s="1"/>
  <c r="AA15" i="8"/>
  <c r="Z15" i="8"/>
  <c r="AH15" i="8" s="1"/>
  <c r="Y15" i="8"/>
  <c r="F15" i="8"/>
  <c r="V15" i="8" s="1"/>
  <c r="E15" i="8"/>
  <c r="D15" i="8"/>
  <c r="C15" i="8"/>
  <c r="AC14" i="8"/>
  <c r="AB14" i="8"/>
  <c r="AF14" i="8" s="1"/>
  <c r="AA14" i="8"/>
  <c r="Z14" i="8"/>
  <c r="AH14" i="8" s="1"/>
  <c r="Y14" i="8"/>
  <c r="K14" i="8"/>
  <c r="F14" i="8"/>
  <c r="W14" i="8" s="1"/>
  <c r="E14" i="8"/>
  <c r="D14" i="8"/>
  <c r="C14" i="8"/>
  <c r="AC13" i="8"/>
  <c r="AB13" i="8"/>
  <c r="AF13" i="8" s="1"/>
  <c r="AA13" i="8"/>
  <c r="Z13" i="8"/>
  <c r="AH13" i="8" s="1"/>
  <c r="Y13" i="8"/>
  <c r="W13" i="8"/>
  <c r="U13" i="8"/>
  <c r="P13" i="8"/>
  <c r="M13" i="8"/>
  <c r="G13" i="8"/>
  <c r="F13" i="8"/>
  <c r="V13" i="8" s="1"/>
  <c r="E13" i="8"/>
  <c r="D13" i="8"/>
  <c r="C13" i="8"/>
  <c r="AC12" i="8"/>
  <c r="AB12" i="8"/>
  <c r="AF12" i="8" s="1"/>
  <c r="AA12" i="8"/>
  <c r="Z12" i="8"/>
  <c r="AH12" i="8" s="1"/>
  <c r="Y12" i="8"/>
  <c r="U12" i="8"/>
  <c r="S12" i="8"/>
  <c r="F12" i="8"/>
  <c r="R12" i="8" s="1"/>
  <c r="E12" i="8"/>
  <c r="D12" i="8"/>
  <c r="C12" i="8"/>
  <c r="AH11" i="8"/>
  <c r="AF11" i="8"/>
  <c r="AC11" i="8"/>
  <c r="AB11" i="8"/>
  <c r="AA11" i="8"/>
  <c r="Z11" i="8"/>
  <c r="Y11" i="8"/>
  <c r="X11" i="8"/>
  <c r="W11" i="8"/>
  <c r="U11" i="8"/>
  <c r="M11" i="8"/>
  <c r="I11" i="8"/>
  <c r="H11" i="8"/>
  <c r="G11" i="8"/>
  <c r="F11" i="8"/>
  <c r="L11" i="8" s="1"/>
  <c r="E11" i="8"/>
  <c r="D11" i="8"/>
  <c r="C11" i="8"/>
  <c r="AF10" i="8"/>
  <c r="AH10" i="8"/>
  <c r="AH9" i="8"/>
  <c r="W9" i="8"/>
  <c r="K9" i="8"/>
  <c r="AG9" i="8"/>
  <c r="AF7" i="8"/>
  <c r="AH7" i="8"/>
  <c r="X7" i="8"/>
  <c r="W7" i="8"/>
  <c r="I7" i="8"/>
  <c r="H7" i="8"/>
  <c r="AH6" i="8"/>
  <c r="S6" i="8"/>
  <c r="V6" i="8"/>
  <c r="U5" i="8"/>
  <c r="M5" i="8"/>
  <c r="L5" i="8"/>
  <c r="J5" i="8"/>
  <c r="G5" i="8"/>
  <c r="R4" i="8"/>
  <c r="B2" i="7"/>
  <c r="G6" i="8" l="1"/>
  <c r="U6" i="8"/>
  <c r="I6" i="8"/>
  <c r="X6" i="8"/>
  <c r="K6" i="8"/>
  <c r="M6" i="8"/>
  <c r="P6" i="8"/>
  <c r="J6" i="8"/>
  <c r="AH8" i="8"/>
  <c r="AH4" i="8"/>
  <c r="AF8" i="8"/>
  <c r="AF5" i="8"/>
  <c r="AF9" i="8"/>
  <c r="G16" i="8"/>
  <c r="M19" i="8"/>
  <c r="U23" i="8"/>
  <c r="G29" i="8"/>
  <c r="X37" i="8"/>
  <c r="I16" i="8"/>
  <c r="W19" i="8"/>
  <c r="G21" i="8"/>
  <c r="H23" i="8"/>
  <c r="O26" i="8"/>
  <c r="G28" i="8"/>
  <c r="H29" i="8"/>
  <c r="J31" i="8"/>
  <c r="M33" i="8"/>
  <c r="M35" i="8"/>
  <c r="L37" i="8"/>
  <c r="K11" i="8"/>
  <c r="K16" i="8"/>
  <c r="K18" i="8"/>
  <c r="L21" i="8"/>
  <c r="I23" i="8"/>
  <c r="Q27" i="8"/>
  <c r="J28" i="8"/>
  <c r="Q29" i="8"/>
  <c r="T29" i="8" s="1"/>
  <c r="K31" i="8"/>
  <c r="J32" i="8"/>
  <c r="S33" i="8"/>
  <c r="W35" i="8"/>
  <c r="N16" i="8"/>
  <c r="L18" i="8"/>
  <c r="N21" i="8"/>
  <c r="J23" i="8"/>
  <c r="K28" i="8"/>
  <c r="S29" i="8"/>
  <c r="M31" i="8"/>
  <c r="U33" i="8"/>
  <c r="O37" i="8"/>
  <c r="J38" i="8"/>
  <c r="O11" i="8"/>
  <c r="K13" i="8"/>
  <c r="M14" i="8"/>
  <c r="Q16" i="8"/>
  <c r="T16" i="8" s="1"/>
  <c r="M18" i="8"/>
  <c r="W21" i="8"/>
  <c r="L23" i="8"/>
  <c r="G25" i="8"/>
  <c r="U27" i="8"/>
  <c r="N28" i="8"/>
  <c r="P31" i="8"/>
  <c r="X33" i="8"/>
  <c r="R38" i="8"/>
  <c r="P11" i="8"/>
  <c r="M12" i="8"/>
  <c r="L13" i="8"/>
  <c r="V14" i="8"/>
  <c r="U16" i="8"/>
  <c r="V18" i="8"/>
  <c r="Q23" i="8"/>
  <c r="T23" i="8" s="1"/>
  <c r="H25" i="8"/>
  <c r="R28" i="8"/>
  <c r="R31" i="8"/>
  <c r="S37" i="8"/>
  <c r="S11" i="8"/>
  <c r="W18" i="8"/>
  <c r="R23" i="8"/>
  <c r="Q25" i="8"/>
  <c r="T25" i="8" s="1"/>
  <c r="S31" i="8"/>
  <c r="K7" i="8"/>
  <c r="O5" i="8"/>
  <c r="M7" i="8"/>
  <c r="R5" i="8"/>
  <c r="O7" i="8"/>
  <c r="Q5" i="8"/>
  <c r="S5" i="8"/>
  <c r="P7" i="8"/>
  <c r="L7" i="8"/>
  <c r="S7" i="8"/>
  <c r="G7" i="8"/>
  <c r="M4" i="8"/>
  <c r="R8" i="8"/>
  <c r="M8" i="8"/>
  <c r="U8" i="8"/>
  <c r="L10" i="8"/>
  <c r="R9" i="8"/>
  <c r="P10" i="8"/>
  <c r="Q10" i="8"/>
  <c r="T10" i="8" s="1"/>
  <c r="R10" i="8"/>
  <c r="U10" i="8"/>
  <c r="O9" i="8"/>
  <c r="V10" i="8"/>
  <c r="G10" i="8"/>
  <c r="H10" i="8"/>
  <c r="G9" i="8"/>
  <c r="I10" i="8"/>
  <c r="W10" i="8"/>
  <c r="AG10" i="8"/>
  <c r="AE10" i="8" s="1"/>
  <c r="J9" i="8"/>
  <c r="K10" i="8"/>
  <c r="X10" i="8"/>
  <c r="L9" i="8"/>
  <c r="X19" i="8"/>
  <c r="J30" i="8"/>
  <c r="O35" i="8"/>
  <c r="X35" i="8"/>
  <c r="S4" i="8"/>
  <c r="K5" i="8"/>
  <c r="W5" i="8"/>
  <c r="L6" i="8"/>
  <c r="W6" i="8"/>
  <c r="M9" i="8"/>
  <c r="O10" i="8"/>
  <c r="N13" i="8"/>
  <c r="H15" i="8"/>
  <c r="Q15" i="8"/>
  <c r="T15" i="8" s="1"/>
  <c r="P16" i="8"/>
  <c r="N18" i="8"/>
  <c r="G19" i="8"/>
  <c r="P19" i="8"/>
  <c r="K23" i="8"/>
  <c r="M24" i="8"/>
  <c r="I25" i="8"/>
  <c r="O27" i="8"/>
  <c r="Q28" i="8"/>
  <c r="T28" i="8" s="1"/>
  <c r="I29" i="8"/>
  <c r="L31" i="8"/>
  <c r="U31" i="8"/>
  <c r="AG31" i="8"/>
  <c r="R32" i="8"/>
  <c r="L33" i="8"/>
  <c r="W33" i="8"/>
  <c r="G35" i="8"/>
  <c r="P35" i="8"/>
  <c r="K37" i="8"/>
  <c r="U37" i="8"/>
  <c r="AG37" i="8"/>
  <c r="AI37" i="8" s="1"/>
  <c r="P15" i="8"/>
  <c r="U4" i="8"/>
  <c r="I15" i="8"/>
  <c r="R15" i="8"/>
  <c r="Q18" i="8"/>
  <c r="H19" i="8"/>
  <c r="Q19" i="8"/>
  <c r="T19" i="8" s="1"/>
  <c r="O24" i="8"/>
  <c r="K25" i="8"/>
  <c r="U25" i="8"/>
  <c r="K29" i="8"/>
  <c r="U29" i="8"/>
  <c r="AG29" i="8"/>
  <c r="H35" i="8"/>
  <c r="Q35" i="8"/>
  <c r="T35" i="8" s="1"/>
  <c r="G15" i="8"/>
  <c r="O6" i="8"/>
  <c r="Q9" i="8"/>
  <c r="T9" i="8" s="1"/>
  <c r="S13" i="8"/>
  <c r="J15" i="8"/>
  <c r="S15" i="8"/>
  <c r="R16" i="8"/>
  <c r="G18" i="8"/>
  <c r="R18" i="8"/>
  <c r="I19" i="8"/>
  <c r="R19" i="8"/>
  <c r="M23" i="8"/>
  <c r="W23" i="8"/>
  <c r="AG23" i="8"/>
  <c r="AE23" i="8" s="1"/>
  <c r="W24" i="8"/>
  <c r="L25" i="8"/>
  <c r="W25" i="8"/>
  <c r="V28" i="8"/>
  <c r="L29" i="8"/>
  <c r="W29" i="8"/>
  <c r="O31" i="8"/>
  <c r="X31" i="8"/>
  <c r="O33" i="8"/>
  <c r="I35" i="8"/>
  <c r="R35" i="8"/>
  <c r="K15" i="8"/>
  <c r="U15" i="8"/>
  <c r="I18" i="8"/>
  <c r="S18" i="8"/>
  <c r="J19" i="8"/>
  <c r="S19" i="8"/>
  <c r="O23" i="8"/>
  <c r="X23" i="8"/>
  <c r="M25" i="8"/>
  <c r="X25" i="8"/>
  <c r="M29" i="8"/>
  <c r="X29" i="8"/>
  <c r="P33" i="8"/>
  <c r="J35" i="8"/>
  <c r="S35" i="8"/>
  <c r="O15" i="8"/>
  <c r="O19" i="8"/>
  <c r="AG25" i="8"/>
  <c r="AI25" i="8" s="1"/>
  <c r="H6" i="8"/>
  <c r="Q6" i="8"/>
  <c r="T6" i="8" s="1"/>
  <c r="Q7" i="8"/>
  <c r="T7" i="8" s="1"/>
  <c r="K8" i="8"/>
  <c r="I9" i="8"/>
  <c r="S9" i="8"/>
  <c r="J10" i="8"/>
  <c r="S10" i="8"/>
  <c r="Q11" i="8"/>
  <c r="K12" i="8"/>
  <c r="I13" i="8"/>
  <c r="L15" i="8"/>
  <c r="W15" i="8"/>
  <c r="AG15" i="8"/>
  <c r="H16" i="8"/>
  <c r="W16" i="8"/>
  <c r="J18" i="8"/>
  <c r="K19" i="8"/>
  <c r="M20" i="8"/>
  <c r="U21" i="8"/>
  <c r="G23" i="8"/>
  <c r="P23" i="8"/>
  <c r="O25" i="8"/>
  <c r="J27" i="8"/>
  <c r="S27" i="8"/>
  <c r="AG27" i="8" s="1"/>
  <c r="AE27" i="8" s="1"/>
  <c r="O29" i="8"/>
  <c r="H31" i="8"/>
  <c r="Q31" i="8"/>
  <c r="T31" i="8" s="1"/>
  <c r="G33" i="8"/>
  <c r="Q33" i="8"/>
  <c r="T33" i="8" s="1"/>
  <c r="J34" i="8"/>
  <c r="K35" i="8"/>
  <c r="P37" i="8"/>
  <c r="M15" i="8"/>
  <c r="X15" i="8"/>
  <c r="L19" i="8"/>
  <c r="U19" i="8"/>
  <c r="P25" i="8"/>
  <c r="P29" i="8"/>
  <c r="L35" i="8"/>
  <c r="U35" i="8"/>
  <c r="AG35" i="8"/>
  <c r="AE9" i="8"/>
  <c r="AI9" i="8"/>
  <c r="R17" i="8"/>
  <c r="J17" i="8"/>
  <c r="X17" i="8"/>
  <c r="AE31" i="8"/>
  <c r="AI31" i="8"/>
  <c r="L4" i="8"/>
  <c r="N7" i="8"/>
  <c r="V7" i="8"/>
  <c r="L8" i="8"/>
  <c r="N11" i="8"/>
  <c r="V11" i="8"/>
  <c r="L12" i="8"/>
  <c r="L14" i="8"/>
  <c r="U14" i="8"/>
  <c r="O16" i="8"/>
  <c r="X16" i="8"/>
  <c r="AG16" i="8"/>
  <c r="G17" i="8"/>
  <c r="P17" i="8"/>
  <c r="K20" i="8"/>
  <c r="U20" i="8"/>
  <c r="M21" i="8"/>
  <c r="Q30" i="8"/>
  <c r="T30" i="8" s="1"/>
  <c r="I30" i="8"/>
  <c r="AG30" i="8"/>
  <c r="X30" i="8"/>
  <c r="P30" i="8"/>
  <c r="H30" i="8"/>
  <c r="W30" i="8"/>
  <c r="O30" i="8"/>
  <c r="G30" i="8"/>
  <c r="U30" i="8"/>
  <c r="M30" i="8"/>
  <c r="L30" i="8"/>
  <c r="S30" i="8"/>
  <c r="K30" i="8"/>
  <c r="H17" i="8"/>
  <c r="Q17" i="8"/>
  <c r="T17" i="8" s="1"/>
  <c r="AG22" i="8"/>
  <c r="X22" i="8"/>
  <c r="P22" i="8"/>
  <c r="H22" i="8"/>
  <c r="L22" i="8"/>
  <c r="Q22" i="8"/>
  <c r="T22" i="8" s="1"/>
  <c r="Q26" i="8"/>
  <c r="I26" i="8"/>
  <c r="X26" i="8"/>
  <c r="P26" i="8"/>
  <c r="H26" i="8"/>
  <c r="L26" i="8"/>
  <c r="S26" i="8"/>
  <c r="AI29" i="8"/>
  <c r="AE29" i="8"/>
  <c r="V4" i="8"/>
  <c r="N8" i="8"/>
  <c r="V8" i="8"/>
  <c r="N12" i="8"/>
  <c r="V12" i="8"/>
  <c r="N14" i="8"/>
  <c r="I17" i="8"/>
  <c r="S17" i="8"/>
  <c r="N20" i="8"/>
  <c r="W20" i="8"/>
  <c r="R21" i="8"/>
  <c r="J21" i="8"/>
  <c r="O21" i="8"/>
  <c r="X21" i="8"/>
  <c r="AG21" i="8"/>
  <c r="G22" i="8"/>
  <c r="R22" i="8"/>
  <c r="L24" i="8"/>
  <c r="AG24" i="8"/>
  <c r="X24" i="8"/>
  <c r="P24" i="8"/>
  <c r="H24" i="8"/>
  <c r="Q24" i="8"/>
  <c r="T24" i="8" s="1"/>
  <c r="G26" i="8"/>
  <c r="U26" i="8"/>
  <c r="G8" i="8"/>
  <c r="W8" i="8"/>
  <c r="G12" i="8"/>
  <c r="O12" i="8"/>
  <c r="W12" i="8"/>
  <c r="AG14" i="8"/>
  <c r="X14" i="8"/>
  <c r="P14" i="8"/>
  <c r="H14" i="8"/>
  <c r="O14" i="8"/>
  <c r="K17" i="8"/>
  <c r="O20" i="8"/>
  <c r="X20" i="8"/>
  <c r="AG20" i="8"/>
  <c r="P21" i="8"/>
  <c r="I22" i="8"/>
  <c r="S22" i="8"/>
  <c r="G24" i="8"/>
  <c r="R24" i="8"/>
  <c r="J26" i="8"/>
  <c r="V26" i="8"/>
  <c r="R30" i="8"/>
  <c r="O17" i="8"/>
  <c r="AG17" i="8"/>
  <c r="O4" i="8"/>
  <c r="O8" i="8"/>
  <c r="H4" i="8"/>
  <c r="P4" i="8"/>
  <c r="X4" i="8"/>
  <c r="N5" i="8"/>
  <c r="V5" i="8"/>
  <c r="J7" i="8"/>
  <c r="R7" i="8"/>
  <c r="H8" i="8"/>
  <c r="P8" i="8"/>
  <c r="X8" i="8"/>
  <c r="AG8" i="8"/>
  <c r="AI8" i="8" s="1"/>
  <c r="N9" i="8"/>
  <c r="V9" i="8"/>
  <c r="J11" i="8"/>
  <c r="R11" i="8"/>
  <c r="H12" i="8"/>
  <c r="P12" i="8"/>
  <c r="X12" i="8"/>
  <c r="R13" i="8"/>
  <c r="J13" i="8"/>
  <c r="O13" i="8"/>
  <c r="X13" i="8"/>
  <c r="G14" i="8"/>
  <c r="Q14" i="8"/>
  <c r="T14" i="8" s="1"/>
  <c r="J16" i="8"/>
  <c r="S16" i="8"/>
  <c r="L17" i="8"/>
  <c r="U17" i="8"/>
  <c r="G20" i="8"/>
  <c r="P20" i="8"/>
  <c r="H21" i="8"/>
  <c r="Q21" i="8"/>
  <c r="T21" i="8" s="1"/>
  <c r="J22" i="8"/>
  <c r="U22" i="8"/>
  <c r="I24" i="8"/>
  <c r="S24" i="8"/>
  <c r="K26" i="8"/>
  <c r="W26" i="8"/>
  <c r="V30" i="8"/>
  <c r="U36" i="8"/>
  <c r="M36" i="8"/>
  <c r="L36" i="8"/>
  <c r="S36" i="8"/>
  <c r="K36" i="8"/>
  <c r="R36" i="8"/>
  <c r="J36" i="8"/>
  <c r="Q36" i="8"/>
  <c r="T36" i="8" s="1"/>
  <c r="I36" i="8"/>
  <c r="AG36" i="8"/>
  <c r="X36" i="8"/>
  <c r="P36" i="8"/>
  <c r="H36" i="8"/>
  <c r="W36" i="8"/>
  <c r="O36" i="8"/>
  <c r="G36" i="8"/>
  <c r="W4" i="8"/>
  <c r="I4" i="8"/>
  <c r="Q4" i="8"/>
  <c r="T4" i="8" s="1"/>
  <c r="I12" i="8"/>
  <c r="AG12" i="8" s="1"/>
  <c r="Q12" i="8"/>
  <c r="T12" i="8" s="1"/>
  <c r="I14" i="8"/>
  <c r="R14" i="8"/>
  <c r="M17" i="8"/>
  <c r="V17" i="8"/>
  <c r="H20" i="8"/>
  <c r="Q20" i="8"/>
  <c r="T20" i="8" s="1"/>
  <c r="I21" i="8"/>
  <c r="S21" i="8"/>
  <c r="K22" i="8"/>
  <c r="V22" i="8"/>
  <c r="J24" i="8"/>
  <c r="U24" i="8"/>
  <c r="M26" i="8"/>
  <c r="AE35" i="8"/>
  <c r="AI35" i="8"/>
  <c r="N36" i="8"/>
  <c r="AI27" i="8"/>
  <c r="N4" i="8"/>
  <c r="I8" i="8"/>
  <c r="Q8" i="8"/>
  <c r="T8" i="8" s="1"/>
  <c r="J4" i="8"/>
  <c r="H5" i="8"/>
  <c r="P5" i="8"/>
  <c r="X5" i="8"/>
  <c r="N6" i="8"/>
  <c r="J8" i="8"/>
  <c r="H9" i="8"/>
  <c r="P9" i="8"/>
  <c r="X9" i="8"/>
  <c r="N10" i="8"/>
  <c r="J12" i="8"/>
  <c r="H13" i="8"/>
  <c r="Q13" i="8"/>
  <c r="T13" i="8" s="1"/>
  <c r="J14" i="8"/>
  <c r="S14" i="8"/>
  <c r="M16" i="8"/>
  <c r="V16" i="8"/>
  <c r="N17" i="8"/>
  <c r="W17" i="8"/>
  <c r="X18" i="8"/>
  <c r="P18" i="8"/>
  <c r="H18" i="8"/>
  <c r="O18" i="8"/>
  <c r="I20" i="8"/>
  <c r="R20" i="8"/>
  <c r="K21" i="8"/>
  <c r="M22" i="8"/>
  <c r="W22" i="8"/>
  <c r="K24" i="8"/>
  <c r="V24" i="8"/>
  <c r="N26" i="8"/>
  <c r="U28" i="8"/>
  <c r="M28" i="8"/>
  <c r="L28" i="8"/>
  <c r="AG28" i="8"/>
  <c r="X28" i="8"/>
  <c r="P28" i="8"/>
  <c r="H28" i="8"/>
  <c r="W28" i="8"/>
  <c r="O28" i="8"/>
  <c r="S28" i="8"/>
  <c r="U32" i="8"/>
  <c r="M32" i="8"/>
  <c r="L32" i="8"/>
  <c r="S32" i="8"/>
  <c r="K32" i="8"/>
  <c r="Q32" i="8"/>
  <c r="I32" i="8"/>
  <c r="X32" i="8"/>
  <c r="P32" i="8"/>
  <c r="H32" i="8"/>
  <c r="W32" i="8"/>
  <c r="O32" i="8"/>
  <c r="G32" i="8"/>
  <c r="V36" i="8"/>
  <c r="K34" i="8"/>
  <c r="S34" i="8"/>
  <c r="K38" i="8"/>
  <c r="S38" i="8"/>
  <c r="N25" i="8"/>
  <c r="V25" i="8"/>
  <c r="N29" i="8"/>
  <c r="V29" i="8"/>
  <c r="N33" i="8"/>
  <c r="V33" i="8"/>
  <c r="L34" i="8"/>
  <c r="N37" i="8"/>
  <c r="V37" i="8"/>
  <c r="AE37" i="8"/>
  <c r="L38" i="8"/>
  <c r="M34" i="8"/>
  <c r="U34" i="8"/>
  <c r="M38" i="8"/>
  <c r="U38" i="8"/>
  <c r="N34" i="8"/>
  <c r="V34" i="8"/>
  <c r="N38" i="8"/>
  <c r="V38" i="8"/>
  <c r="G34" i="8"/>
  <c r="O34" i="8"/>
  <c r="W34" i="8"/>
  <c r="G38" i="8"/>
  <c r="O38" i="8"/>
  <c r="W38" i="8"/>
  <c r="N15" i="8"/>
  <c r="N19" i="8"/>
  <c r="N23" i="8"/>
  <c r="J25" i="8"/>
  <c r="N27" i="8"/>
  <c r="J29" i="8"/>
  <c r="N31" i="8"/>
  <c r="J33" i="8"/>
  <c r="AG33" i="8" s="1"/>
  <c r="H34" i="8"/>
  <c r="P34" i="8"/>
  <c r="X34" i="8"/>
  <c r="AG34" i="8"/>
  <c r="N35" i="8"/>
  <c r="J37" i="8"/>
  <c r="H38" i="8"/>
  <c r="P38" i="8"/>
  <c r="X38" i="8"/>
  <c r="AG38" i="8"/>
  <c r="I34" i="8"/>
  <c r="I38" i="8"/>
  <c r="T5" i="8" l="1"/>
  <c r="T32" i="8"/>
  <c r="AG11" i="8"/>
  <c r="AG13" i="8"/>
  <c r="T26" i="8"/>
  <c r="AI10" i="8"/>
  <c r="AG7" i="8"/>
  <c r="AI7" i="8" s="1"/>
  <c r="AG6" i="8"/>
  <c r="AE6" i="8" s="1"/>
  <c r="AG4" i="8"/>
  <c r="AE15" i="8"/>
  <c r="AI15" i="8"/>
  <c r="T27" i="8"/>
  <c r="AG19" i="8"/>
  <c r="AI23" i="8"/>
  <c r="AG18" i="8"/>
  <c r="AI18" i="8" s="1"/>
  <c r="AG5" i="8"/>
  <c r="AE5" i="8" s="1"/>
  <c r="AE25" i="8"/>
  <c r="T18" i="8"/>
  <c r="AE28" i="8"/>
  <c r="AI28" i="8"/>
  <c r="AI11" i="8"/>
  <c r="AE11" i="8"/>
  <c r="AI21" i="8"/>
  <c r="AE21" i="8"/>
  <c r="AE34" i="8"/>
  <c r="AI34" i="8"/>
  <c r="AG32" i="8"/>
  <c r="AI17" i="8"/>
  <c r="AE17" i="8"/>
  <c r="AE24" i="8"/>
  <c r="AI24" i="8"/>
  <c r="AI30" i="8"/>
  <c r="AE30" i="8"/>
  <c r="AE16" i="8"/>
  <c r="AI16" i="8"/>
  <c r="AI36" i="8"/>
  <c r="AE36" i="8"/>
  <c r="AI12" i="8"/>
  <c r="AE12" i="8"/>
  <c r="AE8" i="8"/>
  <c r="AG26" i="8"/>
  <c r="AE22" i="8"/>
  <c r="AI22" i="8"/>
  <c r="AI13" i="8"/>
  <c r="AE13" i="8"/>
  <c r="AE38" i="8"/>
  <c r="AI38" i="8"/>
  <c r="AI33" i="8"/>
  <c r="AE33" i="8"/>
  <c r="AI20" i="8"/>
  <c r="AE20" i="8"/>
  <c r="AI14" i="8"/>
  <c r="AE14" i="8"/>
  <c r="T11" i="8"/>
  <c r="AI4" i="8" l="1"/>
  <c r="AE4" i="8"/>
  <c r="AE18" i="8"/>
  <c r="AE7" i="8"/>
  <c r="AI6" i="8"/>
  <c r="AE19" i="8"/>
  <c r="AI19" i="8"/>
  <c r="AI5" i="8"/>
  <c r="AI26" i="8"/>
  <c r="AE26" i="8"/>
  <c r="AI32" i="8"/>
  <c r="AE32"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<sst xmlns="http://schemas.openxmlformats.org/spreadsheetml/2006/main" count="621" uniqueCount="394">
  <si>
    <t>User Pedon Id:</t>
  </si>
  <si>
    <t>S2020NY123001</t>
  </si>
  <si>
    <t>VVC Dia</t>
  </si>
  <si>
    <t>VVC Len</t>
  </si>
  <si>
    <t>Scoop Measurements</t>
  </si>
  <si>
    <t>Length</t>
  </si>
  <si>
    <t>Width</t>
  </si>
  <si>
    <t>Wall height</t>
  </si>
  <si>
    <t>WARNING!!  VVC Dia, VVC Len, Scoop Length, Scoop Width, and Scoop Wall Height must be entered before entering depth readings!</t>
  </si>
  <si>
    <t>Hz
Desg</t>
  </si>
  <si>
    <t>Upper Depth</t>
  </si>
  <si>
    <t>Lower
Depth</t>
  </si>
  <si>
    <t>Bulk Density
Method</t>
  </si>
  <si>
    <t>CVC / Hydraulic probe</t>
  </si>
  <si>
    <t>Variable Volume Core / Scoop</t>
  </si>
  <si>
    <t>Initial Vol</t>
  </si>
  <si>
    <t>Final Vol</t>
  </si>
  <si>
    <t>Diameter</t>
  </si>
  <si>
    <r>
      <t>1</t>
    </r>
    <r>
      <rPr>
        <vertAlign val="superscript"/>
        <sz val="9"/>
        <color theme="1"/>
        <rFont val="Arial"/>
        <family val="2"/>
      </rPr>
      <t>st</t>
    </r>
    <r>
      <rPr>
        <sz val="9"/>
        <color theme="1"/>
        <rFont val="Arial"/>
        <family val="2"/>
      </rPr>
      <t xml:space="preserve"> depth</t>
    </r>
  </si>
  <si>
    <r>
      <t>2</t>
    </r>
    <r>
      <rPr>
        <vertAlign val="superscript"/>
        <sz val="9"/>
        <color theme="1"/>
        <rFont val="Arial"/>
        <family val="2"/>
      </rPr>
      <t>nd</t>
    </r>
    <r>
      <rPr>
        <sz val="9"/>
        <color theme="1"/>
        <rFont val="Arial"/>
        <family val="2"/>
      </rPr>
      <t xml:space="preserve"> depth</t>
    </r>
  </si>
  <si>
    <r>
      <t>3</t>
    </r>
    <r>
      <rPr>
        <vertAlign val="superscript"/>
        <sz val="9"/>
        <color theme="1"/>
        <rFont val="Arial"/>
        <family val="2"/>
      </rPr>
      <t>rd</t>
    </r>
    <r>
      <rPr>
        <sz val="9"/>
        <color theme="1"/>
        <rFont val="Arial"/>
        <family val="2"/>
      </rPr>
      <t xml:space="preserve"> depth</t>
    </r>
  </si>
  <si>
    <r>
      <t>4</t>
    </r>
    <r>
      <rPr>
        <vertAlign val="superscript"/>
        <sz val="9"/>
        <color theme="1"/>
        <rFont val="Arial"/>
        <family val="2"/>
      </rPr>
      <t>th</t>
    </r>
    <r>
      <rPr>
        <sz val="9"/>
        <color theme="1"/>
        <rFont val="Arial"/>
        <family val="2"/>
      </rPr>
      <t xml:space="preserve"> depth</t>
    </r>
  </si>
  <si>
    <t>Oe</t>
  </si>
  <si>
    <t>000</t>
  </si>
  <si>
    <t>002</t>
  </si>
  <si>
    <t>ring</t>
  </si>
  <si>
    <t>Oa</t>
  </si>
  <si>
    <t>008</t>
  </si>
  <si>
    <t>scoop</t>
  </si>
  <si>
    <t>A</t>
  </si>
  <si>
    <t>015</t>
  </si>
  <si>
    <t>BE</t>
  </si>
  <si>
    <t>028</t>
  </si>
  <si>
    <t>core, variable volume</t>
  </si>
  <si>
    <t>Bx</t>
  </si>
  <si>
    <t>C1212W08-2</t>
  </si>
  <si>
    <t>007</t>
  </si>
  <si>
    <t>core, constant volume</t>
  </si>
  <si>
    <t>E</t>
  </si>
  <si>
    <t>030</t>
  </si>
  <si>
    <t>C1212W08-3</t>
  </si>
  <si>
    <t>010</t>
  </si>
  <si>
    <t>020</t>
  </si>
  <si>
    <t>C1212W08-4</t>
  </si>
  <si>
    <t>005</t>
  </si>
  <si>
    <t>012</t>
  </si>
  <si>
    <t>019</t>
  </si>
  <si>
    <t>033</t>
  </si>
  <si>
    <t>User pedon Id:</t>
  </si>
  <si>
    <t>C1212W08-5</t>
  </si>
  <si>
    <t>011</t>
  </si>
  <si>
    <t>027</t>
  </si>
  <si>
    <t>DSP Plot ID</t>
  </si>
  <si>
    <t>hydraulic probe</t>
  </si>
  <si>
    <t>Bulk Density Method</t>
  </si>
  <si>
    <t>compliant cavity</t>
  </si>
  <si>
    <t>Bulk Density Field Data Entry Form</t>
  </si>
  <si>
    <t>Date Sampled:</t>
  </si>
  <si>
    <t>This field is auto-populated from the Date field on the Plot Master form.  Locked to prevent accidental data entry.</t>
  </si>
  <si>
    <t>The unique identification given to the pedon being sampled.  In order to import this data into NASIS there must be a pedon with the same User Pedon Id already in NASIS.</t>
  </si>
  <si>
    <t>Diameter, in cm, of the variable volume core (VVC).</t>
  </si>
  <si>
    <t>Length, in cm, of the VVC.</t>
  </si>
  <si>
    <t>Scoop length</t>
  </si>
  <si>
    <t>Length, in cm, of the scoop floor.</t>
  </si>
  <si>
    <t>Scoop width</t>
  </si>
  <si>
    <t>Width, in cm, of the scoop floor.</t>
  </si>
  <si>
    <t>Scoop wall height</t>
  </si>
  <si>
    <t>Height of the scoop wall, in cm and not to exceed 15 cm..</t>
  </si>
  <si>
    <t>Bulk Density Information</t>
  </si>
  <si>
    <t>Hz Desg</t>
  </si>
  <si>
    <t>Horizon desgination.</t>
  </si>
  <si>
    <t>NOTE #3</t>
  </si>
  <si>
    <t>Do not create a record in this table for any horizon that is not going to be sampled.  If a record is created for one or more horizons that aren't going to be sampled the import into NASIS will fail.</t>
  </si>
  <si>
    <t>Upper depth</t>
  </si>
  <si>
    <t>Depth, in cm, to the top of the horizon.</t>
  </si>
  <si>
    <t>Lower depth</t>
  </si>
  <si>
    <t>Depth, in cm, to the bottom of the horizon.</t>
  </si>
  <si>
    <t>Bulk density method</t>
  </si>
  <si>
    <t>Select bulk density method from choice list.</t>
  </si>
  <si>
    <t>NOTE #1</t>
  </si>
  <si>
    <r>
      <t xml:space="preserve">Do not enter data into ANY cell that is </t>
    </r>
    <r>
      <rPr>
        <b/>
        <sz val="11"/>
        <rFont val="Arial"/>
        <family val="2"/>
      </rPr>
      <t>BLACKED</t>
    </r>
    <r>
      <rPr>
        <b/>
        <sz val="11"/>
        <color theme="6" tint="-0.499984740745262"/>
        <rFont val="Arial"/>
        <family val="2"/>
      </rPr>
      <t xml:space="preserve"> out.  The cell is not relavent to the bulk density method selected.  </t>
    </r>
  </si>
  <si>
    <t>Comp cav / ring, init vol</t>
  </si>
  <si>
    <t>Initial volume of either the compliant cavity or ring equipment used when placed on the ground.  Range of acceptable entries is &gt;=0 and &lt;= 100,000.  Unit of measure is cc (cubic centimeter).</t>
  </si>
  <si>
    <t>Comp cav / ring, final vol</t>
  </si>
  <si>
    <t>Final volume of either the compliant cavity or ring equipment used when placed on the ground.  Range of acceptable entries is &gt;=0 and &lt;= 100,000.  Unit of measure is cc (cubic centimeter).</t>
  </si>
  <si>
    <t>CVC/Hydraulic probe dia</t>
  </si>
  <si>
    <t>Diameter, in cm, of the constant volume core or hydraulic probe.</t>
  </si>
  <si>
    <t>CVC/Hydraulic probe len</t>
  </si>
  <si>
    <t>Length, in cm, of the constant volume core or the soil tube extracted from the hydraulic probe.</t>
  </si>
  <si>
    <t>NOTE #2</t>
  </si>
  <si>
    <r>
      <t>If the Scoop method is selected then any entry greater than scoop wall height will cause an error message to display</t>
    </r>
    <r>
      <rPr>
        <b/>
        <sz val="11"/>
        <rFont val="Arial"/>
        <family val="2"/>
      </rPr>
      <t xml:space="preserve">.  </t>
    </r>
    <r>
      <rPr>
        <b/>
        <sz val="11"/>
        <color theme="6" tint="-0.499984740745262"/>
        <rFont val="Arial"/>
        <family val="2"/>
      </rPr>
      <t xml:space="preserve"> If the Core, Variable Volume method is selected then any entry greater than VVC length will cause an error message to display.  </t>
    </r>
  </si>
  <si>
    <t>NOTE #3
IMPORTANT!!</t>
  </si>
  <si>
    <r>
      <rPr>
        <b/>
        <sz val="14"/>
        <color rgb="FFFF0000"/>
        <rFont val="Arial"/>
        <family val="2"/>
      </rPr>
      <t>-------------------------------------------¡¡</t>
    </r>
    <r>
      <rPr>
        <b/>
        <u val="double"/>
        <sz val="14"/>
        <color rgb="FFFF0000"/>
        <rFont val="Arial"/>
        <family val="2"/>
      </rPr>
      <t>VITAL</t>
    </r>
    <r>
      <rPr>
        <b/>
        <sz val="14"/>
        <color rgb="FFFF0000"/>
        <rFont val="Arial"/>
        <family val="2"/>
      </rPr>
      <t xml:space="preserve"> !!------------------------------------------------------</t>
    </r>
    <r>
      <rPr>
        <b/>
        <sz val="12"/>
        <rFont val="Arial"/>
        <family val="2"/>
      </rPr>
      <t xml:space="preserve">
If you use the Scoop methodology, then to ensure the data validation routines for Scoop depth readings to work correctly </t>
    </r>
    <r>
      <rPr>
        <b/>
        <u val="double"/>
        <sz val="14"/>
        <color rgb="FFFF0000"/>
        <rFont val="Arial"/>
        <family val="2"/>
      </rPr>
      <t>THERE MUST BE</t>
    </r>
    <r>
      <rPr>
        <b/>
        <sz val="14"/>
        <color rgb="FFFF0000"/>
        <rFont val="Arial"/>
        <family val="2"/>
      </rPr>
      <t xml:space="preserve"> </t>
    </r>
    <r>
      <rPr>
        <b/>
        <sz val="12"/>
        <rFont val="Arial"/>
        <family val="2"/>
      </rPr>
      <t xml:space="preserve">a value in the Scoop Wall Height field.  Even if you are not using Scoop as a bulk density method elsewhere in the pedon.
If you use the VVC (core, variable volume) methodology, then to ensure the data validation routines for VVC depth readings  </t>
    </r>
    <r>
      <rPr>
        <b/>
        <u val="double"/>
        <sz val="14"/>
        <color rgb="FFFF0000"/>
        <rFont val="Arial"/>
        <family val="2"/>
      </rPr>
      <t xml:space="preserve">THERE MUST BE </t>
    </r>
    <r>
      <rPr>
        <b/>
        <sz val="12"/>
        <rFont val="Arial"/>
        <family val="2"/>
      </rPr>
      <t xml:space="preserve">  a value in the VVC Len field.  Even if you are not using VVC as a bulk density methodology elsewhere in the pedon</t>
    </r>
    <r>
      <rPr>
        <sz val="12"/>
        <rFont val="Arial"/>
        <family val="2"/>
      </rPr>
      <t xml:space="preserve">. 
</t>
    </r>
    <r>
      <rPr>
        <b/>
        <sz val="12"/>
        <rFont val="Arial"/>
        <family val="2"/>
      </rPr>
      <t>0.0 has been set as the default for VVC Len and Scoop Wall Height.  If you are not using either the VVC or the Scoop methods, do not delete the value in these fields.</t>
    </r>
  </si>
  <si>
    <r>
      <t>VVC / Scoop - 1</t>
    </r>
    <r>
      <rPr>
        <vertAlign val="superscript"/>
        <sz val="10"/>
        <color theme="1"/>
        <rFont val="Arial"/>
        <family val="2"/>
      </rPr>
      <t>st</t>
    </r>
    <r>
      <rPr>
        <sz val="10"/>
        <color theme="1"/>
        <rFont val="Arial"/>
        <family val="2"/>
      </rPr>
      <t xml:space="preserve"> depth </t>
    </r>
  </si>
  <si>
    <r>
      <t>1</t>
    </r>
    <r>
      <rPr>
        <vertAlign val="superscript"/>
        <sz val="10"/>
        <color theme="1"/>
        <rFont val="Arial"/>
        <family val="2"/>
      </rPr>
      <t>st</t>
    </r>
    <r>
      <rPr>
        <sz val="10"/>
        <color theme="1"/>
        <rFont val="Arial"/>
        <family val="2"/>
      </rPr>
      <t xml:space="preserve"> measured distance, in cm, from the top of the VVC or scoop to the soil surface.</t>
    </r>
  </si>
  <si>
    <r>
      <t>VVC / Scoop - 2</t>
    </r>
    <r>
      <rPr>
        <vertAlign val="superscript"/>
        <sz val="9"/>
        <color theme="1"/>
        <rFont val="Arial"/>
        <family val="2"/>
      </rPr>
      <t>nd</t>
    </r>
    <r>
      <rPr>
        <sz val="10"/>
        <color theme="1"/>
        <rFont val="Arial"/>
        <family val="2"/>
      </rPr>
      <t xml:space="preserve"> depth </t>
    </r>
  </si>
  <si>
    <r>
      <t>2</t>
    </r>
    <r>
      <rPr>
        <vertAlign val="superscript"/>
        <sz val="10"/>
        <color theme="1"/>
        <rFont val="Arial"/>
        <family val="2"/>
      </rPr>
      <t>nd</t>
    </r>
    <r>
      <rPr>
        <sz val="10"/>
        <color theme="1"/>
        <rFont val="Arial"/>
        <family val="2"/>
      </rPr>
      <t xml:space="preserve"> measured distance, in cm, from the top of the VVC or scoop to the soil surface.</t>
    </r>
  </si>
  <si>
    <r>
      <t>VVC / Scoop - 3</t>
    </r>
    <r>
      <rPr>
        <vertAlign val="superscript"/>
        <sz val="9"/>
        <color theme="1"/>
        <rFont val="Arial"/>
        <family val="2"/>
      </rPr>
      <t>rd</t>
    </r>
    <r>
      <rPr>
        <sz val="10"/>
        <color theme="1"/>
        <rFont val="Arial"/>
        <family val="2"/>
      </rPr>
      <t xml:space="preserve"> depth </t>
    </r>
  </si>
  <si>
    <r>
      <t>3</t>
    </r>
    <r>
      <rPr>
        <vertAlign val="superscript"/>
        <sz val="10"/>
        <color theme="1"/>
        <rFont val="Arial"/>
        <family val="2"/>
      </rPr>
      <t>rd</t>
    </r>
    <r>
      <rPr>
        <sz val="10"/>
        <color theme="1"/>
        <rFont val="Arial"/>
        <family val="2"/>
      </rPr>
      <t xml:space="preserve"> measured distance, in cm, from the top of the VVC or scoop to the soil surface.</t>
    </r>
  </si>
  <si>
    <r>
      <t>VVC / Scoop - 4</t>
    </r>
    <r>
      <rPr>
        <vertAlign val="superscript"/>
        <sz val="9"/>
        <color theme="1"/>
        <rFont val="Arial"/>
        <family val="2"/>
      </rPr>
      <t>th</t>
    </r>
    <r>
      <rPr>
        <sz val="10"/>
        <color theme="1"/>
        <rFont val="Arial"/>
        <family val="2"/>
      </rPr>
      <t xml:space="preserve"> depth </t>
    </r>
  </si>
  <si>
    <r>
      <t>4</t>
    </r>
    <r>
      <rPr>
        <vertAlign val="superscript"/>
        <sz val="10"/>
        <color theme="1"/>
        <rFont val="Arial"/>
        <family val="2"/>
      </rPr>
      <t>th</t>
    </r>
    <r>
      <rPr>
        <sz val="10"/>
        <color theme="1"/>
        <rFont val="Arial"/>
        <family val="2"/>
      </rPr>
      <t xml:space="preserve"> measured distance, in cm, from the top of the VVC or scoop to the soil surface.</t>
    </r>
  </si>
  <si>
    <t>BD SSO Lab Entry Form</t>
  </si>
  <si>
    <t>User Site ID</t>
  </si>
  <si>
    <t>This field is auto-populated from the User Site Id field on the Plot Master form.  It is a protected field.</t>
  </si>
  <si>
    <t>This field is auto-populated from the Date field on the Plot Master form.  It is a protected field.</t>
  </si>
  <si>
    <t>RaCA Site Id:</t>
  </si>
  <si>
    <t>This field is auto-populated from the Plot Master form.  It is a protected field.</t>
  </si>
  <si>
    <t>Point Nmbr</t>
  </si>
  <si>
    <t>This is hardcoded and is related to the point number on the Bulk Density form. It is a protected field.</t>
  </si>
  <si>
    <t>This field is auto-populated from the Bulk Density form.  It is a protected field.</t>
  </si>
  <si>
    <t>Hz seq #</t>
  </si>
  <si>
    <t>This field is hard-coded and is related to the horizon seq number on the Bulk Density form.  It is a protected field.</t>
  </si>
  <si>
    <t>This field is auto-populated from horizon desgination on the Bulk Density form.  It is a protected field.</t>
  </si>
  <si>
    <t>Hz top dep</t>
  </si>
  <si>
    <t>C frag wt</t>
  </si>
  <si>
    <t>Weight, in grams, of the coarse fragments in the sample when air-dried.</t>
  </si>
  <si>
    <t>Sample</t>
  </si>
  <si>
    <t>Sample
Moist Wt</t>
  </si>
  <si>
    <t>This is the moist weight, in grams, of the whole sample taken in the field during.</t>
  </si>
  <si>
    <t>Sample 
Air Dry Wt</t>
  </si>
  <si>
    <t>This is the weight, in grams, of the sample after being air dried (about 30 days).</t>
  </si>
  <si>
    <t>Subsample</t>
  </si>
  <si>
    <t>Subsample
Pan Id</t>
  </si>
  <si>
    <t>This is the identifier of the pan the subsample is weighed in, both air dry and oven dry.</t>
  </si>
  <si>
    <t>Subsample
Air dry wt</t>
  </si>
  <si>
    <t>This is the weight, in grams, of the subsample taken from the air dried sample.</t>
  </si>
  <si>
    <t>Subsample
Oven dry wt</t>
  </si>
  <si>
    <t>This is the weight, in grams, of the subsample after being oven dried as specified in the methodology.</t>
  </si>
  <si>
    <t>Additional Methodology found in the soil survey office lab manual.</t>
  </si>
  <si>
    <t>Field Lab Manual Section 3.3</t>
  </si>
  <si>
    <t xml:space="preserve">https://www.nrcs.usda.gov/Internet/FSE_DOCUMENTS/stelprdb1244466.pdf </t>
  </si>
  <si>
    <t>NASIS Data Entry - to be automated - currently described in 2021_DSP_Tiers_and_NASIS_Guide.xlsx, NASIS Data Entry</t>
  </si>
  <si>
    <t>Sample Date</t>
  </si>
  <si>
    <t>Hz desg</t>
  </si>
  <si>
    <t>Moist Wt</t>
  </si>
  <si>
    <t>Air Dry Wt</t>
  </si>
  <si>
    <t>Pan Id</t>
  </si>
  <si>
    <t>DSP Plot ID:</t>
  </si>
  <si>
    <t>Core, constant volume or Hydaulic Probe</t>
  </si>
  <si>
    <t xml:space="preserve">Field moist </t>
  </si>
  <si>
    <t xml:space="preserve">Air dry </t>
  </si>
  <si>
    <t xml:space="preserve">Subsample </t>
  </si>
  <si>
    <t>PD</t>
  </si>
  <si>
    <t xml:space="preserve"> Calculations</t>
  </si>
  <si>
    <t>Horizon desg</t>
  </si>
  <si>
    <t>Upper depth (cm)</t>
  </si>
  <si>
    <t>Lower depth (cm)</t>
  </si>
  <si>
    <t>Variable volume core</t>
  </si>
  <si>
    <t>Scoop</t>
  </si>
  <si>
    <t>Whole sample (g)</t>
  </si>
  <si>
    <t>Coarse frag (g)</t>
  </si>
  <si>
    <r>
      <t>Rock fragment density (g cm</t>
    </r>
    <r>
      <rPr>
        <vertAlign val="superscript"/>
        <sz val="8"/>
        <color theme="2" tint="-0.749992370372631"/>
        <rFont val="Arial"/>
        <family val="2"/>
      </rPr>
      <t>3</t>
    </r>
    <r>
      <rPr>
        <sz val="8"/>
        <color theme="2" tint="-0.749992370372631"/>
        <rFont val="Arial"/>
        <family val="2"/>
      </rPr>
      <t>)</t>
    </r>
  </si>
  <si>
    <t>Vol coarse frag (RF, %)</t>
  </si>
  <si>
    <t>Gravimetric moisture content (%)</t>
  </si>
  <si>
    <r>
      <t>Sample Volume (SV, cm</t>
    </r>
    <r>
      <rPr>
        <vertAlign val="superscript"/>
        <sz val="8"/>
        <rFont val="Arial"/>
        <family val="2"/>
      </rPr>
      <t>3</t>
    </r>
    <r>
      <rPr>
        <sz val="8"/>
        <rFont val="Arial"/>
        <family val="2"/>
      </rPr>
      <t>)</t>
    </r>
  </si>
  <si>
    <t>Oven Dry Soil Wt. (ODW,  g)</t>
  </si>
  <si>
    <r>
      <t>Bulk density of soil (Db,  g/cm</t>
    </r>
    <r>
      <rPr>
        <vertAlign val="superscript"/>
        <sz val="8"/>
        <rFont val="Arial"/>
        <family val="2"/>
      </rPr>
      <t>3</t>
    </r>
    <r>
      <rPr>
        <sz val="8"/>
        <rFont val="Arial"/>
        <family val="2"/>
      </rPr>
      <t>)</t>
    </r>
  </si>
  <si>
    <t>Y - yes, this is a valid bulk density measurement</t>
  </si>
  <si>
    <t>User Pedon ID</t>
  </si>
  <si>
    <t>Density Method</t>
  </si>
  <si>
    <t>Initial vol</t>
  </si>
  <si>
    <t>Core dia (cm)</t>
  </si>
  <si>
    <t>Core len (cm)</t>
  </si>
  <si>
    <t>1st depth</t>
  </si>
  <si>
    <t>2nd depth</t>
  </si>
  <si>
    <t>3rd depth</t>
  </si>
  <si>
    <t>4th depth</t>
  </si>
  <si>
    <t>Total Height</t>
  </si>
  <si>
    <r>
      <t>Vol (cm</t>
    </r>
    <r>
      <rPr>
        <vertAlign val="superscript"/>
        <sz val="8"/>
        <rFont val="Arial"/>
        <family val="2"/>
      </rPr>
      <t>3</t>
    </r>
    <r>
      <rPr>
        <sz val="8"/>
        <rFont val="Arial"/>
        <family val="2"/>
      </rPr>
      <t>)</t>
    </r>
  </si>
  <si>
    <r>
      <t>1</t>
    </r>
    <r>
      <rPr>
        <vertAlign val="superscript"/>
        <sz val="8"/>
        <rFont val="Arial"/>
        <family val="2"/>
      </rPr>
      <t>st</t>
    </r>
    <r>
      <rPr>
        <sz val="8"/>
        <rFont val="Arial"/>
        <family val="2"/>
      </rPr>
      <t xml:space="preserve"> depth</t>
    </r>
  </si>
  <si>
    <r>
      <t>2</t>
    </r>
    <r>
      <rPr>
        <vertAlign val="superscript"/>
        <sz val="8"/>
        <rFont val="Arial"/>
        <family val="2"/>
      </rPr>
      <t>nd</t>
    </r>
    <r>
      <rPr>
        <sz val="8"/>
        <rFont val="Arial"/>
        <family val="2"/>
      </rPr>
      <t xml:space="preserve"> depth</t>
    </r>
  </si>
  <si>
    <r>
      <t>3</t>
    </r>
    <r>
      <rPr>
        <vertAlign val="superscript"/>
        <sz val="8"/>
        <rFont val="Arial"/>
        <family val="2"/>
      </rPr>
      <t>rd</t>
    </r>
    <r>
      <rPr>
        <sz val="8"/>
        <rFont val="Arial"/>
        <family val="2"/>
      </rPr>
      <t xml:space="preserve"> depth</t>
    </r>
  </si>
  <si>
    <r>
      <t>4</t>
    </r>
    <r>
      <rPr>
        <vertAlign val="superscript"/>
        <sz val="8"/>
        <rFont val="Arial"/>
        <family val="2"/>
      </rPr>
      <t>th</t>
    </r>
    <r>
      <rPr>
        <sz val="8"/>
        <rFont val="Arial"/>
        <family val="2"/>
      </rPr>
      <t xml:space="preserve"> depth</t>
    </r>
  </si>
  <si>
    <t>N - no, this is NOT a valid bulk density measurement</t>
  </si>
  <si>
    <t>FORMULAS</t>
  </si>
  <si>
    <t>ODW = ADW/(ADS/ODS)</t>
  </si>
  <si>
    <t>Db = ODW/[SV - (RF/PD)</t>
  </si>
  <si>
    <t>SV</t>
  </si>
  <si>
    <t>depends of method of collection</t>
  </si>
  <si>
    <t xml:space="preserve">current sample volume formula (in column AF) </t>
  </si>
  <si>
    <t>=IF(G4="compliant cavity",I4-H4,IF(G4="core, constant volume",PI()*(J4/2)^2*K4,IF(G4="hydraulic probe",PI()*(J4/2)^2*K4,IF(G4="ring",I4-H4,IF(G4="scoop",S4*T4*(R4-AVERAGE(V4:Y4)),IF(G4="core, variable volume",PI()*(L4/2)^2*(M4-AVERAGE(N4:Q4)),"no volume"))))))</t>
  </si>
  <si>
    <t>Sample volume formula</t>
  </si>
  <si>
    <t>Cell Formula of First Row</t>
  </si>
  <si>
    <t>Final Vol - Initial Vol</t>
  </si>
  <si>
    <t>I4 - H4</t>
  </si>
  <si>
    <t>pi*(diameter/2)^2*length</t>
  </si>
  <si>
    <t>PI()*(J4/2)^2*K4</t>
  </si>
  <si>
    <t>scoop width*scoop length* height of sample 
height of sample = height of scoop - avg(depth to sample)</t>
  </si>
  <si>
    <t>S4*T4*(R4-AVERAGE(V4:Y4)</t>
  </si>
  <si>
    <t>pi*(diameter/2)^2*sample length 
sample length = core length - avg(depth to sample)</t>
  </si>
  <si>
    <t>PI()*(L4/2)^2*(M4-AVERAGE(N4:Q4))</t>
  </si>
  <si>
    <t>Compliant Cavity,  Ring, or Frame</t>
  </si>
  <si>
    <t>Comp Cav / Vol</t>
  </si>
  <si>
    <t>frame</t>
  </si>
  <si>
    <t>`</t>
  </si>
  <si>
    <t>Soil Scoop</t>
  </si>
  <si>
    <t xml:space="preserve">Modified for Rapid Carbon Assessment </t>
  </si>
  <si>
    <t xml:space="preserve">Application </t>
  </si>
  <si>
    <t xml:space="preserve">Bulk density by the scoop method offers the opportunity to obtain bulk density information without the expense incurred to obtain water retention. The sides of the scoop can be used as a gauge for collecting a standard 0-5 cm surface sample for bulk density. Field-state bulk density by the scoop method is particularly useful if the soil layers are at or above field capacity and/or the soils have low extensibility (shrink-swell) and do not exhibit desiccation cracks even if below field capacity.  </t>
  </si>
  <si>
    <t xml:space="preserve">Summary of Method </t>
  </si>
  <si>
    <t xml:space="preserve">A metal scoop is pressed or driven into the soil.  The scoop is removed, extracting a sample of known volume.  The moist sample weight is recorded.  The sample is then dried in an oven and weighed. </t>
  </si>
  <si>
    <t xml:space="preserve">Interferences </t>
  </si>
  <si>
    <t xml:space="preserve"> Rock fragments and large roots in the soil interfere with sample collection.  Dry or hard soils often shatter when the scoop is hammered into the soil.  Pressing the scoop into the soil reduces the risk of shattering the sample.  If soil cracks are present, select the sampling area so that crack space is representative of the sample, if possible.  If this is not possible, make measurements between the cracks and determine the aerial percentage of total cracks or of cracks in specimen. </t>
  </si>
  <si>
    <t>Safety</t>
  </si>
  <si>
    <t xml:space="preserve">Be careful when using an oven. Avoid touching hot surfaces and materials.  Follow standard field and laboratory safety precautions. </t>
  </si>
  <si>
    <t xml:space="preserve">Equipment </t>
  </si>
  <si>
    <r>
      <t>1</t>
    </r>
    <r>
      <rPr>
        <sz val="7"/>
        <color rgb="FF000000"/>
        <rFont val="Times New Roman"/>
        <family val="1"/>
      </rPr>
      <t xml:space="preserve">                 </t>
    </r>
    <r>
      <rPr>
        <sz val="11.5"/>
        <color rgb="FF000000"/>
        <rFont val="Arial"/>
        <family val="2"/>
      </rPr>
      <t>Four mil 15.2 X 22.9 cm air-tight plastic bags</t>
    </r>
  </si>
  <si>
    <r>
      <t>2</t>
    </r>
    <r>
      <rPr>
        <sz val="7"/>
        <color rgb="FF000000"/>
        <rFont val="Times New Roman"/>
        <family val="1"/>
      </rPr>
      <t xml:space="preserve">                 </t>
    </r>
    <r>
      <rPr>
        <sz val="11.5"/>
        <color rgb="FF000000"/>
        <rFont val="Arial"/>
        <family val="2"/>
      </rPr>
      <t>Marking pen to label bags</t>
    </r>
  </si>
  <si>
    <r>
      <t>3</t>
    </r>
    <r>
      <rPr>
        <sz val="7"/>
        <color rgb="FF000000"/>
        <rFont val="Times New Roman"/>
        <family val="1"/>
      </rPr>
      <t xml:space="preserve">                 </t>
    </r>
    <r>
      <rPr>
        <sz val="11.5"/>
        <color rgb="FF000000"/>
        <rFont val="Arial"/>
        <family val="2"/>
      </rPr>
      <t>Electronic balance, ±0. 1-g sensitivity.</t>
    </r>
  </si>
  <si>
    <r>
      <t>4</t>
    </r>
    <r>
      <rPr>
        <sz val="7"/>
        <color rgb="FF000000"/>
        <rFont val="Times New Roman"/>
        <family val="1"/>
      </rPr>
      <t xml:space="preserve">                 </t>
    </r>
    <r>
      <rPr>
        <sz val="11.5"/>
        <color rgb="FF000000"/>
        <rFont val="Arial"/>
        <family val="2"/>
      </rPr>
      <t xml:space="preserve">Sieve, No. 10 (2 mm-openings) </t>
    </r>
  </si>
  <si>
    <r>
      <t>5</t>
    </r>
    <r>
      <rPr>
        <sz val="7"/>
        <color rgb="FF000000"/>
        <rFont val="Times New Roman"/>
        <family val="1"/>
      </rPr>
      <t xml:space="preserve">                 </t>
    </r>
    <r>
      <rPr>
        <sz val="11.5"/>
        <color rgb="FF000000"/>
        <rFont val="Arial"/>
        <family val="2"/>
      </rPr>
      <t>Metal scoop – the base is 10 cm X 10 cm. The sides are 5 cm high. The material is 1.59 mm steel, folded to shape. A 3.17 mm steel plate is welded to the back to strengthen the scoop if it is hammered into the soil. The cutting edge of the bottom and sides is sharpened from the outside.</t>
    </r>
  </si>
  <si>
    <r>
      <t>6</t>
    </r>
    <r>
      <rPr>
        <sz val="7"/>
        <color rgb="FF000000"/>
        <rFont val="Times New Roman"/>
        <family val="1"/>
      </rPr>
      <t xml:space="preserve">                 </t>
    </r>
    <r>
      <rPr>
        <sz val="11.5"/>
        <color rgb="FF000000"/>
        <rFont val="Arial"/>
        <family val="2"/>
      </rPr>
      <t>Wood block</t>
    </r>
  </si>
  <si>
    <r>
      <t>7</t>
    </r>
    <r>
      <rPr>
        <sz val="7"/>
        <color rgb="FF000000"/>
        <rFont val="Times New Roman"/>
        <family val="1"/>
      </rPr>
      <t xml:space="preserve">                 </t>
    </r>
    <r>
      <rPr>
        <sz val="11.5"/>
        <color rgb="FF000000"/>
        <rFont val="Arial"/>
        <family val="2"/>
      </rPr>
      <t>Hammer</t>
    </r>
  </si>
  <si>
    <r>
      <t>8</t>
    </r>
    <r>
      <rPr>
        <sz val="7"/>
        <color rgb="FF000000"/>
        <rFont val="Times New Roman"/>
        <family val="1"/>
      </rPr>
      <t xml:space="preserve">                 </t>
    </r>
    <r>
      <rPr>
        <sz val="11.5"/>
        <color rgb="FF000000"/>
        <rFont val="Arial"/>
        <family val="2"/>
      </rPr>
      <t>Weighing pan, aluminum, 50.8 mm diameter, 15.9 mm depth</t>
    </r>
  </si>
  <si>
    <r>
      <t>9</t>
    </r>
    <r>
      <rPr>
        <sz val="7"/>
        <color rgb="FF000000"/>
        <rFont val="Times New Roman"/>
        <family val="1"/>
      </rPr>
      <t xml:space="preserve">                 </t>
    </r>
    <r>
      <rPr>
        <sz val="11.5"/>
        <color rgb="FF000000"/>
        <rFont val="Arial"/>
        <family val="2"/>
      </rPr>
      <t xml:space="preserve">Oven, 110 ±5 °C  </t>
    </r>
  </si>
  <si>
    <r>
      <t>10</t>
    </r>
    <r>
      <rPr>
        <sz val="7"/>
        <color rgb="FF000000"/>
        <rFont val="Times New Roman"/>
        <family val="1"/>
      </rPr>
      <t xml:space="preserve">             </t>
    </r>
    <r>
      <rPr>
        <sz val="11.5"/>
        <color rgb="FF000000"/>
        <rFont val="Arial"/>
        <family val="2"/>
      </rPr>
      <t xml:space="preserve">First-aid kit </t>
    </r>
  </si>
  <si>
    <t>Reagents</t>
  </si>
  <si>
    <t>None.</t>
  </si>
  <si>
    <t>Procedure</t>
  </si>
  <si>
    <r>
      <t>1</t>
    </r>
    <r>
      <rPr>
        <sz val="7"/>
        <rFont val="Times New Roman"/>
        <family val="1"/>
      </rPr>
      <t xml:space="preserve">                 </t>
    </r>
    <r>
      <rPr>
        <sz val="11.5"/>
        <rFont val="Arial"/>
        <family val="2"/>
      </rPr>
      <t>Prepare flat vertical surface, at required depth in sampling pit. The sampling area must be excavated to the top of the layer to be sampled, with the top of the layer relatively smooth.  Record scoop volume.</t>
    </r>
  </si>
  <si>
    <r>
      <t>2</t>
    </r>
    <r>
      <rPr>
        <sz val="7"/>
        <rFont val="Times New Roman"/>
        <family val="1"/>
      </rPr>
      <t xml:space="preserve">                 </t>
    </r>
    <r>
      <rPr>
        <sz val="11.5"/>
        <rFont val="Arial"/>
        <family val="2"/>
      </rPr>
      <t xml:space="preserve">Press or drive scoop into soil. Use a wood block against the back of the scoop if driving with a hammer or pressing with a jack. Maintain horizontal travel as the scoop advances into the soil. The sides of the scoop can be used as a gauge. Cut the soil along the front of the scoop after the scoop has been pushed into the soil to the full 10 cm distance. If the layer sampled is less than the full 5 cm height of the walls, place a straight edge across the top of the scoop and measure and record the distance from the straight edge to the soil surface in four representative locations. Remove the sample from the scoop, and place in air-tight labeled bag for transport to laboratory.  </t>
    </r>
  </si>
  <si>
    <r>
      <t>3</t>
    </r>
    <r>
      <rPr>
        <sz val="7"/>
        <rFont val="Times New Roman"/>
        <family val="1"/>
      </rPr>
      <t xml:space="preserve">                 </t>
    </r>
    <r>
      <rPr>
        <sz val="11.5"/>
        <rFont val="Arial"/>
        <family val="2"/>
      </rPr>
      <t>At the laboratory, weigh the bag on a balance tared with a similar bag.</t>
    </r>
  </si>
  <si>
    <r>
      <t>4</t>
    </r>
    <r>
      <rPr>
        <sz val="7"/>
        <rFont val="Times New Roman"/>
        <family val="1"/>
      </rPr>
      <t xml:space="preserve">                 </t>
    </r>
    <r>
      <rPr>
        <sz val="11.5"/>
        <rFont val="Arial"/>
        <family val="2"/>
      </rPr>
      <t>Air dry the core. Break it up for faster drying.</t>
    </r>
  </si>
  <si>
    <r>
      <t>5</t>
    </r>
    <r>
      <rPr>
        <sz val="7"/>
        <rFont val="Times New Roman"/>
        <family val="1"/>
      </rPr>
      <t xml:space="preserve">                 </t>
    </r>
    <r>
      <rPr>
        <sz val="11.5"/>
        <rFont val="Arial"/>
        <family val="2"/>
      </rPr>
      <t>Weigh the air dry sample.</t>
    </r>
  </si>
  <si>
    <r>
      <t>6</t>
    </r>
    <r>
      <rPr>
        <sz val="7"/>
        <rFont val="Times New Roman"/>
        <family val="1"/>
      </rPr>
      <t xml:space="preserve">                 </t>
    </r>
    <r>
      <rPr>
        <sz val="11.5"/>
        <rFont val="Arial"/>
        <family val="2"/>
      </rPr>
      <t>Crush the fine earth portion of the air dry sample and pass it through a 2 mm sieve.  Weigh the sieved sample.</t>
    </r>
  </si>
  <si>
    <r>
      <t>7</t>
    </r>
    <r>
      <rPr>
        <sz val="7"/>
        <rFont val="Times New Roman"/>
        <family val="1"/>
      </rPr>
      <t xml:space="preserve">                 </t>
    </r>
    <r>
      <rPr>
        <sz val="11.5"/>
        <rFont val="Arial"/>
        <family val="2"/>
      </rPr>
      <t>Weigh the coarse fragments, determine their density, and discard.</t>
    </r>
  </si>
  <si>
    <r>
      <t>8</t>
    </r>
    <r>
      <rPr>
        <sz val="7"/>
        <rFont val="Times New Roman"/>
        <family val="1"/>
      </rPr>
      <t xml:space="preserve">                 </t>
    </r>
    <r>
      <rPr>
        <sz val="11.5"/>
        <rFont val="Arial"/>
        <family val="2"/>
      </rPr>
      <t xml:space="preserve">Tare a weighing pan on a balance. Add ~50 g of air dry soil to it. Record the soil weight. </t>
    </r>
  </si>
  <si>
    <r>
      <t>9</t>
    </r>
    <r>
      <rPr>
        <sz val="7"/>
        <rFont val="Times New Roman"/>
        <family val="1"/>
      </rPr>
      <t xml:space="preserve">                 </t>
    </r>
    <r>
      <rPr>
        <sz val="11.5"/>
        <rFont val="Arial"/>
        <family val="2"/>
      </rPr>
      <t xml:space="preserve">Dry the weighing pan of air dry soil in oven at 110 °C until weight is constant. </t>
    </r>
  </si>
  <si>
    <r>
      <t>10</t>
    </r>
    <r>
      <rPr>
        <sz val="7"/>
        <rFont val="Times New Roman"/>
        <family val="1"/>
      </rPr>
      <t xml:space="preserve">             </t>
    </r>
    <r>
      <rPr>
        <sz val="11.5"/>
        <rFont val="Arial"/>
        <family val="2"/>
      </rPr>
      <t xml:space="preserve">Remove the pan from the oven, and weigh as soon as it is cool on a balance tared with a weighing pan. </t>
    </r>
  </si>
  <si>
    <t xml:space="preserve">Calculations </t>
  </si>
  <si>
    <t xml:space="preserve">Db = ODW/[SV - (RF/PD)] </t>
  </si>
  <si>
    <t xml:space="preserve">Where: </t>
  </si>
  <si>
    <t>ODW = Oven-dry weight of the &lt;2 mm fraction</t>
  </si>
  <si>
    <t>ADW = Air dry weight of the &lt;2 mm fraction</t>
  </si>
  <si>
    <t>ADS = Air dry weight of the sub-sample</t>
  </si>
  <si>
    <t>ODS = Oven dry weight of the sub-sample</t>
  </si>
  <si>
    <r>
      <t>Db = Bulk density of &lt;2-mm fabric at sampled field water state (g cm</t>
    </r>
    <r>
      <rPr>
        <vertAlign val="superscript"/>
        <sz val="7.5"/>
        <color theme="1"/>
        <rFont val="Arial"/>
        <family val="2"/>
      </rPr>
      <t>-3</t>
    </r>
    <r>
      <rPr>
        <sz val="11.5"/>
        <color theme="1"/>
        <rFont val="Arial"/>
        <family val="2"/>
      </rPr>
      <t>)</t>
    </r>
  </si>
  <si>
    <t xml:space="preserve">RF = Weight of rock fragments </t>
  </si>
  <si>
    <t>SV = Soil volume – is scoop volume for 5 cm thick sample. It is scoop volume – 100*(avg of four measurements from soil surface to scoop top) if scoop is not full.</t>
  </si>
  <si>
    <t xml:space="preserve">PD = Density of rock fragments </t>
  </si>
  <si>
    <t>Compliant Cavity</t>
  </si>
  <si>
    <t>After Grossman and Reinsch (2002) and Soil Survey Staff (2004)</t>
  </si>
  <si>
    <t xml:space="preserve">Compliant cavity method (Grossman and Reinsch, 2002) is useful for fragile cultivated near-surface layers or layers with appreciable amounts of coarse fragments.  This method has the important advantage that it is not necessary to flatten the ground surface or remove irregularities, i.e., the surficial zone is usually not altered (Grossman and Reinsch, 2002).  The procedure described herein is after Grossman and Reinsch (2002) and the Soil Survey Staff (2004, method 3B3a), modified for the Rapid Carbon Assessment project. </t>
  </si>
  <si>
    <t xml:space="preserve">By this procedure, the cavity volume on the zone surface is lined with thin plastic and small rounded objects are added to a datum level. Soil is quantitatively excavated in a cylindrical form to the required depth.  The difference between the initial volume and that after excavation is the sample volume.  The excavated soil is dried in an oven and then weighed.  A correction is made for the weight and volume of rock fragments. </t>
  </si>
  <si>
    <t xml:space="preserve">Bulk density by compliant cavity can not be determined if free water is present in the hole. </t>
  </si>
  <si>
    <t xml:space="preserve">Safety </t>
  </si>
  <si>
    <t xml:space="preserve">Be careful when using an oven.  Avoid touching hot surfaces and materials.  Follow standard laboratory and field safety precautions. </t>
  </si>
  <si>
    <r>
      <t>1</t>
    </r>
    <r>
      <rPr>
        <sz val="7"/>
        <color rgb="FF000000"/>
        <rFont val="Times New Roman"/>
        <family val="1"/>
      </rPr>
      <t xml:space="preserve">                 </t>
    </r>
    <r>
      <rPr>
        <sz val="11.5"/>
        <color rgb="FF000000"/>
        <rFont val="Arial"/>
        <family val="2"/>
      </rPr>
      <t xml:space="preserve">Fabricated Plexiglass rings, 9 mm thick, 130 mm inside diameter, and &gt;200 mm outside diameter. Make three 16 mm diameter holes that are 10 mm from the outer edge of ring.  Position holes equidistant apart.  </t>
    </r>
  </si>
  <si>
    <r>
      <t>2</t>
    </r>
    <r>
      <rPr>
        <sz val="7"/>
        <color rgb="FF000000"/>
        <rFont val="Times New Roman"/>
        <family val="1"/>
      </rPr>
      <t xml:space="preserve">                 </t>
    </r>
    <r>
      <rPr>
        <sz val="11.5"/>
        <color rgb="FF000000"/>
        <rFont val="Arial"/>
        <family val="2"/>
      </rPr>
      <t xml:space="preserve">Make 50 mm thick foam rings from flexible polyurethane with an "Initial Load Displacement" of 15 to 18 kg.  Foam rings have the same inside diameter as the Plexiglass rings. </t>
    </r>
  </si>
  <si>
    <r>
      <t>3</t>
    </r>
    <r>
      <rPr>
        <sz val="7"/>
        <color rgb="FF000000"/>
        <rFont val="Times New Roman"/>
        <family val="1"/>
      </rPr>
      <t xml:space="preserve">                 </t>
    </r>
    <r>
      <rPr>
        <sz val="11.5"/>
        <color rgb="FF000000"/>
        <rFont val="Arial"/>
        <family val="2"/>
      </rPr>
      <t>Use wing nuts and three, 380 mm long, 10 to 13 mm diameter, threaded rods to mount and position the compliant cavity.  Sharpen the rods.  Place two regular nuts at the end of threaded rod to increase the area of surface struck.</t>
    </r>
  </si>
  <si>
    <r>
      <t>4</t>
    </r>
    <r>
      <rPr>
        <sz val="7"/>
        <color rgb="FF000000"/>
        <rFont val="Times New Roman"/>
        <family val="1"/>
      </rPr>
      <t xml:space="preserve">                 </t>
    </r>
    <r>
      <rPr>
        <sz val="11.5"/>
        <color rgb="FF000000"/>
        <rFont val="Arial"/>
        <family val="2"/>
      </rPr>
      <t xml:space="preserve">Plastic film, ½ mil, 380 mm to 460 mm wide </t>
    </r>
  </si>
  <si>
    <r>
      <t>5</t>
    </r>
    <r>
      <rPr>
        <sz val="7"/>
        <color rgb="FF000000"/>
        <rFont val="Times New Roman"/>
        <family val="1"/>
      </rPr>
      <t xml:space="preserve">                 </t>
    </r>
    <r>
      <rPr>
        <sz val="11.5"/>
        <color rgb="FF000000"/>
        <rFont val="Arial"/>
        <family val="2"/>
      </rPr>
      <t>Four mil 15.2 X 22.9 cm air-tight plastic bags</t>
    </r>
  </si>
  <si>
    <r>
      <t>6</t>
    </r>
    <r>
      <rPr>
        <sz val="7"/>
        <color rgb="FF000000"/>
        <rFont val="Times New Roman"/>
        <family val="1"/>
      </rPr>
      <t xml:space="preserve">                 </t>
    </r>
    <r>
      <rPr>
        <sz val="11.5"/>
        <color rgb="FF000000"/>
        <rFont val="Arial"/>
        <family val="2"/>
      </rPr>
      <t>Millet grain</t>
    </r>
  </si>
  <si>
    <r>
      <t>7</t>
    </r>
    <r>
      <rPr>
        <sz val="7"/>
        <color rgb="FF000000"/>
        <rFont val="Times New Roman"/>
        <family val="1"/>
      </rPr>
      <t xml:space="preserve">                 </t>
    </r>
    <r>
      <rPr>
        <sz val="11.5"/>
        <color rgb="FF000000"/>
        <rFont val="Arial"/>
        <family val="2"/>
      </rPr>
      <t xml:space="preserve">Funnel, plastic, 25.4 cm </t>
    </r>
  </si>
  <si>
    <r>
      <t>8</t>
    </r>
    <r>
      <rPr>
        <sz val="7"/>
        <color rgb="FF000000"/>
        <rFont val="Times New Roman"/>
        <family val="1"/>
      </rPr>
      <t xml:space="preserve">                 </t>
    </r>
    <r>
      <rPr>
        <sz val="11.5"/>
        <color rgb="FF000000"/>
        <rFont val="Arial"/>
        <family val="2"/>
      </rPr>
      <t>Marking pen to label bags</t>
    </r>
  </si>
  <si>
    <r>
      <t>9</t>
    </r>
    <r>
      <rPr>
        <sz val="7"/>
        <color rgb="FF000000"/>
        <rFont val="Times New Roman"/>
        <family val="1"/>
      </rPr>
      <t xml:space="preserve">                 </t>
    </r>
    <r>
      <rPr>
        <sz val="11.5"/>
        <color rgb="FF000000"/>
        <rFont val="Arial"/>
        <family val="2"/>
      </rPr>
      <t xml:space="preserve">Graduated cylinder, plastic, 1000 mL </t>
    </r>
  </si>
  <si>
    <r>
      <t>10</t>
    </r>
    <r>
      <rPr>
        <sz val="7"/>
        <color rgb="FF000000"/>
        <rFont val="Times New Roman"/>
        <family val="1"/>
      </rPr>
      <t xml:space="preserve">             </t>
    </r>
    <r>
      <rPr>
        <sz val="11.5"/>
        <color rgb="FF000000"/>
        <rFont val="Arial"/>
        <family val="2"/>
      </rPr>
      <t xml:space="preserve">Kitchen knife, small </t>
    </r>
  </si>
  <si>
    <r>
      <t>11</t>
    </r>
    <r>
      <rPr>
        <sz val="7"/>
        <color rgb="FF000000"/>
        <rFont val="Times New Roman"/>
        <family val="1"/>
      </rPr>
      <t xml:space="preserve">             </t>
    </r>
    <r>
      <rPr>
        <sz val="11.5"/>
        <color rgb="FF000000"/>
        <rFont val="Arial"/>
        <family val="2"/>
      </rPr>
      <t xml:space="preserve">Scissors, small, to cut fine roots </t>
    </r>
  </si>
  <si>
    <r>
      <t>12</t>
    </r>
    <r>
      <rPr>
        <sz val="7"/>
        <color rgb="FF000000"/>
        <rFont val="Times New Roman"/>
        <family val="1"/>
      </rPr>
      <t xml:space="preserve">             </t>
    </r>
    <r>
      <rPr>
        <sz val="11.5"/>
        <color rgb="FF000000"/>
        <rFont val="Arial"/>
        <family val="2"/>
      </rPr>
      <t xml:space="preserve">Hacksaw blade to cut large roots </t>
    </r>
  </si>
  <si>
    <r>
      <t>13</t>
    </r>
    <r>
      <rPr>
        <sz val="7"/>
        <color rgb="FF000000"/>
        <rFont val="Times New Roman"/>
        <family val="1"/>
      </rPr>
      <t xml:space="preserve">             </t>
    </r>
    <r>
      <rPr>
        <sz val="11.5"/>
        <color rgb="FF000000"/>
        <rFont val="Arial"/>
        <family val="2"/>
      </rPr>
      <t>Straight edge, at least 15 cm long</t>
    </r>
  </si>
  <si>
    <r>
      <t>14</t>
    </r>
    <r>
      <rPr>
        <sz val="7"/>
        <color rgb="FF000000"/>
        <rFont val="Times New Roman"/>
        <family val="1"/>
      </rPr>
      <t xml:space="preserve">             </t>
    </r>
    <r>
      <rPr>
        <sz val="11.5"/>
        <color rgb="FF000000"/>
        <rFont val="Arial"/>
        <family val="2"/>
      </rPr>
      <t xml:space="preserve">Weights for plastic film </t>
    </r>
  </si>
  <si>
    <r>
      <t>15</t>
    </r>
    <r>
      <rPr>
        <sz val="7"/>
        <color rgb="FF000000"/>
        <rFont val="Times New Roman"/>
        <family val="1"/>
      </rPr>
      <t xml:space="preserve">             </t>
    </r>
    <r>
      <rPr>
        <sz val="11.5"/>
        <color rgb="FF000000"/>
        <rFont val="Arial"/>
        <family val="2"/>
      </rPr>
      <t xml:space="preserve">Clothespins.  If wind, use clothespins for corners of plastic film. </t>
    </r>
  </si>
  <si>
    <r>
      <t>16</t>
    </r>
    <r>
      <rPr>
        <sz val="7"/>
        <color rgb="FF000000"/>
        <rFont val="Times New Roman"/>
        <family val="1"/>
      </rPr>
      <t xml:space="preserve">             </t>
    </r>
    <r>
      <rPr>
        <sz val="11.5"/>
        <color rgb="FF000000"/>
        <rFont val="Arial"/>
        <family val="2"/>
      </rPr>
      <t>Hard rubber or plastic mallet</t>
    </r>
  </si>
  <si>
    <r>
      <t>17</t>
    </r>
    <r>
      <rPr>
        <sz val="7"/>
        <color rgb="FF000000"/>
        <rFont val="Times New Roman"/>
        <family val="1"/>
      </rPr>
      <t xml:space="preserve">             </t>
    </r>
    <r>
      <rPr>
        <sz val="11.5"/>
        <color rgb="FF000000"/>
        <rFont val="Arial"/>
        <family val="2"/>
      </rPr>
      <t>Weighing pan, aluminum, 50.8 mm diameter, 15.9 mm depth</t>
    </r>
  </si>
  <si>
    <r>
      <t>18</t>
    </r>
    <r>
      <rPr>
        <sz val="7"/>
        <color rgb="FF000000"/>
        <rFont val="Times New Roman"/>
        <family val="1"/>
      </rPr>
      <t xml:space="preserve">             </t>
    </r>
    <r>
      <rPr>
        <sz val="11.5"/>
        <color rgb="FF000000"/>
        <rFont val="Arial"/>
        <family val="2"/>
      </rPr>
      <t xml:space="preserve">Sieve, square-hole, 10 mesh, 2 mm </t>
    </r>
  </si>
  <si>
    <r>
      <t>19</t>
    </r>
    <r>
      <rPr>
        <sz val="7"/>
        <color rgb="FF000000"/>
        <rFont val="Times New Roman"/>
        <family val="1"/>
      </rPr>
      <t xml:space="preserve">             </t>
    </r>
    <r>
      <rPr>
        <sz val="11.5"/>
        <color rgb="FF000000"/>
        <rFont val="Arial"/>
        <family val="2"/>
      </rPr>
      <t xml:space="preserve">Oven, 110 ±5 °C.  </t>
    </r>
  </si>
  <si>
    <r>
      <t>20</t>
    </r>
    <r>
      <rPr>
        <sz val="7"/>
        <color rgb="FF000000"/>
        <rFont val="Times New Roman"/>
        <family val="1"/>
      </rPr>
      <t xml:space="preserve">             </t>
    </r>
    <r>
      <rPr>
        <sz val="11.5"/>
        <color rgb="FF000000"/>
        <rFont val="Arial"/>
        <family val="2"/>
      </rPr>
      <t xml:space="preserve">First-aid kit </t>
    </r>
  </si>
  <si>
    <r>
      <t>1</t>
    </r>
    <r>
      <rPr>
        <sz val="7"/>
        <color rgb="FF000000"/>
        <rFont val="Times New Roman"/>
        <family val="1"/>
      </rPr>
      <t xml:space="preserve">                 </t>
    </r>
    <r>
      <rPr>
        <sz val="11.5"/>
        <color rgb="FF000000"/>
        <rFont val="Arial"/>
        <family val="2"/>
      </rPr>
      <t xml:space="preserve">Place ring of plastic foam on ground and cover with rigid ring (130 mm inside diameter).  Mount the assembly on the soil surface by securely driving threaded rods into the ground through holes in ring and by tightening ring with wing nuts. </t>
    </r>
  </si>
  <si>
    <r>
      <t>2</t>
    </r>
    <r>
      <rPr>
        <sz val="7"/>
        <color rgb="FF000000"/>
        <rFont val="Times New Roman"/>
        <family val="1"/>
      </rPr>
      <t xml:space="preserve">                 </t>
    </r>
    <r>
      <rPr>
        <sz val="11.5"/>
        <color rgb="FF000000"/>
        <rFont val="Arial"/>
        <family val="2"/>
      </rPr>
      <t>Line cavity with ½ mil plastic.  Fill cavity to the upper surface of the rigid ring with millet. Strike off excess millet with a straight edge.</t>
    </r>
  </si>
  <si>
    <r>
      <t>3</t>
    </r>
    <r>
      <rPr>
        <sz val="7"/>
        <color rgb="FF000000"/>
        <rFont val="Times New Roman"/>
        <family val="1"/>
      </rPr>
      <t xml:space="preserve">                 </t>
    </r>
    <r>
      <rPr>
        <sz val="11.5"/>
        <color rgb="FF000000"/>
        <rFont val="Arial"/>
        <family val="2"/>
      </rPr>
      <t xml:space="preserve">Remove plastic film and millet.  Measure the volume of millet in the graduated cylinder (nearest 5 ml).  This volume (Vd) is the measurement of cavity volume prior to excavation (dead space). </t>
    </r>
  </si>
  <si>
    <r>
      <t>4</t>
    </r>
    <r>
      <rPr>
        <sz val="7"/>
        <color rgb="FF000000"/>
        <rFont val="Times New Roman"/>
        <family val="1"/>
      </rPr>
      <t xml:space="preserve">                 </t>
    </r>
    <r>
      <rPr>
        <sz val="11.5"/>
        <color rgb="FF000000"/>
        <rFont val="Arial"/>
        <family val="2"/>
      </rPr>
      <t xml:space="preserve">Excavate soil quantitatively and in a cylindrical form to required depth, place in a labeled bag, and seal.  Line the cavity with ½ mil plastic film. Fill the cavity with millet to the top of the rigid ring. Strike off excess millet. Measure the volume of millet (nearest 5 ml).  This volume (Vf) is the measurement of excavated soil and dead space.  The difference between the two millet volumes (Vf - Vd) is the volume of excavated soil (Ve). </t>
    </r>
  </si>
  <si>
    <r>
      <t>5</t>
    </r>
    <r>
      <rPr>
        <sz val="7"/>
        <color rgb="FF000000"/>
        <rFont val="Times New Roman"/>
        <family val="1"/>
      </rPr>
      <t xml:space="preserve">                 </t>
    </r>
    <r>
      <rPr>
        <sz val="11.5"/>
        <rFont val="Arial"/>
        <family val="2"/>
      </rPr>
      <t>At the laboratory, weigh the bag on a balance tared with a similar bag.</t>
    </r>
  </si>
  <si>
    <r>
      <t>6</t>
    </r>
    <r>
      <rPr>
        <sz val="7"/>
        <color rgb="FF000000"/>
        <rFont val="Times New Roman"/>
        <family val="1"/>
      </rPr>
      <t xml:space="preserve">                 </t>
    </r>
    <r>
      <rPr>
        <sz val="11.5"/>
        <rFont val="Arial"/>
        <family val="2"/>
      </rPr>
      <t>Air dry the sample. Break it up for faster drying.</t>
    </r>
  </si>
  <si>
    <r>
      <t>7</t>
    </r>
    <r>
      <rPr>
        <sz val="7"/>
        <color rgb="FF000000"/>
        <rFont val="Times New Roman"/>
        <family val="1"/>
      </rPr>
      <t xml:space="preserve">                 </t>
    </r>
    <r>
      <rPr>
        <sz val="11.5"/>
        <rFont val="Arial"/>
        <family val="2"/>
      </rPr>
      <t>Weigh the air dry sample.</t>
    </r>
  </si>
  <si>
    <r>
      <t>8</t>
    </r>
    <r>
      <rPr>
        <sz val="7"/>
        <color rgb="FF000000"/>
        <rFont val="Times New Roman"/>
        <family val="1"/>
      </rPr>
      <t xml:space="preserve">                 </t>
    </r>
    <r>
      <rPr>
        <sz val="11.5"/>
        <rFont val="Arial"/>
        <family val="2"/>
      </rPr>
      <t>Crush the fine earth portion of the air dry sample and pass it through a 2 mm sieve.  Weigh the sieved sample.</t>
    </r>
  </si>
  <si>
    <r>
      <t>9</t>
    </r>
    <r>
      <rPr>
        <sz val="7"/>
        <color rgb="FF000000"/>
        <rFont val="Times New Roman"/>
        <family val="1"/>
      </rPr>
      <t xml:space="preserve">                 </t>
    </r>
    <r>
      <rPr>
        <sz val="11.5"/>
        <rFont val="Arial"/>
        <family val="2"/>
      </rPr>
      <t>Weigh the coarse fragments, determine their density, and discard.</t>
    </r>
  </si>
  <si>
    <r>
      <t>10</t>
    </r>
    <r>
      <rPr>
        <sz val="7"/>
        <color rgb="FF000000"/>
        <rFont val="Times New Roman"/>
        <family val="1"/>
      </rPr>
      <t xml:space="preserve">             </t>
    </r>
    <r>
      <rPr>
        <sz val="11.5"/>
        <rFont val="Arial"/>
        <family val="2"/>
      </rPr>
      <t>Tare a weighing pan on a balance. Add ~50 g of air dry soil to it. Record the soil weight.</t>
    </r>
  </si>
  <si>
    <r>
      <t>11</t>
    </r>
    <r>
      <rPr>
        <sz val="7"/>
        <color rgb="FF000000"/>
        <rFont val="Times New Roman"/>
        <family val="1"/>
      </rPr>
      <t xml:space="preserve">             </t>
    </r>
    <r>
      <rPr>
        <sz val="11.5"/>
        <rFont val="Arial"/>
        <family val="2"/>
      </rPr>
      <t>Dry the weighing pan of air dry soil in oven at 110 °C until weight is constant.</t>
    </r>
  </si>
  <si>
    <r>
      <t>12</t>
    </r>
    <r>
      <rPr>
        <sz val="7"/>
        <color rgb="FF000000"/>
        <rFont val="Times New Roman"/>
        <family val="1"/>
      </rPr>
      <t xml:space="preserve">             </t>
    </r>
    <r>
      <rPr>
        <sz val="11.5"/>
        <rFont val="Arial"/>
        <family val="2"/>
      </rPr>
      <t>Remove the pan from the oven, and weigh as soon as it is cool on a balance tared with a weighing pan.</t>
    </r>
  </si>
  <si>
    <r>
      <t>13</t>
    </r>
    <r>
      <rPr>
        <sz val="7"/>
        <color rgb="FF000000"/>
        <rFont val="Times New Roman"/>
        <family val="1"/>
      </rPr>
      <t xml:space="preserve">             </t>
    </r>
    <r>
      <rPr>
        <sz val="11.5"/>
        <color rgb="FF000000"/>
        <rFont val="Arial"/>
        <family val="2"/>
      </rPr>
      <t>Compute bulk density.  Weight of macroscopic vegetal material (g cm</t>
    </r>
    <r>
      <rPr>
        <vertAlign val="superscript"/>
        <sz val="11.5"/>
        <color rgb="FF000000"/>
        <rFont val="Arial"/>
        <family val="2"/>
      </rPr>
      <t>-3</t>
    </r>
    <r>
      <rPr>
        <sz val="11.5"/>
        <color rgb="FF000000"/>
        <rFont val="Arial"/>
        <family val="2"/>
      </rPr>
      <t>) also may be reported.</t>
    </r>
  </si>
  <si>
    <t xml:space="preserve"> </t>
  </si>
  <si>
    <t xml:space="preserve">Ve = Vf - Vd </t>
  </si>
  <si>
    <t xml:space="preserve">where: </t>
  </si>
  <si>
    <t xml:space="preserve">Ve = Excavation volume of whole soil </t>
  </si>
  <si>
    <t>Vf = Millet volume measurement of excavated soil and dead space (cc)</t>
  </si>
  <si>
    <t xml:space="preserve">Vd = Millet volume measurement of dead space (cc) </t>
  </si>
  <si>
    <t>ODW = Oven-dry weight of &lt;2 mm soil (g)</t>
  </si>
  <si>
    <r>
      <t xml:space="preserve">Db = </t>
    </r>
    <r>
      <rPr>
        <sz val="11.5"/>
        <color theme="1"/>
        <rFont val="Arial"/>
        <family val="2"/>
      </rPr>
      <t>ODW/[Ve - (RF/PD)]</t>
    </r>
  </si>
  <si>
    <r>
      <t xml:space="preserve">Db = </t>
    </r>
    <r>
      <rPr>
        <sz val="11.5"/>
        <color theme="1"/>
        <rFont val="Arial"/>
        <family val="2"/>
      </rPr>
      <t>density of &lt;2-mm fabric at sampled field water state (g cm</t>
    </r>
    <r>
      <rPr>
        <vertAlign val="superscript"/>
        <sz val="7.5"/>
        <color theme="1"/>
        <rFont val="Arial"/>
        <family val="2"/>
      </rPr>
      <t>-3</t>
    </r>
    <r>
      <rPr>
        <sz val="11.5"/>
        <color theme="1"/>
        <rFont val="Arial"/>
        <family val="2"/>
      </rPr>
      <t>)</t>
    </r>
  </si>
  <si>
    <t>ODW = Oven-dry weight of &lt;2-mm soil (g)</t>
  </si>
  <si>
    <r>
      <t>Ve = Excavation volume of whole soil (cm</t>
    </r>
    <r>
      <rPr>
        <vertAlign val="superscript"/>
        <sz val="11.5"/>
        <color rgb="FF000000"/>
        <rFont val="Arial"/>
        <family val="2"/>
      </rPr>
      <t>-3</t>
    </r>
    <r>
      <rPr>
        <sz val="11.5"/>
        <color rgb="FF000000"/>
        <rFont val="Arial"/>
        <family val="2"/>
      </rPr>
      <t xml:space="preserve">) </t>
    </r>
  </si>
  <si>
    <t>RF = Weight of rock fragments</t>
  </si>
  <si>
    <t>PD = Density of rock fragments</t>
  </si>
  <si>
    <t xml:space="preserve">Report </t>
  </si>
  <si>
    <r>
      <t>Bulk density is reported to the nearest 0.01 g cm</t>
    </r>
    <r>
      <rPr>
        <vertAlign val="superscript"/>
        <sz val="11.5"/>
        <color rgb="FF000000"/>
        <rFont val="Arial"/>
        <family val="2"/>
      </rPr>
      <t>-3</t>
    </r>
    <r>
      <rPr>
        <sz val="11.5"/>
        <color rgb="FF000000"/>
        <rFont val="Arial"/>
        <family val="2"/>
      </rPr>
      <t xml:space="preserve"> (g cc</t>
    </r>
    <r>
      <rPr>
        <vertAlign val="superscript"/>
        <sz val="11.5"/>
        <color rgb="FF000000"/>
        <rFont val="Arial"/>
        <family val="2"/>
      </rPr>
      <t>-1</t>
    </r>
    <r>
      <rPr>
        <sz val="11.5"/>
        <color rgb="FF000000"/>
        <rFont val="Arial"/>
        <family val="2"/>
      </rPr>
      <t xml:space="preserve">). </t>
    </r>
  </si>
  <si>
    <t xml:space="preserve">Ring Excavation </t>
  </si>
  <si>
    <t>After Grossman and Reinsch (2002) Soil Survey Staff (2004)</t>
  </si>
  <si>
    <t xml:space="preserve">Modified for the Rapid Carbon Assessment Project </t>
  </si>
  <si>
    <t xml:space="preserve">Ring excavation (Grossman and Reinsch, 2002) is a robust, simple, and rapid procedure that is good where local variability is large.  The diameter can range down to 15 cm and upwards to 30 cm or more.  It is not necessary to excavate from the whole area within the ring.  A limit of 2 cm on the minimum thickness of the sample should be considered.  The procedure described herein is after Grossman and Reinsch (2002) and the Soil Survey Staff (2004, method 3B4a), modified for the Rapid Carbon Assessment project. </t>
  </si>
  <si>
    <r>
      <t>A 25.3 cm ID ring is placed on the ground and fastened with three pins driven into the soil.  The ring is lined with ½ mil plastic and filled to the upper ring surface with small spherical objects. The volume of the filler material is determined. The soil is excavated to the desired depth, and the cavity is again lined with plastic film and filled to the upper ring surface.  The volume of the filler material is again determined. The change in volume is calculated. This is the volume of soil excavated.  The excavated soil is weighed field moist and air dry, and the air-dry/oven-dry ratio is calculated. If rock fragments are present, the weight and volume of &gt;2-mm material in sample are corrected and bulk density computed.  Bulk density of soil is reported in g cm</t>
    </r>
    <r>
      <rPr>
        <vertAlign val="superscript"/>
        <sz val="11.5"/>
        <color rgb="FF000000"/>
        <rFont val="Arial"/>
        <family val="2"/>
      </rPr>
      <t>-3</t>
    </r>
    <r>
      <rPr>
        <sz val="11.5"/>
        <color rgb="FF000000"/>
        <rFont val="Arial"/>
        <family val="2"/>
      </rPr>
      <t xml:space="preserve">. </t>
    </r>
  </si>
  <si>
    <t xml:space="preserve">The method can not be used if free water is present in the excavated hole. </t>
  </si>
  <si>
    <t xml:space="preserve">Be careful when using an oven.  Avoid touching hot surfaces and materials.  Follow standard field and laboratory safety precautions. </t>
  </si>
  <si>
    <r>
      <t>3</t>
    </r>
    <r>
      <rPr>
        <sz val="7"/>
        <color rgb="FF000000"/>
        <rFont val="Times New Roman"/>
        <family val="1"/>
      </rPr>
      <t xml:space="preserve">                 </t>
    </r>
    <r>
      <rPr>
        <sz val="11.5"/>
        <color rgb="FF000000"/>
        <rFont val="Arial"/>
        <family val="2"/>
      </rPr>
      <t>Electronic balance, ±0.1-g sensitivity</t>
    </r>
  </si>
  <si>
    <r>
      <t>4</t>
    </r>
    <r>
      <rPr>
        <sz val="7"/>
        <color rgb="FF000000"/>
        <rFont val="Times New Roman"/>
        <family val="1"/>
      </rPr>
      <t xml:space="preserve">                 </t>
    </r>
    <r>
      <rPr>
        <sz val="11.5"/>
        <color rgb="FF000000"/>
        <rFont val="Arial"/>
        <family val="2"/>
      </rPr>
      <t>Weighing pan, aluminum, 50.8 mm diameter, 15.9 mm depth</t>
    </r>
  </si>
  <si>
    <r>
      <t>5</t>
    </r>
    <r>
      <rPr>
        <sz val="7"/>
        <color rgb="FF000000"/>
        <rFont val="Times New Roman"/>
        <family val="1"/>
      </rPr>
      <t xml:space="preserve">                 </t>
    </r>
    <r>
      <rPr>
        <sz val="11.5"/>
        <color rgb="FF000000"/>
        <rFont val="Arial"/>
        <family val="2"/>
      </rPr>
      <t xml:space="preserve">Plastic cylinder, 25.3 cm diameter, 4.4 cm high </t>
    </r>
  </si>
  <si>
    <r>
      <t>6</t>
    </r>
    <r>
      <rPr>
        <sz val="7"/>
        <color rgb="FF000000"/>
        <rFont val="Times New Roman"/>
        <family val="1"/>
      </rPr>
      <t xml:space="preserve">                 </t>
    </r>
    <r>
      <rPr>
        <sz val="11.5"/>
        <color rgb="FF000000"/>
        <rFont val="Arial"/>
        <family val="2"/>
      </rPr>
      <t xml:space="preserve">Steel pins, sharpened, 38 cm long, with wing nuts and washers </t>
    </r>
  </si>
  <si>
    <r>
      <t>7</t>
    </r>
    <r>
      <rPr>
        <sz val="7"/>
        <color rgb="FF000000"/>
        <rFont val="Times New Roman"/>
        <family val="1"/>
      </rPr>
      <t xml:space="preserve">                 </t>
    </r>
    <r>
      <rPr>
        <sz val="11.5"/>
        <color rgb="FF000000"/>
        <rFont val="Arial"/>
        <family val="2"/>
      </rPr>
      <t xml:space="preserve">Plastic film, ½ mil, 458 mm wide </t>
    </r>
  </si>
  <si>
    <r>
      <t>8</t>
    </r>
    <r>
      <rPr>
        <sz val="7"/>
        <color rgb="FF000000"/>
        <rFont val="Times New Roman"/>
        <family val="1"/>
      </rPr>
      <t xml:space="preserve">                 </t>
    </r>
    <r>
      <rPr>
        <sz val="11.5"/>
        <color rgb="FF000000"/>
        <rFont val="Arial"/>
        <family val="2"/>
      </rPr>
      <t>Millet grain</t>
    </r>
  </si>
  <si>
    <r>
      <t>9</t>
    </r>
    <r>
      <rPr>
        <sz val="7"/>
        <color rgb="FF000000"/>
        <rFont val="Times New Roman"/>
        <family val="1"/>
      </rPr>
      <t xml:space="preserve">                 </t>
    </r>
    <r>
      <rPr>
        <sz val="11.5"/>
        <color rgb="FF000000"/>
        <rFont val="Arial"/>
        <family val="2"/>
      </rPr>
      <t>Graduated cylinder, plastic, 1000 ml</t>
    </r>
  </si>
  <si>
    <r>
      <t>10</t>
    </r>
    <r>
      <rPr>
        <sz val="7"/>
        <color rgb="FF000000"/>
        <rFont val="Times New Roman"/>
        <family val="1"/>
      </rPr>
      <t xml:space="preserve">             </t>
    </r>
    <r>
      <rPr>
        <sz val="11.5"/>
        <color rgb="FF000000"/>
        <rFont val="Arial"/>
        <family val="2"/>
      </rPr>
      <t>Straight edged tool or ruler at least 30 cm long</t>
    </r>
  </si>
  <si>
    <r>
      <t>11</t>
    </r>
    <r>
      <rPr>
        <sz val="7"/>
        <color rgb="FF000000"/>
        <rFont val="Times New Roman"/>
        <family val="1"/>
      </rPr>
      <t xml:space="preserve">             </t>
    </r>
    <r>
      <rPr>
        <sz val="11.5"/>
        <color rgb="FF000000"/>
        <rFont val="Arial"/>
        <family val="2"/>
      </rPr>
      <t xml:space="preserve">Plastic funnel, 25.4 cm diameter </t>
    </r>
  </si>
  <si>
    <r>
      <t>12</t>
    </r>
    <r>
      <rPr>
        <sz val="7"/>
        <color rgb="FF000000"/>
        <rFont val="Times New Roman"/>
        <family val="1"/>
      </rPr>
      <t xml:space="preserve">             </t>
    </r>
    <r>
      <rPr>
        <sz val="11.5"/>
        <color rgb="FF000000"/>
        <rFont val="Arial"/>
        <family val="2"/>
      </rPr>
      <t xml:space="preserve">Hand digging equipment </t>
    </r>
  </si>
  <si>
    <r>
      <t>13</t>
    </r>
    <r>
      <rPr>
        <sz val="7"/>
        <color rgb="FF000000"/>
        <rFont val="Times New Roman"/>
        <family val="1"/>
      </rPr>
      <t xml:space="preserve">             </t>
    </r>
    <r>
      <rPr>
        <sz val="11.5"/>
        <color rgb="FF000000"/>
        <rFont val="Arial"/>
        <family val="2"/>
      </rPr>
      <t>Sieve, No. 10 (2 mm-openings)</t>
    </r>
  </si>
  <si>
    <r>
      <t>14</t>
    </r>
    <r>
      <rPr>
        <sz val="7"/>
        <color rgb="FF000000"/>
        <rFont val="Times New Roman"/>
        <family val="1"/>
      </rPr>
      <t xml:space="preserve">             </t>
    </r>
    <r>
      <rPr>
        <sz val="11.5"/>
        <color rgb="FF000000"/>
        <rFont val="Arial"/>
        <family val="2"/>
      </rPr>
      <t xml:space="preserve">Oven, 110 ±5 °C </t>
    </r>
  </si>
  <si>
    <r>
      <t>15</t>
    </r>
    <r>
      <rPr>
        <sz val="7"/>
        <color rgb="FF000000"/>
        <rFont val="Times New Roman"/>
        <family val="1"/>
      </rPr>
      <t xml:space="preserve">             </t>
    </r>
    <r>
      <rPr>
        <sz val="11.5"/>
        <color rgb="FF000000"/>
        <rFont val="Arial"/>
        <family val="2"/>
      </rPr>
      <t xml:space="preserve">First-aid kit </t>
    </r>
  </si>
  <si>
    <t xml:space="preserve">Reagents </t>
  </si>
  <si>
    <t xml:space="preserve">None. </t>
  </si>
  <si>
    <t xml:space="preserve">Procedure </t>
  </si>
  <si>
    <r>
      <t>1</t>
    </r>
    <r>
      <rPr>
        <sz val="7"/>
        <color rgb="FF000000"/>
        <rFont val="Times New Roman"/>
        <family val="1"/>
      </rPr>
      <t xml:space="preserve">                 </t>
    </r>
    <r>
      <rPr>
        <sz val="11.5"/>
        <color rgb="FF000000"/>
        <rFont val="Arial"/>
        <family val="2"/>
      </rPr>
      <t>Place a 25.4 cm diameter plastic ring on the soil surface.</t>
    </r>
  </si>
  <si>
    <r>
      <t>2</t>
    </r>
    <r>
      <rPr>
        <sz val="7"/>
        <color rgb="FF000000"/>
        <rFont val="Times New Roman"/>
        <family val="1"/>
      </rPr>
      <t xml:space="preserve">                 </t>
    </r>
    <r>
      <rPr>
        <sz val="11.5"/>
        <color rgb="FF000000"/>
        <rFont val="Arial"/>
        <family val="2"/>
      </rPr>
      <t xml:space="preserve">Drive three sharpened rods into the soil, equally spaced around the outside of the ring. Drive the rods at a distance from the ring such that the washers under the wing nuts on the pins just touch the top surface of the ring. Press the ring down lightly, and tighten the wing nuts enough to prevent the ring from shifting. </t>
    </r>
  </si>
  <si>
    <r>
      <t>3</t>
    </r>
    <r>
      <rPr>
        <sz val="7"/>
        <color rgb="FF000000"/>
        <rFont val="Times New Roman"/>
        <family val="1"/>
      </rPr>
      <t xml:space="preserve">                 </t>
    </r>
    <r>
      <rPr>
        <sz val="11.5"/>
        <color rgb="FF000000"/>
        <rFont val="Arial"/>
        <family val="2"/>
      </rPr>
      <t>Line the ring with the ½ mil plastic, fill with millet, and strike off the excess above the upper surface of the ring. Pour the millet in the ring into the graduated cylinder and measure its volume (nearest 5 ml). You may have more than one cylinder full.</t>
    </r>
  </si>
  <si>
    <r>
      <t>4</t>
    </r>
    <r>
      <rPr>
        <sz val="7"/>
        <color rgb="FF000000"/>
        <rFont val="Times New Roman"/>
        <family val="1"/>
      </rPr>
      <t xml:space="preserve">                 </t>
    </r>
    <r>
      <rPr>
        <sz val="11.5"/>
        <color rgb="FF000000"/>
        <rFont val="Arial"/>
        <family val="2"/>
      </rPr>
      <t>Excavate soil to the desired depth. Place the soil in a labeled bag and seal it.</t>
    </r>
  </si>
  <si>
    <r>
      <t>5</t>
    </r>
    <r>
      <rPr>
        <sz val="7"/>
        <color rgb="FF000000"/>
        <rFont val="Times New Roman"/>
        <family val="1"/>
      </rPr>
      <t xml:space="preserve">                 </t>
    </r>
    <r>
      <rPr>
        <sz val="11.5"/>
        <color rgb="FF000000"/>
        <rFont val="Arial"/>
        <family val="2"/>
      </rPr>
      <t>Line the ring with the ½ mil plastic, fill with millet, and strike off the excess above the upper surface of the ring. Pour the millet in the ring into the graduated cylinder and measure its volume (nearest 5 ml). You may have more than one cylinder full.</t>
    </r>
  </si>
  <si>
    <r>
      <t>6</t>
    </r>
    <r>
      <rPr>
        <sz val="7"/>
        <color rgb="FF000000"/>
        <rFont val="Times New Roman"/>
        <family val="1"/>
      </rPr>
      <t xml:space="preserve">                 </t>
    </r>
    <r>
      <rPr>
        <sz val="11.5"/>
        <color rgb="FF000000"/>
        <rFont val="Arial"/>
        <family val="2"/>
      </rPr>
      <t xml:space="preserve">Calculate the change in volume on removal of the soil (Ve).  </t>
    </r>
  </si>
  <si>
    <r>
      <t>7</t>
    </r>
    <r>
      <rPr>
        <sz val="7"/>
        <color rgb="FF000000"/>
        <rFont val="Times New Roman"/>
        <family val="1"/>
      </rPr>
      <t xml:space="preserve">                 </t>
    </r>
    <r>
      <rPr>
        <sz val="11.5"/>
        <rFont val="Arial"/>
        <family val="2"/>
      </rPr>
      <t>At the laboratory, weigh the bag on a balance tared with a similar bag.</t>
    </r>
  </si>
  <si>
    <r>
      <t>8</t>
    </r>
    <r>
      <rPr>
        <sz val="7"/>
        <color rgb="FF000000"/>
        <rFont val="Times New Roman"/>
        <family val="1"/>
      </rPr>
      <t xml:space="preserve">                 </t>
    </r>
    <r>
      <rPr>
        <sz val="11.5"/>
        <rFont val="Arial"/>
        <family val="2"/>
      </rPr>
      <t>Air dry the sample. Break it up for faster drying.</t>
    </r>
  </si>
  <si>
    <r>
      <t>9</t>
    </r>
    <r>
      <rPr>
        <sz val="7"/>
        <color rgb="FF000000"/>
        <rFont val="Times New Roman"/>
        <family val="1"/>
      </rPr>
      <t xml:space="preserve">                 </t>
    </r>
    <r>
      <rPr>
        <sz val="11.5"/>
        <rFont val="Arial"/>
        <family val="2"/>
      </rPr>
      <t>Weigh the air dry sample.</t>
    </r>
  </si>
  <si>
    <r>
      <t>10</t>
    </r>
    <r>
      <rPr>
        <sz val="7"/>
        <color rgb="FF000000"/>
        <rFont val="Times New Roman"/>
        <family val="1"/>
      </rPr>
      <t xml:space="preserve">             </t>
    </r>
    <r>
      <rPr>
        <sz val="11.5"/>
        <rFont val="Arial"/>
        <family val="2"/>
      </rPr>
      <t>Crush the fine earth portion of the air dry sample and pass it through a 2 mm sieve.  Weigh the sieved sample.</t>
    </r>
  </si>
  <si>
    <r>
      <t>11</t>
    </r>
    <r>
      <rPr>
        <sz val="7"/>
        <color rgb="FF000000"/>
        <rFont val="Times New Roman"/>
        <family val="1"/>
      </rPr>
      <t xml:space="preserve">             </t>
    </r>
    <r>
      <rPr>
        <sz val="11.5"/>
        <rFont val="Arial"/>
        <family val="2"/>
      </rPr>
      <t>Weigh the coarse fragments, determine their density, and discard.</t>
    </r>
  </si>
  <si>
    <r>
      <t>12</t>
    </r>
    <r>
      <rPr>
        <sz val="7"/>
        <color rgb="FF000000"/>
        <rFont val="Times New Roman"/>
        <family val="1"/>
      </rPr>
      <t xml:space="preserve">             </t>
    </r>
    <r>
      <rPr>
        <sz val="11.5"/>
        <rFont val="Arial"/>
        <family val="2"/>
      </rPr>
      <t>Tare a weighing pan on a balance. Add ~50 g of air dry soil to it. Record the soil weight.</t>
    </r>
  </si>
  <si>
    <r>
      <t>13</t>
    </r>
    <r>
      <rPr>
        <sz val="7"/>
        <color rgb="FF000000"/>
        <rFont val="Times New Roman"/>
        <family val="1"/>
      </rPr>
      <t xml:space="preserve">             </t>
    </r>
    <r>
      <rPr>
        <sz val="11.5"/>
        <rFont val="Arial"/>
        <family val="2"/>
      </rPr>
      <t>Dry the weighing pan of air dry soil in oven at 110 °C until weight is constant.</t>
    </r>
  </si>
  <si>
    <r>
      <t>14</t>
    </r>
    <r>
      <rPr>
        <sz val="7"/>
        <color rgb="FF000000"/>
        <rFont val="Times New Roman"/>
        <family val="1"/>
      </rPr>
      <t xml:space="preserve">             </t>
    </r>
    <r>
      <rPr>
        <sz val="11.5"/>
        <rFont val="Arial"/>
        <family val="2"/>
      </rPr>
      <t>Remove the pan from the oven, and weigh as soon as it is cool on a balance tared with a weighing pan.</t>
    </r>
  </si>
  <si>
    <r>
      <t>15</t>
    </r>
    <r>
      <rPr>
        <sz val="7"/>
        <color rgb="FF000000"/>
        <rFont val="Times New Roman"/>
        <family val="1"/>
      </rPr>
      <t xml:space="preserve">             </t>
    </r>
    <r>
      <rPr>
        <sz val="11.5"/>
        <color rgb="FF000000"/>
        <rFont val="Arial"/>
        <family val="2"/>
      </rPr>
      <t>Compute bulk density.  Weight of macroscopic vegetal material (g cm</t>
    </r>
    <r>
      <rPr>
        <vertAlign val="superscript"/>
        <sz val="11.5"/>
        <color rgb="FF000000"/>
        <rFont val="Arial"/>
        <family val="2"/>
      </rPr>
      <t>-3</t>
    </r>
    <r>
      <rPr>
        <sz val="11.5"/>
        <color rgb="FF000000"/>
        <rFont val="Arial"/>
        <family val="2"/>
      </rPr>
      <t xml:space="preserve">) also may be reported. </t>
    </r>
  </si>
  <si>
    <t>Soil Cores</t>
  </si>
  <si>
    <t>After Soil Survey Staff (2004)</t>
  </si>
  <si>
    <t xml:space="preserve">Modified for Rapid Carbon Assessment Project </t>
  </si>
  <si>
    <t xml:space="preserve">Bulk density by the core method offers the opportunity to obtain bulk density information without the expense incurred to obtain water retention.  Field-state bulk density by the core method is particularly useful if the soil layers are at or above field capacity and/or the soils have low extensibility (shrink-swell) and do not exhibit desiccation cracks even if below field capacity.  This method is not intended for weak or loose soil material, or material with an appreciable amount of coarse fragments.  The procedure described herein is after the Soil Survey Staff (2004, method 3B6a), modified for the Rapid Carbon Assessment project. </t>
  </si>
  <si>
    <t xml:space="preserve">A metal cylinder is pressed or driven into the soil.  The cylinder is removed, extracting a sample of known volume.  The moist sample weight is recorded.  The sample is then dried in an oven and weighed. </t>
  </si>
  <si>
    <t xml:space="preserve">During the coring process, compaction of the sample is a common problem.  Compression can be observed by comparing the soil elevation inside the cylinder with the original soil surface outside the cylinder.  If compression is excessive, the soil core may not be a valid sample for analysis.  Rock fragments in the soil interfere with core collection.  Dry or hard soils often shatter when the cylinder is hammered into the soil.  Pressing the cylinder into the soil reduces the risk of shattering the sample.  If soil cracks are present, select the sampling area so that crack space is representative of the sample, if possible.  If this is not possible, make measurements between the cracks and determine the aerial percentage of total cracks or of cracks in specimen. </t>
  </si>
  <si>
    <t xml:space="preserve">Be careful when using oven or microwave. Avoid touching hot surfaces and materials.  Follow standard field and laboratory safety precautions. </t>
  </si>
  <si>
    <r>
      <t>11</t>
    </r>
    <r>
      <rPr>
        <sz val="7"/>
        <color rgb="FF000000"/>
        <rFont val="Times New Roman"/>
        <family val="1"/>
      </rPr>
      <t xml:space="preserve">             </t>
    </r>
    <r>
      <rPr>
        <sz val="11.5"/>
        <color rgb="FF000000"/>
        <rFont val="Arial"/>
        <family val="2"/>
      </rPr>
      <t>Four mil 15.2 X 22.9 cm air-tight plastic bags</t>
    </r>
  </si>
  <si>
    <r>
      <t>12</t>
    </r>
    <r>
      <rPr>
        <sz val="7"/>
        <color rgb="FF000000"/>
        <rFont val="Times New Roman"/>
        <family val="1"/>
      </rPr>
      <t xml:space="preserve">             </t>
    </r>
    <r>
      <rPr>
        <sz val="11.5"/>
        <color rgb="FF000000"/>
        <rFont val="Arial"/>
        <family val="2"/>
      </rPr>
      <t xml:space="preserve">Marking pen to label bags </t>
    </r>
  </si>
  <si>
    <r>
      <t>13</t>
    </r>
    <r>
      <rPr>
        <sz val="7"/>
        <color rgb="FF000000"/>
        <rFont val="Times New Roman"/>
        <family val="1"/>
      </rPr>
      <t xml:space="preserve">             </t>
    </r>
    <r>
      <rPr>
        <sz val="11.5"/>
        <color rgb="FF000000"/>
        <rFont val="Arial"/>
        <family val="2"/>
      </rPr>
      <t xml:space="preserve">Electronic balance, ±0.1-g sensitivity </t>
    </r>
  </si>
  <si>
    <r>
      <t>14</t>
    </r>
    <r>
      <rPr>
        <sz val="7"/>
        <color rgb="FF000000"/>
        <rFont val="Times New Roman"/>
        <family val="1"/>
      </rPr>
      <t xml:space="preserve">             </t>
    </r>
    <r>
      <rPr>
        <sz val="11.5"/>
        <color rgb="FF000000"/>
        <rFont val="Arial"/>
        <family val="2"/>
      </rPr>
      <t>Sieve, No. 10 (2 mm-openings)</t>
    </r>
  </si>
  <si>
    <r>
      <t>15</t>
    </r>
    <r>
      <rPr>
        <sz val="7"/>
        <color rgb="FF000000"/>
        <rFont val="Times New Roman"/>
        <family val="1"/>
      </rPr>
      <t xml:space="preserve">             </t>
    </r>
    <r>
      <rPr>
        <sz val="11.5"/>
        <color rgb="FF000000"/>
        <rFont val="Arial"/>
        <family val="2"/>
      </rPr>
      <t xml:space="preserve">Weighing pan, aluminum, 50.8 mm diameter, 15.9 mm depth </t>
    </r>
  </si>
  <si>
    <r>
      <t>16</t>
    </r>
    <r>
      <rPr>
        <sz val="7"/>
        <color rgb="FF000000"/>
        <rFont val="Times New Roman"/>
        <family val="1"/>
      </rPr>
      <t xml:space="preserve">             </t>
    </r>
    <r>
      <rPr>
        <sz val="11.5"/>
        <color rgb="FF000000"/>
        <rFont val="Arial"/>
        <family val="2"/>
      </rPr>
      <t>Steel core ring, 7.6 cm ID, 7.6 cm long, 1.6 mm thick wall</t>
    </r>
  </si>
  <si>
    <r>
      <t>17</t>
    </r>
    <r>
      <rPr>
        <sz val="7"/>
        <color rgb="FF000000"/>
        <rFont val="Times New Roman"/>
        <family val="1"/>
      </rPr>
      <t xml:space="preserve">             </t>
    </r>
    <r>
      <rPr>
        <sz val="11.5"/>
        <color rgb="FF000000"/>
        <rFont val="Arial"/>
        <family val="2"/>
      </rPr>
      <t>Wood block</t>
    </r>
  </si>
  <si>
    <r>
      <t>18</t>
    </r>
    <r>
      <rPr>
        <sz val="7"/>
        <color rgb="FF000000"/>
        <rFont val="Times New Roman"/>
        <family val="1"/>
      </rPr>
      <t xml:space="preserve">             </t>
    </r>
    <r>
      <rPr>
        <sz val="11.5"/>
        <color rgb="FF000000"/>
        <rFont val="Arial"/>
        <family val="2"/>
      </rPr>
      <t xml:space="preserve">Hammer </t>
    </r>
  </si>
  <si>
    <r>
      <t>19</t>
    </r>
    <r>
      <rPr>
        <sz val="7"/>
        <color rgb="FF000000"/>
        <rFont val="Times New Roman"/>
        <family val="1"/>
      </rPr>
      <t xml:space="preserve">             </t>
    </r>
    <r>
      <rPr>
        <sz val="11.5"/>
        <color rgb="FF000000"/>
        <rFont val="Arial"/>
        <family val="2"/>
      </rPr>
      <t xml:space="preserve">Oven, 110 ±5 °C </t>
    </r>
  </si>
  <si>
    <r>
      <t>11</t>
    </r>
    <r>
      <rPr>
        <sz val="7"/>
        <rFont val="Times New Roman"/>
        <family val="1"/>
      </rPr>
      <t xml:space="preserve">             </t>
    </r>
    <r>
      <rPr>
        <sz val="11.5"/>
        <rFont val="Arial"/>
        <family val="2"/>
      </rPr>
      <t>Prepare flat surface, either horizontal or vertical, at required depth in sampling pit. Record the core dimensions.</t>
    </r>
  </si>
  <si>
    <r>
      <t>12</t>
    </r>
    <r>
      <rPr>
        <sz val="7"/>
        <rFont val="Times New Roman"/>
        <family val="1"/>
      </rPr>
      <t xml:space="preserve">             </t>
    </r>
    <r>
      <rPr>
        <sz val="11.5"/>
        <rFont val="Arial"/>
        <family val="2"/>
      </rPr>
      <t>Press or drive core sampler into soil.  If a hammer is required, place a wood block on top of the core tube before striking it. Remove the core from the soil by digging out beside it and cutting the soil in front of the core cutting edge so excess soil in front of the core is still attached. Trim protruding soil flush with ends of cylinder.  If the core is not full, place a straight edge across the top of the core and measure and record the distance from the straight edge to the soil surface in four representative locations. Place the soil sample in a labeled bag and seal air-tight.</t>
    </r>
  </si>
  <si>
    <r>
      <t>13</t>
    </r>
    <r>
      <rPr>
        <sz val="7"/>
        <rFont val="Times New Roman"/>
        <family val="1"/>
      </rPr>
      <t xml:space="preserve">             </t>
    </r>
    <r>
      <rPr>
        <sz val="11.5"/>
        <rFont val="Arial"/>
        <family val="2"/>
      </rPr>
      <t>At the laboratory, weigh the bag on a balance tared with a similar bag.</t>
    </r>
  </si>
  <si>
    <r>
      <t>14</t>
    </r>
    <r>
      <rPr>
        <sz val="7"/>
        <rFont val="Times New Roman"/>
        <family val="1"/>
      </rPr>
      <t xml:space="preserve">             </t>
    </r>
    <r>
      <rPr>
        <sz val="11.5"/>
        <rFont val="Arial"/>
        <family val="2"/>
      </rPr>
      <t>Air dry the core. Break it up for faster drying.</t>
    </r>
  </si>
  <si>
    <r>
      <t>15</t>
    </r>
    <r>
      <rPr>
        <sz val="7"/>
        <rFont val="Times New Roman"/>
        <family val="1"/>
      </rPr>
      <t xml:space="preserve">             </t>
    </r>
    <r>
      <rPr>
        <sz val="11.5"/>
        <rFont val="Arial"/>
        <family val="2"/>
      </rPr>
      <t>Weigh the air dry sample.</t>
    </r>
  </si>
  <si>
    <r>
      <t>16</t>
    </r>
    <r>
      <rPr>
        <sz val="7"/>
        <rFont val="Times New Roman"/>
        <family val="1"/>
      </rPr>
      <t xml:space="preserve">             </t>
    </r>
    <r>
      <rPr>
        <sz val="11.5"/>
        <rFont val="Arial"/>
        <family val="2"/>
      </rPr>
      <t>Crush the fine earth portion of the air dry sample and pass it through a 2 mm sieve.  Weigh the sieved sample.</t>
    </r>
  </si>
  <si>
    <r>
      <t>17</t>
    </r>
    <r>
      <rPr>
        <sz val="7"/>
        <rFont val="Times New Roman"/>
        <family val="1"/>
      </rPr>
      <t xml:space="preserve">             </t>
    </r>
    <r>
      <rPr>
        <sz val="11.5"/>
        <rFont val="Arial"/>
        <family val="2"/>
      </rPr>
      <t>Weigh the coarse fragments, determine their density, and discard.</t>
    </r>
  </si>
  <si>
    <r>
      <t>18</t>
    </r>
    <r>
      <rPr>
        <sz val="7"/>
        <rFont val="Times New Roman"/>
        <family val="1"/>
      </rPr>
      <t xml:space="preserve">             </t>
    </r>
    <r>
      <rPr>
        <sz val="11.5"/>
        <rFont val="Arial"/>
        <family val="2"/>
      </rPr>
      <t xml:space="preserve">Tare a weighing pan on a balance. Add ~50 g of air dry soil to it. Record the soil weight. </t>
    </r>
  </si>
  <si>
    <r>
      <t>19</t>
    </r>
    <r>
      <rPr>
        <sz val="7"/>
        <rFont val="Times New Roman"/>
        <family val="1"/>
      </rPr>
      <t xml:space="preserve">             </t>
    </r>
    <r>
      <rPr>
        <sz val="11.5"/>
        <rFont val="Arial"/>
        <family val="2"/>
      </rPr>
      <t xml:space="preserve">Dry the weighing pan of air dry soil in oven at 110 °C until weight is constant. </t>
    </r>
  </si>
  <si>
    <r>
      <t>20</t>
    </r>
    <r>
      <rPr>
        <sz val="7"/>
        <rFont val="Times New Roman"/>
        <family val="1"/>
      </rPr>
      <t xml:space="preserve">             </t>
    </r>
    <r>
      <rPr>
        <sz val="11.5"/>
        <rFont val="Arial"/>
        <family val="2"/>
      </rPr>
      <t xml:space="preserve">Remove the pan from the oven, and weigh as soon as it is cool on a balance tared with a weighing pan. </t>
    </r>
  </si>
  <si>
    <t>Db = ODW/[SV - (RF/PD)]</t>
  </si>
  <si>
    <t xml:space="preserve"> where:</t>
  </si>
  <si>
    <t>SV = Soil volume – is core volume if the core is full. If not, calculate (avg of four measurements from core end to soil (in cm))*(pi*core radius in cm squared) and subtract the resulting value from the core volume.</t>
  </si>
  <si>
    <t>Collect Data in Field - can print for use of paper</t>
  </si>
  <si>
    <t>Collect Data in SSO Lab</t>
  </si>
  <si>
    <t>Use Calculated Value to put back in Db field measure</t>
  </si>
  <si>
    <t xml:space="preserve">Bulk Density (Db) Methods </t>
  </si>
  <si>
    <t>need to add Frame method from Field Lab Manual</t>
  </si>
  <si>
    <t xml:space="preserve">Pedon Horizon Bulk Density </t>
  </si>
  <si>
    <t>Depth to Top, Depth to Bottom, Method, Field Moist Sample Wt., Air Dry Sample Wt, Field Moisture Co. Fragment Wt., Air Dry Subsample Wt., Oven Dry Subsample Wt.</t>
  </si>
  <si>
    <t xml:space="preserve">Field Lab Manual Section 3.3
https://www.nrcs.usda.gov/Internet/FSE_DOCUMENTS/stelprdb1244466.pdf </t>
  </si>
  <si>
    <t>Pedon Horizion Bulk Density Core</t>
  </si>
  <si>
    <t>Total Tube Length, Unfilled Tube Length, Tube Diameter, Core Sample Volume</t>
  </si>
  <si>
    <t>If using core method, enter all fields</t>
  </si>
  <si>
    <t>Pedon Horizon Compliant Cavity</t>
  </si>
  <si>
    <t xml:space="preserve"> Cavity Initial Volume and Cavity Final Volume, Cavity Depth Pre Dig, Cavity Depth Post Dig, Sample Volume (Cavity Diameter, Cavity Length, Cavity Width optional)</t>
  </si>
  <si>
    <t xml:space="preserve">If using compliant cavity, frame or ring excavation enter all relevant fields.
</t>
  </si>
  <si>
    <t>For NASIS Data Entry</t>
  </si>
  <si>
    <t>Methods</t>
  </si>
  <si>
    <t>method instructions updated for RaCA - need to add frame</t>
  </si>
  <si>
    <t>Field Entry</t>
  </si>
  <si>
    <t>SSO Lab Entry</t>
  </si>
  <si>
    <t>BD Calculations</t>
  </si>
  <si>
    <t>UserPedon Id</t>
  </si>
  <si>
    <t>A-C1</t>
  </si>
  <si>
    <t>https://new.cloudvault.usda.gov/index.php/s/in3YanQi3DNRSTc</t>
  </si>
  <si>
    <t xml:space="preserve"> 3.3.1.3 Frame Excavation </t>
  </si>
  <si>
    <t xml:space="preserve">currenstly in a word document </t>
  </si>
  <si>
    <t>Air-dry wt
sample (g)</t>
  </si>
  <si>
    <t>Oven-dry wt
sample (g)</t>
  </si>
  <si>
    <t>Pan Wt</t>
  </si>
  <si>
    <t>Air dry wt + pan</t>
  </si>
  <si>
    <t>Oven dry + pan wt</t>
  </si>
  <si>
    <t>Whole Sample</t>
  </si>
  <si>
    <t>Bulk Density - Data Collection and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</si>
</sst>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
    <numFmt numFmtId="166" formatCode="m/d/yyyy;@"/>
  </numFmts>
  <fonts count="57" x14ac:knownFonts="1">
    <font>
      <sz val="11"/>
      <color theme="1"/>
      <name val="Calibri"/>
      <family val="2"/>
      <scheme val="minor"/>
    </font>
    <font>
      <b/>
      <sz val="11"/>
      <color theme="1"/>
      <name val="Calibri"/>
      <family val="2"/>
      <scheme val="minor"/>
    </font>
    <font>
      <b/>
      <sz val="9"/>
      <color theme="1"/>
      <name val="Arial"/>
      <family val="2"/>
    </font>
    <font>
      <sz val="9"/>
      <color theme="1"/>
      <name val="Arial"/>
      <family val="2"/>
    </font>
    <font>
      <sz val="10"/>
      <color theme="1"/>
      <name val="Arial"/>
      <family val="2"/>
    </font>
    <font>
      <b/>
      <sz val="10"/>
      <color rgb="FFFF0000"/>
      <name val="Arial"/>
      <family val="2"/>
    </font>
    <font>
      <vertAlign val="superscript"/>
      <sz val="9"/>
      <color theme="1"/>
      <name val="Arial"/>
      <family val="2"/>
    </font>
    <font>
      <u/>
      <sz val="11"/>
      <color theme="10"/>
      <name val="Calibri"/>
      <family val="2"/>
      <scheme val="minor"/>
    </font>
    <font>
      <b/>
      <sz val="10"/>
      <color theme="1"/>
      <name val="Arial"/>
      <family val="2"/>
    </font>
    <font>
      <u/>
      <sz val="10"/>
      <color theme="10"/>
      <name val="Arial"/>
      <family val="2"/>
    </font>
    <font>
      <b/>
      <sz val="16"/>
      <color theme="1"/>
      <name val="Arial"/>
      <family val="2"/>
    </font>
    <font>
      <b/>
      <sz val="11"/>
      <color theme="6" tint="-0.499984740745262"/>
      <name val="Arial"/>
      <family val="2"/>
    </font>
    <font>
      <b/>
      <sz val="11"/>
      <name val="Arial"/>
      <family val="2"/>
    </font>
    <font>
      <b/>
      <sz val="18"/>
      <color rgb="FFFF0000"/>
      <name val="Arial"/>
      <family val="2"/>
    </font>
    <font>
      <b/>
      <sz val="16"/>
      <color rgb="FFFF0000"/>
      <name val="Arial"/>
      <family val="2"/>
    </font>
    <font>
      <b/>
      <sz val="14"/>
      <color rgb="FFFF0000"/>
      <name val="Arial"/>
      <family val="2"/>
    </font>
    <font>
      <b/>
      <u val="double"/>
      <sz val="14"/>
      <color rgb="FFFF0000"/>
      <name val="Arial"/>
      <family val="2"/>
    </font>
    <font>
      <b/>
      <sz val="12"/>
      <name val="Arial"/>
      <family val="2"/>
    </font>
    <font>
      <sz val="12"/>
      <name val="Arial"/>
      <family val="2"/>
    </font>
    <font>
      <vertAlign val="superscript"/>
      <sz val="10"/>
      <color theme="1"/>
      <name val="Arial"/>
      <family val="2"/>
    </font>
    <font>
      <b/>
      <sz val="10"/>
      <color theme="5" tint="-0.249977111117893"/>
      <name val="Arial"/>
      <family val="2"/>
    </font>
    <font>
      <sz val="10"/>
      <name val="MS Sans Serif"/>
      <family val="2"/>
    </font>
    <font>
      <sz val="8"/>
      <name val="Arial"/>
      <family val="2"/>
    </font>
    <font>
      <b/>
      <sz val="10"/>
      <name val="Arial"/>
      <family val="2"/>
    </font>
    <font>
      <b/>
      <sz val="8"/>
      <name val="Arial"/>
      <family val="2"/>
    </font>
    <font>
      <b/>
      <sz val="10"/>
      <color theme="2" tint="-0.749992370372631"/>
      <name val="Arial"/>
      <family val="2"/>
    </font>
    <font>
      <sz val="10"/>
      <name val="Arial"/>
      <family val="2"/>
    </font>
    <font>
      <sz val="8"/>
      <color theme="2" tint="-0.749992370372631"/>
      <name val="Arial"/>
      <family val="2"/>
    </font>
    <font>
      <vertAlign val="superscript"/>
      <sz val="8"/>
      <color theme="2" tint="-0.749992370372631"/>
      <name val="Arial"/>
      <family val="2"/>
    </font>
    <font>
      <vertAlign val="superscript"/>
      <sz val="8"/>
      <name val="Arial"/>
      <family val="2"/>
    </font>
    <font>
      <sz val="8"/>
      <color indexed="8"/>
      <name val="Arial"/>
      <family val="2"/>
    </font>
    <font>
      <sz val="11"/>
      <color indexed="12"/>
      <name val="Arial"/>
      <family val="2"/>
    </font>
    <font>
      <sz val="11"/>
      <color theme="2" tint="-0.749992370372631"/>
      <name val="MS Sans Serif"/>
      <family val="2"/>
    </font>
    <font>
      <sz val="11"/>
      <name val="MS Sans Serif"/>
      <family val="2"/>
    </font>
    <font>
      <sz val="11"/>
      <name val="Arial"/>
      <family val="2"/>
    </font>
    <font>
      <sz val="11"/>
      <color theme="1"/>
      <name val="Arial"/>
      <family val="2"/>
    </font>
    <font>
      <u/>
      <sz val="11"/>
      <name val="Arial"/>
      <family val="2"/>
    </font>
    <font>
      <b/>
      <sz val="20"/>
      <color theme="1"/>
      <name val="Arial"/>
      <family val="2"/>
    </font>
    <font>
      <b/>
      <sz val="12"/>
      <color rgb="FF000000"/>
      <name val="Arial"/>
      <family val="2"/>
    </font>
    <font>
      <sz val="12"/>
      <color rgb="FF000000"/>
      <name val="Arial"/>
      <family val="2"/>
    </font>
    <font>
      <b/>
      <sz val="9.5"/>
      <color rgb="FF000000"/>
      <name val="Arial"/>
      <family val="2"/>
    </font>
    <font>
      <b/>
      <sz val="11.5"/>
      <color rgb="FF000000"/>
      <name val="Arial"/>
      <family val="2"/>
    </font>
    <font>
      <sz val="11.5"/>
      <color rgb="FF000000"/>
      <name val="Arial"/>
      <family val="2"/>
    </font>
    <font>
      <b/>
      <sz val="11"/>
      <color rgb="FF000000"/>
      <name val="Arial"/>
      <family val="2"/>
    </font>
    <font>
      <sz val="7"/>
      <color rgb="FF000000"/>
      <name val="Times New Roman"/>
      <family val="1"/>
    </font>
    <font>
      <sz val="11.5"/>
      <name val="Arial"/>
      <family val="2"/>
    </font>
    <font>
      <sz val="7"/>
      <name val="Times New Roman"/>
      <family val="1"/>
    </font>
    <font>
      <b/>
      <sz val="11.5"/>
      <color theme="1"/>
      <name val="Arial"/>
      <family val="2"/>
    </font>
    <font>
      <sz val="11.5"/>
      <color theme="1"/>
      <name val="Arial"/>
      <family val="2"/>
    </font>
    <font>
      <vertAlign val="superscript"/>
      <sz val="7.5"/>
      <color theme="1"/>
      <name val="Arial"/>
      <family val="2"/>
    </font>
    <font>
      <sz val="9.5"/>
      <color rgb="FF000000"/>
      <name val="Arial"/>
      <family val="2"/>
    </font>
    <font>
      <vertAlign val="superscript"/>
      <sz val="11.5"/>
      <color rgb="FF000000"/>
      <name val="Arial"/>
      <family val="2"/>
    </font>
    <font>
      <b/>
      <sz val="14"/>
      <color rgb="FF000000"/>
      <name val="Arial"/>
      <family val="2"/>
    </font>
    <font>
      <b/>
      <sz val="14"/>
      <color theme="1"/>
      <name val="Arial"/>
      <family val="2"/>
    </font>
    <font>
      <b/>
      <sz val="11.5"/>
      <name val="Arial"/>
      <family val="2"/>
    </font>
    <font>
      <b/>
      <sz val="14"/>
      <color theme="1"/>
      <name val="Calibri"/>
      <family val="2"/>
      <scheme val="minor"/>
    </font>
    <font>
      <b/>
      <sz val="16"/>
      <color theme="1"/>
      <name val="Calibri"/>
      <family val="2"/>
      <scheme val="minor"/>
    </font>
  </fonts>
  <fills count="15">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
      <patternFill patternType="gray0625">
        <fgColor auto="1"/>
      </patternFill>
    </fill>
    <fill>
      <patternFill patternType="solid">
        <fgColor theme="5"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CC9900"/>
        <bgColor indexed="64"/>
      </patternFill>
    </fill>
    <fill>
      <patternFill patternType="solid">
        <fgColor rgb="FFFFCC00"/>
        <bgColor indexed="64"/>
      </patternFill>
    </fill>
    <fill>
      <patternFill patternType="solid">
        <fgColor theme="2" tint="-9.9978637043366805E-2"/>
        <bgColor indexed="64"/>
      </patternFill>
    </fill>
    <fill>
      <patternFill patternType="gray0625"/>
    </fill>
    <fill>
      <patternFill patternType="solid">
        <fgColor theme="4" tint="0.79998168889431442"/>
        <bgColor indexed="64"/>
      </patternFill>
    </fill>
    <fill>
      <patternFill patternType="solid">
        <fgColor rgb="FFFFFFCC"/>
        <bgColor indexed="64"/>
      </patternFill>
    </fill>
    <fill>
      <patternFill patternType="solid">
        <fgColor rgb="FFFFFF00"/>
        <bgColor indexed="64"/>
      </patternFill>
    </fill>
  </fills>
  <borders count="49">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theme="9" tint="-0.249977111117893"/>
      </bottom>
      <diagonal/>
    </border>
    <border>
      <left style="double">
        <color theme="9" tint="-0.249977111117893"/>
      </left>
      <right style="double">
        <color theme="9" tint="-0.249977111117893"/>
      </right>
      <top style="double">
        <color theme="9" tint="-0.249977111117893"/>
      </top>
      <bottom style="double">
        <color theme="9" tint="-0.249977111117893"/>
      </bottom>
      <diagonal/>
    </border>
    <border>
      <left/>
      <right style="thin">
        <color indexed="64"/>
      </right>
      <top/>
      <bottom/>
      <diagonal/>
    </border>
    <border>
      <left style="thin">
        <color indexed="64"/>
      </left>
      <right style="double">
        <color theme="9" tint="-0.249977111117893"/>
      </right>
      <top/>
      <bottom/>
      <diagonal/>
    </border>
    <border>
      <left style="double">
        <color theme="9" tint="-0.249977111117893"/>
      </left>
      <right/>
      <top/>
      <bottom/>
      <diagonal/>
    </border>
    <border>
      <left/>
      <right style="double">
        <color theme="9" tint="-0.249977111117893"/>
      </right>
      <top/>
      <bottom/>
      <diagonal/>
    </border>
    <border>
      <left/>
      <right style="double">
        <color theme="9" tint="-0.249977111117893"/>
      </right>
      <top/>
      <bottom style="thin">
        <color indexed="64"/>
      </bottom>
      <diagonal/>
    </border>
    <border>
      <left style="thin">
        <color indexed="64"/>
      </left>
      <right style="double">
        <color theme="9" tint="-0.249977111117893"/>
      </right>
      <top/>
      <bottom style="thin">
        <color indexed="64"/>
      </bottom>
      <diagonal/>
    </border>
    <border>
      <left style="double">
        <color theme="9" tint="-0.249977111117893"/>
      </left>
      <right/>
      <top/>
      <bottom style="thin">
        <color indexed="64"/>
      </bottom>
      <diagonal/>
    </border>
    <border>
      <left style="thin">
        <color indexed="64"/>
      </left>
      <right style="double">
        <color theme="9" tint="-0.249977111117893"/>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theme="9" tint="-0.249977111117893"/>
      </left>
      <right/>
      <top style="thin">
        <color indexed="64"/>
      </top>
      <bottom style="thin">
        <color indexed="64"/>
      </bottom>
      <diagonal/>
    </border>
    <border>
      <left/>
      <right style="double">
        <color theme="9" tint="-0.249977111117893"/>
      </right>
      <top style="thin">
        <color indexed="64"/>
      </top>
      <bottom style="thin">
        <color indexed="64"/>
      </bottom>
      <diagonal/>
    </border>
    <border>
      <left style="thin">
        <color indexed="64"/>
      </left>
      <right/>
      <top style="thin">
        <color indexed="64"/>
      </top>
      <bottom style="double">
        <color theme="9" tint="-0.249977111117893"/>
      </bottom>
      <diagonal/>
    </border>
    <border>
      <left/>
      <right style="thin">
        <color indexed="64"/>
      </right>
      <top style="thin">
        <color indexed="64"/>
      </top>
      <bottom style="double">
        <color theme="9" tint="-0.249977111117893"/>
      </bottom>
      <diagonal/>
    </border>
    <border>
      <left style="thin">
        <color indexed="64"/>
      </left>
      <right style="double">
        <color theme="9" tint="-0.249977111117893"/>
      </right>
      <top style="double">
        <color theme="9" tint="-0.249977111117893"/>
      </top>
      <bottom style="double">
        <color theme="9" tint="-0.249977111117893"/>
      </bottom>
      <diagonal/>
    </border>
    <border>
      <left style="double">
        <color theme="9" tint="-0.249977111117893"/>
      </left>
      <right style="thin">
        <color indexed="64"/>
      </right>
      <top style="double">
        <color theme="9" tint="-0.249977111117893"/>
      </top>
      <bottom style="double">
        <color theme="9" tint="-0.249977111117893"/>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double">
        <color theme="9" tint="-0.249977111117893"/>
      </right>
      <top style="thin">
        <color indexed="64"/>
      </top>
      <bottom/>
      <diagonal/>
    </border>
    <border>
      <left style="double">
        <color theme="9" tint="-0.249977111117893"/>
      </left>
      <right style="thin">
        <color indexed="64"/>
      </right>
      <top style="thin">
        <color indexed="64"/>
      </top>
      <bottom style="thin">
        <color indexed="64"/>
      </bottom>
      <diagonal/>
    </border>
    <border>
      <left style="thin">
        <color indexed="64"/>
      </left>
      <right style="thin">
        <color indexed="64"/>
      </right>
      <top style="thin">
        <color indexed="64"/>
      </top>
      <bottom style="double">
        <color rgb="FF0070C0"/>
      </bottom>
      <diagonal/>
    </border>
    <border>
      <left style="thin">
        <color indexed="64"/>
      </left>
      <right/>
      <top style="thin">
        <color indexed="64"/>
      </top>
      <bottom style="double">
        <color rgb="FF0070C0"/>
      </bottom>
      <diagonal/>
    </border>
    <border>
      <left style="double">
        <color theme="9" tint="-0.249977111117893"/>
      </left>
      <right style="thin">
        <color indexed="64"/>
      </right>
      <top style="thin">
        <color indexed="64"/>
      </top>
      <bottom style="double">
        <color rgb="FF0033CC"/>
      </bottom>
      <diagonal/>
    </border>
    <border>
      <left style="thin">
        <color indexed="64"/>
      </left>
      <right style="thin">
        <color indexed="64"/>
      </right>
      <top style="thin">
        <color indexed="64"/>
      </top>
      <bottom style="double">
        <color theme="4"/>
      </bottom>
      <diagonal/>
    </border>
    <border>
      <left style="thin">
        <color indexed="64"/>
      </left>
      <right style="thin">
        <color indexed="64"/>
      </right>
      <top style="thin">
        <color indexed="64"/>
      </top>
      <bottom style="double">
        <color rgb="FF0033CC"/>
      </bottom>
      <diagonal/>
    </border>
    <border>
      <left style="thin">
        <color indexed="64"/>
      </left>
      <right style="thin">
        <color indexed="64"/>
      </right>
      <top style="double">
        <color theme="9" tint="-0.249977111117893"/>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theme="9" tint="-0.249977111117893"/>
      </left>
      <right style="thin">
        <color indexed="64"/>
      </right>
      <top/>
      <bottom style="thin">
        <color indexed="64"/>
      </bottom>
      <diagonal/>
    </border>
    <border>
      <left style="thin">
        <color indexed="64"/>
      </left>
      <right/>
      <top style="thin">
        <color indexed="64"/>
      </top>
      <bottom style="double">
        <color indexed="64"/>
      </bottom>
      <diagonal/>
    </border>
    <border>
      <left style="double">
        <color theme="9" tint="-0.249977111117893"/>
      </left>
      <right style="thin">
        <color indexed="64"/>
      </right>
      <top style="thin">
        <color indexed="64"/>
      </top>
      <bottom style="double">
        <color indexed="64"/>
      </bottom>
      <diagonal/>
    </border>
    <border>
      <left/>
      <right/>
      <top style="thin">
        <color indexed="64"/>
      </top>
      <bottom style="double">
        <color indexed="64"/>
      </bottom>
      <diagonal/>
    </border>
  </borders>
  <cellStyleXfs count="3">
    <xf numFmtId="0" fontId="0" fillId="0" borderId="0"/>
    <xf numFmtId="0" fontId="7" fillId="0" borderId="0" applyNumberFormat="0" applyFill="0" applyBorder="0" applyAlignment="0" applyProtection="0"/>
    <xf numFmtId="0" fontId="21" fillId="0" borderId="0"/>
  </cellStyleXfs>
  <cellXfs count="332">
    <xf numFmtId="0" fontId="0" fillId="0" borderId="0" xfId="0"/>
    <xf numFmtId="0" fontId="3" fillId="2" borderId="1" xfId="0" applyFont="1" applyFill="1" applyBorder="1"/>
    <xf numFmtId="0" fontId="3" fillId="4" borderId="6" xfId="0" applyFont="1" applyFill="1" applyBorder="1"/>
    <xf numFmtId="0" fontId="3" fillId="4" borderId="7" xfId="0" applyFont="1" applyFill="1" applyBorder="1"/>
    <xf numFmtId="0" fontId="3" fillId="0" borderId="8" xfId="0" applyFont="1" applyBorder="1"/>
    <xf numFmtId="0" fontId="3" fillId="2" borderId="10" xfId="0" applyFont="1" applyFill="1" applyBorder="1"/>
    <xf numFmtId="164" fontId="4" fillId="2" borderId="13" xfId="0" applyNumberFormat="1" applyFont="1" applyFill="1" applyBorder="1"/>
    <xf numFmtId="165" fontId="3" fillId="0" borderId="13" xfId="0" applyNumberFormat="1" applyFont="1" applyBorder="1" applyProtection="1">
      <protection locked="0"/>
    </xf>
    <xf numFmtId="166" fontId="4" fillId="2" borderId="13" xfId="0" applyNumberFormat="1" applyFont="1" applyFill="1" applyBorder="1"/>
    <xf numFmtId="2" fontId="4" fillId="0" borderId="13" xfId="0" applyNumberFormat="1" applyFont="1" applyBorder="1" applyProtection="1">
      <protection locked="0"/>
    </xf>
    <xf numFmtId="0" fontId="4" fillId="2" borderId="13" xfId="0" applyFont="1" applyFill="1" applyBorder="1"/>
    <xf numFmtId="165" fontId="3" fillId="2" borderId="13" xfId="0" applyNumberFormat="1" applyFont="1" applyFill="1" applyBorder="1"/>
    <xf numFmtId="0" fontId="3" fillId="4" borderId="13" xfId="0" applyFont="1" applyFill="1" applyBorder="1"/>
    <xf numFmtId="0" fontId="4" fillId="0" borderId="0" xfId="0" applyFont="1"/>
    <xf numFmtId="0" fontId="3" fillId="2" borderId="3" xfId="0" applyFont="1" applyFill="1" applyBorder="1" applyAlignment="1">
      <alignment horizontal="center"/>
    </xf>
    <xf numFmtId="0" fontId="3" fillId="2" borderId="22" xfId="0" applyFont="1" applyFill="1" applyBorder="1" applyAlignment="1">
      <alignment horizontal="center"/>
    </xf>
    <xf numFmtId="0" fontId="3" fillId="2" borderId="7" xfId="0" applyFont="1" applyFill="1" applyBorder="1" applyAlignment="1">
      <alignment horizontal="center"/>
    </xf>
    <xf numFmtId="0" fontId="3" fillId="2" borderId="0" xfId="0" applyFont="1" applyFill="1" applyAlignment="1">
      <alignment horizontal="center"/>
    </xf>
    <xf numFmtId="0" fontId="3" fillId="2" borderId="23" xfId="0" applyFont="1" applyFill="1" applyBorder="1" applyAlignment="1">
      <alignment horizontal="center"/>
    </xf>
    <xf numFmtId="0" fontId="3" fillId="2" borderId="24" xfId="0" applyFont="1" applyFill="1" applyBorder="1" applyAlignment="1">
      <alignment horizontal="center"/>
    </xf>
    <xf numFmtId="0" fontId="3" fillId="0" borderId="0" xfId="0" applyFont="1"/>
    <xf numFmtId="49" fontId="3" fillId="0" borderId="23" xfId="0" applyNumberFormat="1" applyFont="1" applyBorder="1" applyProtection="1">
      <protection locked="0"/>
    </xf>
    <xf numFmtId="49" fontId="3" fillId="0" borderId="24" xfId="0" applyNumberFormat="1" applyFont="1" applyBorder="1" applyProtection="1">
      <protection locked="0"/>
    </xf>
    <xf numFmtId="49" fontId="3" fillId="0" borderId="22" xfId="0" applyNumberFormat="1" applyFont="1" applyBorder="1" applyProtection="1">
      <protection locked="0"/>
    </xf>
    <xf numFmtId="1" fontId="3" fillId="0" borderId="7" xfId="0" applyNumberFormat="1" applyFont="1" applyBorder="1" applyProtection="1">
      <protection locked="0"/>
    </xf>
    <xf numFmtId="1" fontId="3" fillId="0" borderId="22" xfId="0" applyNumberFormat="1" applyFont="1" applyBorder="1" applyProtection="1">
      <protection locked="0"/>
    </xf>
    <xf numFmtId="165" fontId="3" fillId="0" borderId="7" xfId="0" applyNumberFormat="1" applyFont="1" applyBorder="1" applyProtection="1">
      <protection locked="0"/>
    </xf>
    <xf numFmtId="165" fontId="3" fillId="0" borderId="22" xfId="0" applyNumberFormat="1" applyFont="1" applyBorder="1" applyProtection="1">
      <protection locked="0"/>
    </xf>
    <xf numFmtId="165" fontId="3" fillId="0" borderId="7" xfId="0" applyNumberFormat="1" applyFont="1" applyBorder="1" applyAlignment="1" applyProtection="1">
      <alignment horizontal="center"/>
      <protection locked="0"/>
    </xf>
    <xf numFmtId="0" fontId="2" fillId="0" borderId="24" xfId="0" applyFont="1" applyBorder="1" applyAlignment="1">
      <alignment horizontal="center"/>
    </xf>
    <xf numFmtId="0" fontId="3" fillId="2" borderId="23" xfId="0" applyFont="1" applyFill="1" applyBorder="1"/>
    <xf numFmtId="0" fontId="3" fillId="0" borderId="23" xfId="0" applyFont="1" applyBorder="1" applyProtection="1">
      <protection locked="0"/>
    </xf>
    <xf numFmtId="0" fontId="3" fillId="0" borderId="10" xfId="0" applyFont="1" applyBorder="1" applyProtection="1">
      <protection locked="0"/>
    </xf>
    <xf numFmtId="0" fontId="3" fillId="4" borderId="24" xfId="0" applyFont="1" applyFill="1" applyBorder="1"/>
    <xf numFmtId="0" fontId="3" fillId="4" borderId="11" xfId="0" applyFont="1" applyFill="1" applyBorder="1"/>
    <xf numFmtId="164" fontId="4" fillId="2" borderId="27" xfId="0" applyNumberFormat="1" applyFont="1" applyFill="1" applyBorder="1"/>
    <xf numFmtId="0" fontId="3" fillId="2" borderId="20" xfId="0" applyFont="1" applyFill="1" applyBorder="1" applyAlignment="1">
      <alignment horizontal="center"/>
    </xf>
    <xf numFmtId="0" fontId="3" fillId="6" borderId="6" xfId="0" applyFont="1" applyFill="1" applyBorder="1"/>
    <xf numFmtId="0" fontId="3" fillId="6" borderId="24" xfId="0" applyFont="1" applyFill="1" applyBorder="1"/>
    <xf numFmtId="0" fontId="3" fillId="6" borderId="0" xfId="0" applyFont="1" applyFill="1"/>
    <xf numFmtId="0" fontId="4" fillId="2" borderId="23" xfId="0" applyFont="1" applyFill="1" applyBorder="1"/>
    <xf numFmtId="0" fontId="4" fillId="0" borderId="10" xfId="0" applyFont="1" applyBorder="1" applyAlignment="1">
      <alignment horizontal="left"/>
    </xf>
    <xf numFmtId="49" fontId="4" fillId="0" borderId="0" xfId="0" applyNumberFormat="1" applyFont="1"/>
    <xf numFmtId="0" fontId="4" fillId="0" borderId="0" xfId="0" applyFont="1" applyAlignment="1">
      <alignment horizontal="left"/>
    </xf>
    <xf numFmtId="0" fontId="4" fillId="0" borderId="4" xfId="0" applyFont="1" applyBorder="1"/>
    <xf numFmtId="49" fontId="4" fillId="2" borderId="23" xfId="0" applyNumberFormat="1" applyFont="1" applyFill="1" applyBorder="1"/>
    <xf numFmtId="49" fontId="4" fillId="0" borderId="0" xfId="0" applyNumberFormat="1" applyFont="1" applyAlignment="1">
      <alignment horizontal="left"/>
    </xf>
    <xf numFmtId="0" fontId="3" fillId="2" borderId="23" xfId="0" applyFont="1" applyFill="1" applyBorder="1" applyAlignment="1">
      <alignment vertical="center"/>
    </xf>
    <xf numFmtId="164" fontId="3" fillId="2" borderId="10" xfId="0" applyNumberFormat="1" applyFont="1" applyFill="1" applyBorder="1"/>
    <xf numFmtId="0" fontId="4" fillId="0" borderId="0" xfId="0" applyFont="1" applyAlignment="1"/>
    <xf numFmtId="0" fontId="4" fillId="0" borderId="0" xfId="0" applyFont="1" applyAlignment="1">
      <alignment horizontal="left" vertical="center"/>
    </xf>
    <xf numFmtId="0" fontId="4" fillId="0" borderId="0" xfId="0" applyFont="1" applyAlignment="1">
      <alignment vertical="center"/>
    </xf>
    <xf numFmtId="0" fontId="4" fillId="0" borderId="8" xfId="0" applyFont="1" applyBorder="1" applyAlignment="1">
      <alignment vertical="center"/>
    </xf>
    <xf numFmtId="0" fontId="9" fillId="0" borderId="8" xfId="1" applyFont="1" applyBorder="1" applyAlignment="1" applyProtection="1">
      <alignment vertical="center"/>
    </xf>
    <xf numFmtId="0" fontId="9" fillId="0" borderId="0" xfId="1" applyFont="1" applyBorder="1" applyAlignment="1" applyProtection="1">
      <alignment vertical="center"/>
    </xf>
    <xf numFmtId="0" fontId="3" fillId="2" borderId="10" xfId="0" applyFont="1" applyFill="1" applyBorder="1" applyAlignment="1">
      <alignment vertical="center"/>
    </xf>
    <xf numFmtId="0" fontId="3" fillId="2" borderId="5" xfId="0" applyFont="1" applyFill="1" applyBorder="1" applyAlignment="1">
      <alignment vertical="center"/>
    </xf>
    <xf numFmtId="0" fontId="3" fillId="2" borderId="23" xfId="0" applyFont="1" applyFill="1" applyBorder="1" applyAlignment="1">
      <alignment wrapText="1"/>
    </xf>
    <xf numFmtId="0" fontId="4" fillId="0" borderId="8" xfId="0" applyFont="1" applyBorder="1" applyAlignment="1"/>
    <xf numFmtId="0" fontId="4" fillId="0" borderId="8" xfId="0" applyFont="1" applyBorder="1" applyAlignment="1">
      <alignment horizontal="left"/>
    </xf>
    <xf numFmtId="164" fontId="4" fillId="2" borderId="10" xfId="0" applyNumberFormat="1" applyFont="1" applyFill="1" applyBorder="1"/>
    <xf numFmtId="0" fontId="4" fillId="2" borderId="24" xfId="0" applyFont="1" applyFill="1" applyBorder="1"/>
    <xf numFmtId="0" fontId="4" fillId="2" borderId="10" xfId="0" applyFont="1" applyFill="1" applyBorder="1" applyAlignment="1">
      <alignment vertical="center" wrapText="1"/>
    </xf>
    <xf numFmtId="0" fontId="4" fillId="2" borderId="10" xfId="0" applyFont="1" applyFill="1" applyBorder="1" applyAlignment="1">
      <alignment wrapText="1"/>
    </xf>
    <xf numFmtId="0" fontId="4" fillId="2" borderId="10" xfId="0" applyFont="1" applyFill="1" applyBorder="1" applyAlignment="1">
      <alignment vertical="top" wrapText="1"/>
    </xf>
    <xf numFmtId="0" fontId="3" fillId="0" borderId="0" xfId="0" applyFont="1" applyBorder="1"/>
    <xf numFmtId="0" fontId="2" fillId="0" borderId="23" xfId="0" applyFont="1" applyBorder="1" applyAlignment="1">
      <alignment horizontal="center"/>
    </xf>
    <xf numFmtId="1" fontId="3" fillId="3" borderId="23" xfId="0" applyNumberFormat="1" applyFont="1" applyFill="1" applyBorder="1" applyAlignment="1">
      <alignment horizontal="right"/>
    </xf>
    <xf numFmtId="0" fontId="3" fillId="2" borderId="0" xfId="0" applyFont="1" applyFill="1" applyBorder="1" applyAlignment="1">
      <alignment horizontal="center"/>
    </xf>
    <xf numFmtId="0" fontId="20" fillId="10" borderId="23" xfId="0" applyFont="1" applyFill="1" applyBorder="1" applyAlignment="1">
      <alignment horizontal="left"/>
    </xf>
    <xf numFmtId="0" fontId="4" fillId="11" borderId="24" xfId="0" applyFont="1" applyFill="1" applyBorder="1"/>
    <xf numFmtId="0" fontId="4" fillId="2" borderId="35" xfId="0" applyFont="1" applyFill="1" applyBorder="1"/>
    <xf numFmtId="0" fontId="4" fillId="2" borderId="12" xfId="0" applyFont="1" applyFill="1" applyBorder="1" applyAlignment="1">
      <alignment horizontal="center"/>
    </xf>
    <xf numFmtId="0" fontId="4" fillId="3" borderId="1" xfId="0" applyFont="1" applyFill="1" applyBorder="1"/>
    <xf numFmtId="0" fontId="4" fillId="3" borderId="23" xfId="0" applyFont="1" applyFill="1" applyBorder="1"/>
    <xf numFmtId="0" fontId="4" fillId="3" borderId="24" xfId="0" applyFont="1" applyFill="1" applyBorder="1"/>
    <xf numFmtId="2" fontId="4" fillId="0" borderId="24" xfId="0" applyNumberFormat="1" applyFont="1" applyBorder="1" applyProtection="1">
      <protection locked="0"/>
    </xf>
    <xf numFmtId="2" fontId="4" fillId="0" borderId="22" xfId="0" applyNumberFormat="1" applyFont="1" applyBorder="1" applyProtection="1">
      <protection locked="0"/>
    </xf>
    <xf numFmtId="0" fontId="4" fillId="0" borderId="36" xfId="0" applyFont="1" applyBorder="1" applyAlignment="1" applyProtection="1">
      <alignment horizontal="center"/>
      <protection locked="0"/>
    </xf>
    <xf numFmtId="2" fontId="4" fillId="0" borderId="6" xfId="0" applyNumberFormat="1" applyFont="1" applyBorder="1" applyProtection="1">
      <protection locked="0"/>
    </xf>
    <xf numFmtId="0" fontId="4" fillId="3" borderId="0" xfId="0" applyFont="1" applyFill="1"/>
    <xf numFmtId="0" fontId="4" fillId="3" borderId="37" xfId="0" applyFont="1" applyFill="1" applyBorder="1"/>
    <xf numFmtId="0" fontId="4" fillId="3" borderId="9" xfId="0" applyFont="1" applyFill="1" applyBorder="1"/>
    <xf numFmtId="2" fontId="4" fillId="0" borderId="38" xfId="0" applyNumberFormat="1" applyFont="1" applyBorder="1" applyProtection="1">
      <protection locked="0"/>
    </xf>
    <xf numFmtId="0" fontId="4" fillId="0" borderId="39" xfId="0" applyFont="1" applyBorder="1" applyAlignment="1" applyProtection="1">
      <alignment horizontal="center"/>
      <protection locked="0"/>
    </xf>
    <xf numFmtId="0" fontId="4" fillId="3" borderId="40" xfId="0" applyFont="1" applyFill="1" applyBorder="1"/>
    <xf numFmtId="0" fontId="4" fillId="3" borderId="2" xfId="0" applyFont="1" applyFill="1" applyBorder="1"/>
    <xf numFmtId="0" fontId="4" fillId="3" borderId="41" xfId="0" applyFont="1" applyFill="1" applyBorder="1"/>
    <xf numFmtId="0" fontId="22" fillId="11" borderId="12" xfId="2" applyFont="1" applyFill="1" applyBorder="1" applyAlignment="1">
      <alignment horizontal="left"/>
    </xf>
    <xf numFmtId="0" fontId="24" fillId="12" borderId="23" xfId="2" applyFont="1" applyFill="1" applyBorder="1" applyAlignment="1">
      <alignment horizontal="center"/>
    </xf>
    <xf numFmtId="0" fontId="25" fillId="12" borderId="10" xfId="2" applyFont="1" applyFill="1" applyBorder="1" applyAlignment="1">
      <alignment horizontal="center"/>
    </xf>
    <xf numFmtId="0" fontId="26" fillId="0" borderId="0" xfId="2" applyFont="1" applyAlignment="1" applyProtection="1">
      <alignment horizontal="left"/>
      <protection locked="0"/>
    </xf>
    <xf numFmtId="0" fontId="26" fillId="0" borderId="0" xfId="2" applyFont="1" applyAlignment="1">
      <alignment horizontal="left"/>
    </xf>
    <xf numFmtId="0" fontId="22" fillId="11" borderId="0" xfId="2" applyFont="1" applyFill="1" applyAlignment="1">
      <alignment horizontal="left"/>
    </xf>
    <xf numFmtId="0" fontId="22" fillId="11" borderId="1" xfId="2" applyFont="1" applyFill="1" applyBorder="1" applyAlignment="1">
      <alignment horizontal="left"/>
    </xf>
    <xf numFmtId="0" fontId="22" fillId="2" borderId="11" xfId="2" applyFont="1" applyFill="1" applyBorder="1" applyAlignment="1">
      <alignment wrapText="1"/>
    </xf>
    <xf numFmtId="0" fontId="22" fillId="2" borderId="23" xfId="2" applyFont="1" applyFill="1" applyBorder="1" applyAlignment="1">
      <alignment horizontal="center" wrapText="1"/>
    </xf>
    <xf numFmtId="0" fontId="30" fillId="2" borderId="23" xfId="2" applyFont="1" applyFill="1" applyBorder="1" applyAlignment="1">
      <alignment horizontal="center" wrapText="1"/>
    </xf>
    <xf numFmtId="0" fontId="22" fillId="2" borderId="0" xfId="2" applyFont="1" applyFill="1" applyAlignment="1">
      <alignment horizontal="left"/>
    </xf>
    <xf numFmtId="0" fontId="22" fillId="2" borderId="23" xfId="2" applyFont="1" applyFill="1" applyBorder="1" applyAlignment="1">
      <alignment horizontal="left"/>
    </xf>
    <xf numFmtId="0" fontId="22" fillId="2" borderId="1" xfId="2" applyFont="1" applyFill="1" applyBorder="1" applyAlignment="1">
      <alignment horizontal="left"/>
    </xf>
    <xf numFmtId="0" fontId="22" fillId="2" borderId="23" xfId="2" applyFont="1" applyFill="1" applyBorder="1" applyAlignment="1">
      <alignment horizontal="center"/>
    </xf>
    <xf numFmtId="0" fontId="22" fillId="2" borderId="3" xfId="2" applyFont="1" applyFill="1" applyBorder="1" applyAlignment="1">
      <alignment wrapText="1"/>
    </xf>
    <xf numFmtId="0" fontId="31" fillId="0" borderId="10" xfId="2" applyFont="1" applyBorder="1" applyAlignment="1">
      <alignment horizontal="center"/>
    </xf>
    <xf numFmtId="0" fontId="31" fillId="0" borderId="23" xfId="2" applyFont="1" applyBorder="1" applyAlignment="1">
      <alignment horizontal="center"/>
    </xf>
    <xf numFmtId="0" fontId="31" fillId="13" borderId="23" xfId="2" applyFont="1" applyFill="1" applyBorder="1" applyAlignment="1">
      <alignment horizontal="center"/>
    </xf>
    <xf numFmtId="2" fontId="31" fillId="0" borderId="23" xfId="2" applyNumberFormat="1" applyFont="1" applyBorder="1" applyAlignment="1">
      <alignment horizontal="center"/>
    </xf>
    <xf numFmtId="2" fontId="31" fillId="0" borderId="23" xfId="2" quotePrefix="1" applyNumberFormat="1" applyFont="1" applyBorder="1" applyAlignment="1">
      <alignment horizontal="center"/>
    </xf>
    <xf numFmtId="0" fontId="32" fillId="0" borderId="23" xfId="2" applyFont="1" applyBorder="1" applyAlignment="1" applyProtection="1">
      <alignment horizontal="center"/>
      <protection locked="0"/>
    </xf>
    <xf numFmtId="2" fontId="33" fillId="0" borderId="23" xfId="2" applyNumberFormat="1" applyFont="1" applyBorder="1" applyAlignment="1">
      <alignment horizontal="center"/>
    </xf>
    <xf numFmtId="2" fontId="33" fillId="0" borderId="23" xfId="2" applyNumberFormat="1" applyFont="1" applyBorder="1" applyProtection="1">
      <protection locked="0"/>
    </xf>
    <xf numFmtId="0" fontId="33" fillId="0" borderId="0" xfId="2" applyFont="1"/>
    <xf numFmtId="0" fontId="12" fillId="0" borderId="0" xfId="2" applyFont="1" applyAlignment="1">
      <alignment horizontal="center"/>
    </xf>
    <xf numFmtId="0" fontId="34" fillId="0" borderId="0" xfId="2" applyFont="1"/>
    <xf numFmtId="0" fontId="34" fillId="0" borderId="0" xfId="0" applyFont="1"/>
    <xf numFmtId="0" fontId="35" fillId="0" borderId="0" xfId="0" applyFont="1"/>
    <xf numFmtId="0" fontId="31" fillId="0" borderId="13" xfId="2" applyFont="1" applyBorder="1" applyAlignment="1">
      <alignment horizontal="center"/>
    </xf>
    <xf numFmtId="0" fontId="31" fillId="13" borderId="10" xfId="2" applyFont="1" applyFill="1" applyBorder="1" applyAlignment="1">
      <alignment horizontal="center"/>
    </xf>
    <xf numFmtId="2" fontId="31" fillId="0" borderId="13" xfId="2" applyNumberFormat="1" applyFont="1" applyBorder="1" applyAlignment="1">
      <alignment horizontal="center"/>
    </xf>
    <xf numFmtId="2" fontId="31" fillId="0" borderId="10" xfId="2" applyNumberFormat="1" applyFont="1" applyBorder="1" applyAlignment="1">
      <alignment horizontal="center"/>
    </xf>
    <xf numFmtId="2" fontId="31" fillId="0" borderId="13" xfId="2" quotePrefix="1" applyNumberFormat="1" applyFont="1" applyBorder="1" applyAlignment="1">
      <alignment horizontal="center"/>
    </xf>
    <xf numFmtId="0" fontId="32" fillId="0" borderId="13" xfId="2" applyFont="1" applyBorder="1" applyAlignment="1" applyProtection="1">
      <alignment horizontal="center"/>
      <protection locked="0"/>
    </xf>
    <xf numFmtId="2" fontId="33" fillId="0" borderId="10" xfId="2" applyNumberFormat="1" applyFont="1" applyBorder="1" applyAlignment="1">
      <alignment horizontal="center"/>
    </xf>
    <xf numFmtId="2" fontId="33" fillId="0" borderId="13" xfId="2" applyNumberFormat="1" applyFont="1" applyBorder="1" applyAlignment="1">
      <alignment horizontal="center"/>
    </xf>
    <xf numFmtId="2" fontId="33" fillId="0" borderId="13" xfId="2" applyNumberFormat="1" applyFont="1" applyBorder="1" applyProtection="1">
      <protection locked="0"/>
    </xf>
    <xf numFmtId="0" fontId="35" fillId="0" borderId="0" xfId="0" quotePrefix="1" applyFont="1" applyAlignment="1">
      <alignment wrapText="1"/>
    </xf>
    <xf numFmtId="0" fontId="31" fillId="0" borderId="5" xfId="2" applyFont="1" applyBorder="1" applyAlignment="1">
      <alignment horizontal="center"/>
    </xf>
    <xf numFmtId="0" fontId="31" fillId="0" borderId="1" xfId="2" applyFont="1" applyBorder="1" applyAlignment="1">
      <alignment horizontal="center"/>
    </xf>
    <xf numFmtId="0" fontId="31" fillId="13" borderId="42" xfId="2" applyFont="1" applyFill="1" applyBorder="1" applyAlignment="1">
      <alignment horizontal="center"/>
    </xf>
    <xf numFmtId="2" fontId="31" fillId="0" borderId="1" xfId="2" applyNumberFormat="1" applyFont="1" applyBorder="1" applyAlignment="1">
      <alignment horizontal="center"/>
    </xf>
    <xf numFmtId="2" fontId="31" fillId="0" borderId="42" xfId="2" applyNumberFormat="1" applyFont="1" applyBorder="1" applyAlignment="1">
      <alignment horizontal="center"/>
    </xf>
    <xf numFmtId="2" fontId="31" fillId="0" borderId="1" xfId="2" quotePrefix="1" applyNumberFormat="1" applyFont="1" applyBorder="1" applyAlignment="1">
      <alignment horizontal="center"/>
    </xf>
    <xf numFmtId="0" fontId="32" fillId="0" borderId="1" xfId="2" applyFont="1" applyBorder="1" applyAlignment="1" applyProtection="1">
      <alignment horizontal="center"/>
      <protection locked="0"/>
    </xf>
    <xf numFmtId="2" fontId="33" fillId="0" borderId="42" xfId="2" applyNumberFormat="1" applyFont="1" applyBorder="1" applyAlignment="1">
      <alignment horizontal="center"/>
    </xf>
    <xf numFmtId="2" fontId="33" fillId="0" borderId="1" xfId="2" applyNumberFormat="1" applyFont="1" applyBorder="1" applyAlignment="1">
      <alignment horizontal="center"/>
    </xf>
    <xf numFmtId="2" fontId="33" fillId="0" borderId="1" xfId="2" applyNumberFormat="1" applyFont="1" applyBorder="1" applyProtection="1">
      <protection locked="0"/>
    </xf>
    <xf numFmtId="0" fontId="34" fillId="0" borderId="0" xfId="0" applyFont="1" applyAlignment="1">
      <alignment horizontal="right" wrapText="1"/>
    </xf>
    <xf numFmtId="0" fontId="34" fillId="0" borderId="0" xfId="0" quotePrefix="1" applyFont="1" applyAlignment="1">
      <alignment wrapText="1"/>
    </xf>
    <xf numFmtId="0" fontId="36" fillId="0" borderId="0" xfId="0" applyFont="1"/>
    <xf numFmtId="0" fontId="31" fillId="0" borderId="8" xfId="2" applyFont="1" applyBorder="1" applyAlignment="1">
      <alignment horizontal="center"/>
    </xf>
    <xf numFmtId="0" fontId="31" fillId="0" borderId="9" xfId="2" applyFont="1" applyBorder="1" applyAlignment="1">
      <alignment horizontal="center"/>
    </xf>
    <xf numFmtId="0" fontId="31" fillId="0" borderId="27" xfId="2" applyFont="1" applyBorder="1" applyAlignment="1">
      <alignment horizontal="center"/>
    </xf>
    <xf numFmtId="0" fontId="31" fillId="13" borderId="13" xfId="2" applyFont="1" applyFill="1" applyBorder="1" applyAlignment="1">
      <alignment horizontal="center"/>
    </xf>
    <xf numFmtId="0" fontId="31" fillId="13" borderId="1" xfId="2" applyFont="1" applyFill="1" applyBorder="1" applyAlignment="1">
      <alignment horizontal="center"/>
    </xf>
    <xf numFmtId="49" fontId="31" fillId="0" borderId="10" xfId="2" applyNumberFormat="1" applyFont="1" applyBorder="1" applyAlignment="1">
      <alignment horizontal="center"/>
    </xf>
    <xf numFmtId="49" fontId="31" fillId="0" borderId="23" xfId="2" applyNumberFormat="1" applyFont="1" applyBorder="1" applyAlignment="1">
      <alignment horizontal="center"/>
    </xf>
    <xf numFmtId="0" fontId="42" fillId="0" borderId="0" xfId="0" applyFont="1" applyAlignment="1">
      <alignment horizontal="left" vertical="center" indent="5"/>
    </xf>
    <xf numFmtId="0" fontId="45" fillId="0" borderId="0" xfId="0" applyFont="1" applyAlignment="1">
      <alignment horizontal="left" vertical="center" indent="5"/>
    </xf>
    <xf numFmtId="0" fontId="48" fillId="0" borderId="0" xfId="0" applyFont="1" applyAlignment="1">
      <alignment horizontal="left" vertical="center" indent="4"/>
    </xf>
    <xf numFmtId="0" fontId="42" fillId="0" borderId="0" xfId="0" applyFont="1" applyAlignment="1">
      <alignment horizontal="left" vertical="center" indent="2"/>
    </xf>
    <xf numFmtId="0" fontId="37" fillId="0" borderId="0" xfId="0" applyFont="1" applyAlignment="1">
      <alignment horizontal="left" vertical="center"/>
    </xf>
    <xf numFmtId="0" fontId="38" fillId="0" borderId="0" xfId="0" applyFont="1" applyAlignment="1">
      <alignment horizontal="left" vertical="center"/>
    </xf>
    <xf numFmtId="0" fontId="40" fillId="0" borderId="0" xfId="0" applyFont="1" applyAlignment="1">
      <alignment horizontal="left" vertical="center"/>
    </xf>
    <xf numFmtId="0" fontId="39" fillId="0" borderId="0" xfId="0" applyFont="1" applyAlignment="1">
      <alignment horizontal="left" vertical="center"/>
    </xf>
    <xf numFmtId="0" fontId="41" fillId="0" borderId="0" xfId="0" applyFont="1" applyAlignment="1">
      <alignment horizontal="left" vertical="center"/>
    </xf>
    <xf numFmtId="0" fontId="42" fillId="0" borderId="0" xfId="0" applyFont="1" applyAlignment="1">
      <alignment horizontal="left" vertical="center"/>
    </xf>
    <xf numFmtId="0" fontId="43" fillId="0" borderId="0" xfId="0" applyFont="1" applyAlignment="1">
      <alignment horizontal="left" vertical="center"/>
    </xf>
    <xf numFmtId="0" fontId="0" fillId="0" borderId="0" xfId="0" applyAlignment="1">
      <alignment horizontal="left"/>
    </xf>
    <xf numFmtId="0" fontId="45" fillId="0" borderId="0" xfId="0" applyFont="1" applyAlignment="1">
      <alignment horizontal="left" vertical="center"/>
    </xf>
    <xf numFmtId="0" fontId="47" fillId="0" borderId="0" xfId="0" applyFont="1" applyAlignment="1">
      <alignment horizontal="left" vertical="center"/>
    </xf>
    <xf numFmtId="0" fontId="48" fillId="0" borderId="0" xfId="0" applyFont="1" applyAlignment="1">
      <alignment horizontal="left" vertical="center"/>
    </xf>
    <xf numFmtId="0" fontId="0" fillId="0" borderId="0" xfId="0" applyAlignment="1">
      <alignment horizontal="left" vertical="center"/>
    </xf>
    <xf numFmtId="0" fontId="50" fillId="0" borderId="0" xfId="0" applyFont="1" applyAlignment="1">
      <alignment horizontal="left" vertical="center"/>
    </xf>
    <xf numFmtId="0" fontId="52" fillId="0" borderId="0" xfId="0" applyFont="1" applyAlignment="1">
      <alignment horizontal="left" vertical="center"/>
    </xf>
    <xf numFmtId="0" fontId="53" fillId="0" borderId="0" xfId="0" applyFont="1" applyAlignment="1">
      <alignment horizontal="left" vertical="center"/>
    </xf>
    <xf numFmtId="0" fontId="18" fillId="0" borderId="0" xfId="0" applyFont="1" applyAlignment="1">
      <alignment horizontal="left" vertical="center"/>
    </xf>
    <xf numFmtId="0" fontId="54" fillId="0" borderId="0" xfId="0" applyFont="1" applyAlignment="1">
      <alignment horizontal="left" vertical="center"/>
    </xf>
    <xf numFmtId="0" fontId="0" fillId="0" borderId="23" xfId="0" applyBorder="1" applyAlignment="1">
      <alignment horizontal="center" vertical="center" wrapText="1"/>
    </xf>
    <xf numFmtId="0" fontId="0" fillId="0" borderId="23" xfId="0" applyBorder="1" applyAlignment="1">
      <alignment wrapText="1"/>
    </xf>
    <xf numFmtId="0" fontId="0" fillId="0" borderId="43" xfId="0" applyBorder="1" applyAlignment="1">
      <alignment wrapText="1"/>
    </xf>
    <xf numFmtId="0" fontId="0" fillId="0" borderId="0" xfId="0" applyAlignment="1">
      <alignment wrapText="1"/>
    </xf>
    <xf numFmtId="0" fontId="0" fillId="0" borderId="0" xfId="0" applyAlignment="1"/>
    <xf numFmtId="0" fontId="1" fillId="0" borderId="0" xfId="0" applyFont="1"/>
    <xf numFmtId="49" fontId="4" fillId="3" borderId="1" xfId="0" applyNumberFormat="1" applyFont="1" applyFill="1" applyBorder="1"/>
    <xf numFmtId="0" fontId="4" fillId="11" borderId="6" xfId="0" applyFont="1" applyFill="1" applyBorder="1"/>
    <xf numFmtId="49" fontId="4" fillId="3" borderId="23" xfId="0" applyNumberFormat="1" applyFont="1" applyFill="1" applyBorder="1"/>
    <xf numFmtId="2" fontId="4" fillId="0" borderId="2" xfId="0" applyNumberFormat="1" applyFont="1" applyBorder="1" applyProtection="1">
      <protection locked="0"/>
    </xf>
    <xf numFmtId="2" fontId="4" fillId="0" borderId="20" xfId="0" applyNumberFormat="1" applyFont="1" applyBorder="1" applyProtection="1">
      <protection locked="0"/>
    </xf>
    <xf numFmtId="0" fontId="4" fillId="0" borderId="45" xfId="0" applyFont="1" applyBorder="1" applyAlignment="1" applyProtection="1">
      <alignment horizontal="center"/>
      <protection locked="0"/>
    </xf>
    <xf numFmtId="2" fontId="4" fillId="0" borderId="4" xfId="0" applyNumberFormat="1" applyFont="1" applyBorder="1" applyProtection="1">
      <protection locked="0"/>
    </xf>
    <xf numFmtId="0" fontId="4" fillId="3" borderId="44" xfId="0" applyFont="1" applyFill="1" applyBorder="1"/>
    <xf numFmtId="49" fontId="4" fillId="3" borderId="44" xfId="0" applyNumberFormat="1" applyFont="1" applyFill="1" applyBorder="1"/>
    <xf numFmtId="2" fontId="4" fillId="0" borderId="46" xfId="0" applyNumberFormat="1" applyFont="1" applyBorder="1" applyProtection="1">
      <protection locked="0"/>
    </xf>
    <xf numFmtId="0" fontId="4" fillId="0" borderId="47" xfId="0" applyFont="1" applyBorder="1" applyAlignment="1" applyProtection="1">
      <alignment horizontal="center"/>
      <protection locked="0"/>
    </xf>
    <xf numFmtId="0" fontId="7" fillId="0" borderId="0" xfId="1"/>
    <xf numFmtId="0" fontId="7" fillId="0" borderId="0" xfId="1" applyAlignment="1">
      <alignment wrapText="1"/>
    </xf>
    <xf numFmtId="0" fontId="55" fillId="0" borderId="0" xfId="0" applyFont="1" applyAlignment="1">
      <alignment horizontal="left" vertical="center"/>
    </xf>
    <xf numFmtId="0" fontId="12" fillId="0" borderId="0" xfId="2" applyFont="1" applyAlignment="1">
      <alignment horizontal="left"/>
    </xf>
    <xf numFmtId="0" fontId="4" fillId="0" borderId="6" xfId="0" applyFont="1" applyBorder="1" applyAlignment="1" applyProtection="1">
      <alignment horizontal="center"/>
      <protection locked="0"/>
    </xf>
    <xf numFmtId="0" fontId="4" fillId="0" borderId="48" xfId="0" applyFont="1" applyBorder="1" applyAlignment="1" applyProtection="1">
      <alignment horizontal="center"/>
      <protection locked="0"/>
    </xf>
    <xf numFmtId="0" fontId="4" fillId="0" borderId="4" xfId="0" applyFont="1" applyBorder="1" applyAlignment="1" applyProtection="1">
      <alignment horizontal="center"/>
      <protection locked="0"/>
    </xf>
    <xf numFmtId="0" fontId="4" fillId="0" borderId="12" xfId="0" applyFont="1" applyBorder="1" applyAlignment="1" applyProtection="1">
      <alignment horizontal="center"/>
      <protection locked="0"/>
    </xf>
    <xf numFmtId="2" fontId="33" fillId="14" borderId="23" xfId="2" applyNumberFormat="1" applyFont="1" applyFill="1" applyBorder="1" applyAlignment="1">
      <alignment horizontal="center"/>
    </xf>
    <xf numFmtId="2" fontId="33" fillId="14" borderId="13" xfId="2" applyNumberFormat="1" applyFont="1" applyFill="1" applyBorder="1" applyAlignment="1">
      <alignment horizontal="center"/>
    </xf>
    <xf numFmtId="0" fontId="0" fillId="14" borderId="0" xfId="0" applyFill="1"/>
    <xf numFmtId="0" fontId="9" fillId="5" borderId="0" xfId="1" applyFont="1" applyFill="1" applyBorder="1" applyAlignment="1" applyProtection="1">
      <alignment horizontal="left"/>
      <protection locked="0"/>
    </xf>
    <xf numFmtId="0" fontId="4" fillId="2" borderId="12" xfId="0" applyFont="1" applyFill="1" applyBorder="1" applyAlignment="1">
      <alignment horizontal="center" wrapText="1"/>
    </xf>
    <xf numFmtId="0" fontId="4" fillId="2" borderId="11" xfId="0" applyFont="1" applyFill="1" applyBorder="1" applyAlignment="1">
      <alignment wrapText="1"/>
    </xf>
    <xf numFmtId="0" fontId="4" fillId="2" borderId="24" xfId="0" applyFont="1" applyFill="1" applyBorder="1" applyAlignment="1"/>
    <xf numFmtId="0" fontId="4" fillId="2" borderId="26" xfId="0" applyFont="1" applyFill="1" applyBorder="1" applyAlignment="1"/>
    <xf numFmtId="0" fontId="4" fillId="2" borderId="6" xfId="0" applyFont="1" applyFill="1" applyBorder="1" applyAlignment="1"/>
    <xf numFmtId="0" fontId="9" fillId="5" borderId="24" xfId="1" applyFont="1" applyFill="1" applyBorder="1" applyAlignment="1" applyProtection="1">
      <protection locked="0"/>
    </xf>
    <xf numFmtId="0" fontId="9" fillId="5" borderId="6" xfId="1" applyFont="1" applyFill="1" applyBorder="1" applyAlignment="1" applyProtection="1">
      <protection locked="0"/>
    </xf>
    <xf numFmtId="0" fontId="13" fillId="10" borderId="10" xfId="0" applyFont="1" applyFill="1" applyBorder="1" applyAlignment="1">
      <alignment horizontal="center" vertical="center" wrapText="1"/>
    </xf>
    <xf numFmtId="0" fontId="13" fillId="10" borderId="5" xfId="0" applyFont="1" applyFill="1" applyBorder="1" applyAlignment="1">
      <alignment horizontal="center" vertical="center" wrapText="1"/>
    </xf>
    <xf numFmtId="0" fontId="13" fillId="10" borderId="1" xfId="0" applyFont="1" applyFill="1" applyBorder="1" applyAlignment="1">
      <alignment horizontal="center" vertical="center" wrapText="1"/>
    </xf>
    <xf numFmtId="0" fontId="14" fillId="10" borderId="9" xfId="0" quotePrefix="1" applyFont="1" applyFill="1" applyBorder="1" applyAlignment="1">
      <alignment vertical="top" wrapText="1"/>
    </xf>
    <xf numFmtId="0" fontId="14" fillId="10" borderId="12" xfId="0" quotePrefix="1" applyFont="1" applyFill="1" applyBorder="1" applyAlignment="1">
      <alignment vertical="top" wrapText="1"/>
    </xf>
    <xf numFmtId="0" fontId="14" fillId="10" borderId="11" xfId="0" quotePrefix="1" applyFont="1" applyFill="1" applyBorder="1" applyAlignment="1">
      <alignment vertical="top" wrapText="1"/>
    </xf>
    <xf numFmtId="0" fontId="14" fillId="10" borderId="8" xfId="0" quotePrefix="1" applyFont="1" applyFill="1" applyBorder="1" applyAlignment="1">
      <alignment vertical="top" wrapText="1"/>
    </xf>
    <xf numFmtId="0" fontId="14" fillId="10" borderId="0" xfId="0" quotePrefix="1" applyFont="1" applyFill="1" applyAlignment="1">
      <alignment vertical="top" wrapText="1"/>
    </xf>
    <xf numFmtId="0" fontId="14" fillId="10" borderId="15" xfId="0" quotePrefix="1" applyFont="1" applyFill="1" applyBorder="1" applyAlignment="1">
      <alignment vertical="top" wrapText="1"/>
    </xf>
    <xf numFmtId="0" fontId="14" fillId="10" borderId="2" xfId="0" quotePrefix="1" applyFont="1" applyFill="1" applyBorder="1" applyAlignment="1">
      <alignment vertical="top" wrapText="1"/>
    </xf>
    <xf numFmtId="0" fontId="14" fillId="10" borderId="4" xfId="0" quotePrefix="1" applyFont="1" applyFill="1" applyBorder="1" applyAlignment="1">
      <alignment vertical="top" wrapText="1"/>
    </xf>
    <xf numFmtId="0" fontId="14" fillId="10" borderId="3" xfId="0" quotePrefix="1" applyFont="1" applyFill="1" applyBorder="1" applyAlignment="1">
      <alignment vertical="top" wrapText="1"/>
    </xf>
    <xf numFmtId="0" fontId="11" fillId="9" borderId="9" xfId="0" applyFont="1" applyFill="1" applyBorder="1" applyAlignment="1">
      <alignment vertical="top" wrapText="1"/>
    </xf>
    <xf numFmtId="0" fontId="11" fillId="9" borderId="12" xfId="0" applyFont="1" applyFill="1" applyBorder="1" applyAlignment="1">
      <alignment vertical="top" wrapText="1"/>
    </xf>
    <xf numFmtId="0" fontId="11" fillId="9" borderId="11" xfId="0" applyFont="1" applyFill="1" applyBorder="1" applyAlignment="1">
      <alignment vertical="top" wrapText="1"/>
    </xf>
    <xf numFmtId="0" fontId="11" fillId="9" borderId="8" xfId="0" applyFont="1" applyFill="1" applyBorder="1" applyAlignment="1">
      <alignment vertical="top" wrapText="1"/>
    </xf>
    <xf numFmtId="0" fontId="11" fillId="9" borderId="0" xfId="0" applyFont="1" applyFill="1" applyAlignment="1">
      <alignment vertical="top" wrapText="1"/>
    </xf>
    <xf numFmtId="0" fontId="11" fillId="9" borderId="15" xfId="0" applyFont="1" applyFill="1" applyBorder="1" applyAlignment="1">
      <alignment vertical="top" wrapText="1"/>
    </xf>
    <xf numFmtId="0" fontId="11" fillId="9" borderId="2" xfId="0" applyFont="1" applyFill="1" applyBorder="1" applyAlignment="1">
      <alignment vertical="top" wrapText="1"/>
    </xf>
    <xf numFmtId="0" fontId="11" fillId="9" borderId="4" xfId="0" applyFont="1" applyFill="1" applyBorder="1" applyAlignment="1">
      <alignment vertical="top" wrapText="1"/>
    </xf>
    <xf numFmtId="0" fontId="11" fillId="9" borderId="3" xfId="0" applyFont="1" applyFill="1" applyBorder="1" applyAlignment="1">
      <alignment vertical="top" wrapText="1"/>
    </xf>
    <xf numFmtId="0" fontId="10" fillId="8" borderId="10"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1" xfId="0" applyFont="1" applyFill="1" applyBorder="1" applyAlignment="1">
      <alignment horizontal="center" vertical="center"/>
    </xf>
    <xf numFmtId="0" fontId="4" fillId="0" borderId="8" xfId="0" applyFont="1" applyBorder="1" applyAlignment="1">
      <alignment horizontal="left" vertical="center" wrapText="1"/>
    </xf>
    <xf numFmtId="0" fontId="4" fillId="0" borderId="0" xfId="0" applyFont="1" applyAlignment="1">
      <alignment horizontal="left" vertical="center" wrapText="1"/>
    </xf>
    <xf numFmtId="0" fontId="3" fillId="2" borderId="10" xfId="0" applyFont="1" applyFill="1" applyBorder="1" applyAlignment="1">
      <alignment vertical="center"/>
    </xf>
    <xf numFmtId="0" fontId="3" fillId="2" borderId="1" xfId="0" applyFont="1" applyFill="1" applyBorder="1" applyAlignment="1">
      <alignment vertical="center"/>
    </xf>
    <xf numFmtId="0" fontId="4" fillId="0" borderId="8" xfId="0" applyFont="1" applyBorder="1" applyAlignment="1">
      <alignment wrapText="1"/>
    </xf>
    <xf numFmtId="0" fontId="4" fillId="0" borderId="0" xfId="0" applyFont="1" applyAlignment="1">
      <alignment wrapText="1"/>
    </xf>
    <xf numFmtId="0" fontId="8" fillId="7" borderId="24" xfId="0" applyFont="1" applyFill="1" applyBorder="1" applyAlignment="1">
      <alignment horizontal="center"/>
    </xf>
    <xf numFmtId="0" fontId="8" fillId="7" borderId="6" xfId="0" applyFont="1" applyFill="1" applyBorder="1" applyAlignment="1">
      <alignment horizontal="center"/>
    </xf>
    <xf numFmtId="0" fontId="8" fillId="7" borderId="7" xfId="0" applyFont="1" applyFill="1" applyBorder="1" applyAlignment="1">
      <alignment horizontal="center"/>
    </xf>
    <xf numFmtId="0" fontId="11" fillId="9" borderId="9" xfId="0" applyFont="1" applyFill="1" applyBorder="1" applyAlignment="1">
      <alignment wrapText="1"/>
    </xf>
    <xf numFmtId="0" fontId="11" fillId="9" borderId="12" xfId="0" applyFont="1" applyFill="1" applyBorder="1" applyAlignment="1">
      <alignment wrapText="1"/>
    </xf>
    <xf numFmtId="0" fontId="11" fillId="9" borderId="11" xfId="0" applyFont="1" applyFill="1" applyBorder="1" applyAlignment="1">
      <alignment wrapText="1"/>
    </xf>
    <xf numFmtId="0" fontId="11" fillId="9" borderId="2" xfId="0" applyFont="1" applyFill="1" applyBorder="1" applyAlignment="1">
      <alignment wrapText="1"/>
    </xf>
    <xf numFmtId="0" fontId="11" fillId="9" borderId="4" xfId="0" applyFont="1" applyFill="1" applyBorder="1" applyAlignment="1">
      <alignment wrapText="1"/>
    </xf>
    <xf numFmtId="0" fontId="11" fillId="9" borderId="3" xfId="0" applyFont="1" applyFill="1" applyBorder="1" applyAlignment="1">
      <alignment wrapText="1"/>
    </xf>
    <xf numFmtId="0" fontId="4" fillId="0" borderId="0" xfId="0" applyFont="1" applyBorder="1" applyAlignment="1">
      <alignment horizontal="left" vertical="center" wrapText="1"/>
    </xf>
    <xf numFmtId="0" fontId="4" fillId="0" borderId="8" xfId="0" applyFont="1" applyBorder="1" applyAlignment="1">
      <alignment horizontal="left" vertical="center"/>
    </xf>
    <xf numFmtId="0" fontId="4" fillId="0" borderId="0" xfId="0" applyFont="1" applyBorder="1" applyAlignment="1">
      <alignment horizontal="left" vertical="center"/>
    </xf>
    <xf numFmtId="0" fontId="4" fillId="0" borderId="9" xfId="0" applyFont="1" applyBorder="1" applyAlignment="1">
      <alignment horizontal="left" vertical="center" wrapText="1"/>
    </xf>
    <xf numFmtId="0" fontId="4" fillId="0" borderId="12" xfId="0" applyFont="1" applyBorder="1" applyAlignment="1">
      <alignment horizontal="left" vertical="center" wrapText="1"/>
    </xf>
    <xf numFmtId="0" fontId="4" fillId="0" borderId="9" xfId="0" applyFont="1" applyBorder="1" applyAlignment="1">
      <alignment horizontal="left"/>
    </xf>
    <xf numFmtId="0" fontId="4" fillId="0" borderId="12" xfId="0" applyFont="1" applyBorder="1" applyAlignment="1">
      <alignment horizontal="left"/>
    </xf>
    <xf numFmtId="0" fontId="4" fillId="0" borderId="8" xfId="0" applyFont="1" applyBorder="1" applyAlignment="1">
      <alignment horizontal="left"/>
    </xf>
    <xf numFmtId="0" fontId="4" fillId="0" borderId="0" xfId="0" applyFont="1" applyBorder="1" applyAlignment="1">
      <alignment horizontal="left"/>
    </xf>
    <xf numFmtId="0" fontId="4" fillId="0" borderId="8" xfId="0" applyFont="1" applyBorder="1" applyAlignment="1">
      <alignment horizontal="left" wrapText="1"/>
    </xf>
    <xf numFmtId="0" fontId="4" fillId="0" borderId="0" xfId="0" applyFont="1" applyBorder="1" applyAlignment="1">
      <alignment horizontal="left" wrapText="1"/>
    </xf>
    <xf numFmtId="0" fontId="4" fillId="7" borderId="24" xfId="0" applyFont="1" applyFill="1" applyBorder="1" applyAlignment="1">
      <alignment horizontal="center"/>
    </xf>
    <xf numFmtId="0" fontId="4" fillId="7" borderId="6" xfId="0" applyFont="1" applyFill="1" applyBorder="1" applyAlignment="1">
      <alignment horizontal="center"/>
    </xf>
    <xf numFmtId="0" fontId="4" fillId="7" borderId="7" xfId="0" applyFont="1" applyFill="1" applyBorder="1" applyAlignment="1">
      <alignment horizontal="center"/>
    </xf>
    <xf numFmtId="0" fontId="4" fillId="0" borderId="8" xfId="0" applyFont="1" applyBorder="1" applyAlignment="1">
      <alignment horizontal="left" vertical="top" wrapText="1"/>
    </xf>
    <xf numFmtId="0" fontId="4" fillId="0" borderId="0" xfId="0" applyFont="1" applyBorder="1" applyAlignment="1">
      <alignment horizontal="left" vertical="top" wrapText="1"/>
    </xf>
    <xf numFmtId="0" fontId="4" fillId="0" borderId="8" xfId="0" applyFont="1" applyBorder="1"/>
    <xf numFmtId="0" fontId="4" fillId="0" borderId="0" xfId="0" applyFont="1"/>
    <xf numFmtId="0" fontId="3" fillId="2" borderId="24" xfId="0" applyFont="1" applyFill="1" applyBorder="1"/>
    <xf numFmtId="0" fontId="3" fillId="2" borderId="7" xfId="0" applyFont="1" applyFill="1" applyBorder="1"/>
    <xf numFmtId="49" fontId="3" fillId="0" borderId="24" xfId="0" applyNumberFormat="1" applyFont="1" applyBorder="1" applyProtection="1">
      <protection locked="0"/>
    </xf>
    <xf numFmtId="49" fontId="3" fillId="0" borderId="6" xfId="0" applyNumberFormat="1" applyFont="1" applyBorder="1" applyProtection="1">
      <protection locked="0"/>
    </xf>
    <xf numFmtId="49" fontId="3" fillId="0" borderId="7" xfId="0" applyNumberFormat="1" applyFont="1" applyBorder="1" applyProtection="1">
      <protection locked="0"/>
    </xf>
    <xf numFmtId="0" fontId="4" fillId="2" borderId="13" xfId="0" applyFont="1" applyFill="1" applyBorder="1"/>
    <xf numFmtId="164" fontId="5" fillId="5" borderId="29" xfId="0" applyNumberFormat="1" applyFont="1" applyFill="1" applyBorder="1"/>
    <xf numFmtId="164" fontId="5" fillId="5" borderId="14" xfId="0" applyNumberFormat="1" applyFont="1" applyFill="1" applyBorder="1"/>
    <xf numFmtId="164" fontId="5" fillId="5" borderId="30" xfId="0" applyNumberFormat="1" applyFont="1" applyFill="1" applyBorder="1"/>
    <xf numFmtId="49" fontId="3" fillId="0" borderId="25" xfId="0" applyNumberFormat="1" applyFont="1" applyBorder="1" applyProtection="1">
      <protection locked="0"/>
    </xf>
    <xf numFmtId="49" fontId="3" fillId="0" borderId="26" xfId="0" applyNumberFormat="1" applyFont="1" applyBorder="1" applyProtection="1">
      <protection locked="0"/>
    </xf>
    <xf numFmtId="0" fontId="3" fillId="2" borderId="5" xfId="0" applyFont="1" applyFill="1" applyBorder="1" applyAlignment="1">
      <alignment horizontal="center" wrapText="1"/>
    </xf>
    <xf numFmtId="0" fontId="3" fillId="2" borderId="1" xfId="0" applyFont="1" applyFill="1" applyBorder="1" applyAlignment="1">
      <alignment horizontal="center"/>
    </xf>
    <xf numFmtId="0" fontId="3" fillId="2" borderId="15" xfId="0" applyFont="1" applyFill="1" applyBorder="1" applyAlignment="1">
      <alignment horizontal="center" wrapText="1"/>
    </xf>
    <xf numFmtId="0" fontId="3" fillId="2" borderId="3" xfId="0" applyFont="1" applyFill="1" applyBorder="1" applyAlignment="1">
      <alignment horizontal="center"/>
    </xf>
    <xf numFmtId="0" fontId="3" fillId="2" borderId="16" xfId="0" applyFont="1" applyFill="1" applyBorder="1" applyAlignment="1">
      <alignment horizontal="center" wrapText="1"/>
    </xf>
    <xf numFmtId="0" fontId="3" fillId="2" borderId="20" xfId="0" applyFont="1" applyFill="1" applyBorder="1" applyAlignment="1">
      <alignment horizontal="center"/>
    </xf>
    <xf numFmtId="0" fontId="3" fillId="2" borderId="17" xfId="0" applyFont="1" applyFill="1" applyBorder="1" applyAlignment="1">
      <alignment horizontal="center" wrapText="1"/>
    </xf>
    <xf numFmtId="0" fontId="3" fillId="2" borderId="18" xfId="0" applyFont="1" applyFill="1" applyBorder="1" applyAlignment="1">
      <alignment horizontal="center" wrapText="1"/>
    </xf>
    <xf numFmtId="0" fontId="3" fillId="2" borderId="21" xfId="0" applyFont="1" applyFill="1" applyBorder="1" applyAlignment="1">
      <alignment horizontal="center" wrapText="1"/>
    </xf>
    <xf numFmtId="0" fontId="3" fillId="2" borderId="19" xfId="0" applyFont="1" applyFill="1" applyBorder="1" applyAlignment="1">
      <alignment horizontal="center" wrapText="1"/>
    </xf>
    <xf numFmtId="0" fontId="3" fillId="2" borderId="4" xfId="0" applyFont="1" applyFill="1" applyBorder="1" applyAlignment="1">
      <alignment horizontal="center"/>
    </xf>
    <xf numFmtId="0" fontId="3" fillId="2" borderId="4" xfId="0" applyFont="1" applyFill="1" applyBorder="1" applyAlignment="1">
      <alignment horizontal="center" wrapText="1"/>
    </xf>
    <xf numFmtId="0" fontId="3" fillId="2" borderId="19" xfId="0" applyFont="1" applyFill="1" applyBorder="1" applyAlignment="1">
      <alignment horizontal="center"/>
    </xf>
    <xf numFmtId="0" fontId="3" fillId="6" borderId="6" xfId="0" applyFont="1" applyFill="1" applyBorder="1"/>
    <xf numFmtId="0" fontId="4" fillId="2" borderId="27" xfId="0" applyFont="1" applyFill="1" applyBorder="1"/>
    <xf numFmtId="0" fontId="4" fillId="2" borderId="28" xfId="0" applyFont="1" applyFill="1" applyBorder="1"/>
    <xf numFmtId="0" fontId="3" fillId="2" borderId="0" xfId="0" applyFont="1" applyFill="1" applyAlignment="1">
      <alignment horizont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4" fillId="3" borderId="24" xfId="0" applyFont="1" applyFill="1" applyBorder="1"/>
    <xf numFmtId="0" fontId="4" fillId="3" borderId="6" xfId="0" applyFont="1" applyFill="1" applyBorder="1"/>
    <xf numFmtId="166" fontId="4" fillId="3" borderId="24" xfId="0" applyNumberFormat="1" applyFont="1" applyFill="1" applyBorder="1"/>
    <xf numFmtId="166" fontId="4" fillId="3" borderId="7" xfId="0" applyNumberFormat="1" applyFont="1" applyFill="1" applyBorder="1"/>
    <xf numFmtId="0" fontId="4" fillId="2" borderId="25" xfId="0" applyFont="1" applyFill="1" applyBorder="1" applyAlignment="1">
      <alignment horizontal="center"/>
    </xf>
    <xf numFmtId="0" fontId="4" fillId="2" borderId="6" xfId="0" applyFont="1" applyFill="1" applyBorder="1" applyAlignment="1">
      <alignment horizontal="center"/>
    </xf>
    <xf numFmtId="0" fontId="23" fillId="12" borderId="24" xfId="2" applyFont="1" applyFill="1" applyBorder="1" applyAlignment="1">
      <alignment horizontal="center"/>
    </xf>
    <xf numFmtId="0" fontId="23" fillId="12" borderId="6" xfId="2" applyFont="1" applyFill="1" applyBorder="1" applyAlignment="1">
      <alignment horizontal="center"/>
    </xf>
    <xf numFmtId="0" fontId="23" fillId="12" borderId="7" xfId="2" applyFont="1" applyFill="1" applyBorder="1" applyAlignment="1">
      <alignment horizontal="center"/>
    </xf>
    <xf numFmtId="0" fontId="22" fillId="2" borderId="23" xfId="2" applyFont="1" applyFill="1" applyBorder="1" applyAlignment="1">
      <alignment horizontal="center" wrapText="1"/>
    </xf>
    <xf numFmtId="0" fontId="22" fillId="2" borderId="10" xfId="2" applyFont="1" applyFill="1" applyBorder="1" applyAlignment="1">
      <alignment horizontal="center" wrapText="1"/>
    </xf>
    <xf numFmtId="0" fontId="22" fillId="2" borderId="1" xfId="2" applyFont="1" applyFill="1" applyBorder="1" applyAlignment="1">
      <alignment horizontal="center" wrapText="1"/>
    </xf>
    <xf numFmtId="0" fontId="23" fillId="12" borderId="24" xfId="2" applyFont="1" applyFill="1" applyBorder="1" applyAlignment="1">
      <alignment horizontal="center" wrapText="1"/>
    </xf>
    <xf numFmtId="0" fontId="23" fillId="12" borderId="6" xfId="2" applyFont="1" applyFill="1" applyBorder="1" applyAlignment="1">
      <alignment horizontal="center" wrapText="1"/>
    </xf>
    <xf numFmtId="0" fontId="23" fillId="12" borderId="7" xfId="2" applyFont="1" applyFill="1" applyBorder="1" applyAlignment="1">
      <alignment horizontal="center" wrapText="1"/>
    </xf>
    <xf numFmtId="0" fontId="27" fillId="2" borderId="10" xfId="2" applyFont="1" applyFill="1" applyBorder="1" applyAlignment="1">
      <alignment horizontal="center" wrapText="1"/>
    </xf>
    <xf numFmtId="0" fontId="27" fillId="2" borderId="1" xfId="2" applyFont="1" applyFill="1" applyBorder="1" applyAlignment="1">
      <alignment horizontal="center" wrapText="1"/>
    </xf>
    <xf numFmtId="0" fontId="23" fillId="12" borderId="9" xfId="2" applyFont="1" applyFill="1" applyBorder="1" applyAlignment="1">
      <alignment horizontal="center" wrapText="1"/>
    </xf>
    <xf numFmtId="0" fontId="23" fillId="12" borderId="11" xfId="2" applyFont="1" applyFill="1" applyBorder="1" applyAlignment="1">
      <alignment horizontal="center" wrapText="1"/>
    </xf>
    <xf numFmtId="0" fontId="23" fillId="12" borderId="8" xfId="2" applyFont="1" applyFill="1" applyBorder="1" applyAlignment="1">
      <alignment horizontal="center" wrapText="1"/>
    </xf>
    <xf numFmtId="0" fontId="23" fillId="12" borderId="15" xfId="2" applyFont="1" applyFill="1" applyBorder="1" applyAlignment="1">
      <alignment horizontal="center" wrapText="1"/>
    </xf>
    <xf numFmtId="0" fontId="23" fillId="12" borderId="2" xfId="2" applyFont="1" applyFill="1" applyBorder="1" applyAlignment="1">
      <alignment horizontal="center" wrapText="1"/>
    </xf>
    <xf numFmtId="0" fontId="23" fillId="12" borderId="3" xfId="2" applyFont="1" applyFill="1" applyBorder="1" applyAlignment="1">
      <alignment horizontal="center" wrapText="1"/>
    </xf>
    <xf numFmtId="0" fontId="22" fillId="2" borderId="5" xfId="2" applyFont="1" applyFill="1" applyBorder="1" applyAlignment="1">
      <alignment horizontal="center" wrapText="1"/>
    </xf>
    <xf numFmtId="0" fontId="22" fillId="2" borderId="5" xfId="2" applyFont="1" applyFill="1" applyBorder="1" applyAlignment="1">
      <alignment horizontal="center"/>
    </xf>
    <xf numFmtId="0" fontId="34" fillId="0" borderId="0" xfId="0" applyFont="1"/>
    <xf numFmtId="0" fontId="35" fillId="0" borderId="0" xfId="0" applyFont="1"/>
    <xf numFmtId="0" fontId="22" fillId="14" borderId="10" xfId="2" applyFont="1" applyFill="1" applyBorder="1" applyAlignment="1">
      <alignment horizontal="center" wrapText="1"/>
    </xf>
    <xf numFmtId="0" fontId="22" fillId="14" borderId="1" xfId="2" applyFont="1" applyFill="1" applyBorder="1" applyAlignment="1">
      <alignment horizontal="center" wrapText="1"/>
    </xf>
    <xf numFmtId="0" fontId="22" fillId="2" borderId="9" xfId="2" applyFont="1" applyFill="1" applyBorder="1" applyAlignment="1">
      <alignment horizontal="center" wrapText="1"/>
    </xf>
    <xf numFmtId="0" fontId="22" fillId="2" borderId="2" xfId="2" applyFont="1" applyFill="1" applyBorder="1" applyAlignment="1">
      <alignment horizontal="center" wrapText="1"/>
    </xf>
    <xf numFmtId="0" fontId="22" fillId="2" borderId="12" xfId="2" applyFont="1" applyFill="1" applyBorder="1" applyAlignment="1">
      <alignment horizontal="center" wrapText="1"/>
    </xf>
    <xf numFmtId="0" fontId="22" fillId="2" borderId="4" xfId="2" applyFont="1" applyFill="1" applyBorder="1" applyAlignment="1">
      <alignment horizontal="center" wrapText="1"/>
    </xf>
    <xf numFmtId="0" fontId="22" fillId="2" borderId="9" xfId="2" applyFont="1" applyFill="1" applyBorder="1" applyAlignment="1" applyProtection="1">
      <alignment horizontal="center" wrapText="1"/>
      <protection locked="0"/>
    </xf>
    <xf numFmtId="0" fontId="22" fillId="2" borderId="2" xfId="2" applyFont="1" applyFill="1" applyBorder="1" applyAlignment="1" applyProtection="1">
      <alignment horizontal="center" wrapText="1"/>
      <protection locked="0"/>
    </xf>
    <xf numFmtId="0" fontId="34" fillId="0" borderId="0" xfId="0" applyFont="1" applyAlignment="1">
      <alignment wrapText="1"/>
    </xf>
    <xf numFmtId="0" fontId="34" fillId="0" borderId="0" xfId="0" quotePrefix="1" applyFont="1" applyAlignment="1">
      <alignment horizontal="left" wrapText="1"/>
    </xf>
    <xf numFmtId="0" fontId="36" fillId="0" borderId="0" xfId="0" applyFont="1"/>
    <xf numFmtId="0" fontId="35" fillId="0" borderId="0" xfId="0" quotePrefix="1" applyFont="1"/>
    <xf numFmtId="0" fontId="56" fillId="0" borderId="0" xfId="0" applyFont="1" applyAlignment="1">
      <alignment horizontal="left" indent="1"/>
    </xf>
  </cellXfs>
  <cellStyles count="3">
    <cellStyle name="Hyperlink" xfId="1" builtinId="8"/>
    <cellStyle name="Normal" xfId="0" builtinId="0"/>
    <cellStyle name="Normal 2" xfId="2" xr:uid="{1BB9602F-4473-40CC-9C42-1F71126B39A3}"/>
  </cellStyles>
  <dxfs count="4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kye.Wills/Nextcloud/DSP_2021_Bulletin_edits/Drafts/DSP%20Bulk%20Density%20Workbook%20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General Instructions"/>
      <sheetName val="Plot Master"/>
      <sheetName val="Bulk Density"/>
      <sheetName val="BD SSOL"/>
      <sheetName val="Calc_Bulk_density"/>
      <sheetName val="VNIR"/>
      <sheetName val="Plot Master Instructions"/>
      <sheetName val="BD Instructions"/>
      <sheetName val="BD SSOL Intructions"/>
      <sheetName val="VNIR Instructions"/>
      <sheetName val="Plot Master DES"/>
      <sheetName val="BD DES"/>
      <sheetName val="BD SSOL DES"/>
      <sheetName val="VNIR DES"/>
      <sheetName val="Choice Lists"/>
      <sheetName val="SoilGroups"/>
      <sheetName val="Change History"/>
    </sheetNames>
    <sheetDataSet>
      <sheetData sheetId="0"/>
      <sheetData sheetId="1"/>
      <sheetData sheetId="2">
        <row r="3">
          <cell r="I3">
            <v>40781</v>
          </cell>
        </row>
      </sheetData>
      <sheetData sheetId="3">
        <row r="6">
          <cell r="B6">
            <v>7.5</v>
          </cell>
          <cell r="D6">
            <v>7.5</v>
          </cell>
          <cell r="H6">
            <v>10</v>
          </cell>
          <cell r="J6">
            <v>10.3</v>
          </cell>
          <cell r="L6">
            <v>5.0999999999999996</v>
          </cell>
        </row>
        <row r="10">
          <cell r="F10">
            <v>1985</v>
          </cell>
          <cell r="G10">
            <v>2010</v>
          </cell>
        </row>
        <row r="11">
          <cell r="J11">
            <v>0</v>
          </cell>
          <cell r="K11">
            <v>0</v>
          </cell>
          <cell r="L11">
            <v>0</v>
          </cell>
          <cell r="M11">
            <v>0</v>
          </cell>
        </row>
        <row r="12">
          <cell r="J12">
            <v>0.5</v>
          </cell>
          <cell r="K12">
            <v>1</v>
          </cell>
          <cell r="L12">
            <v>0</v>
          </cell>
          <cell r="M12">
            <v>0</v>
          </cell>
        </row>
        <row r="13">
          <cell r="J13">
            <v>0</v>
          </cell>
          <cell r="K13">
            <v>0.4</v>
          </cell>
          <cell r="L13">
            <v>0</v>
          </cell>
          <cell r="M13">
            <v>1.2</v>
          </cell>
        </row>
        <row r="20">
          <cell r="B20">
            <v>7.5</v>
          </cell>
          <cell r="D20">
            <v>7.5</v>
          </cell>
          <cell r="H20">
            <v>10</v>
          </cell>
          <cell r="J20">
            <v>10</v>
          </cell>
          <cell r="L20">
            <v>5</v>
          </cell>
        </row>
        <row r="24">
          <cell r="A24" t="str">
            <v>Oa</v>
          </cell>
          <cell r="B24" t="str">
            <v>000</v>
          </cell>
          <cell r="C24" t="str">
            <v>007</v>
          </cell>
          <cell r="D24" t="str">
            <v>scoop</v>
          </cell>
          <cell r="J24">
            <v>0</v>
          </cell>
          <cell r="K24">
            <v>0</v>
          </cell>
          <cell r="L24">
            <v>0</v>
          </cell>
          <cell r="M24">
            <v>0</v>
          </cell>
        </row>
        <row r="25">
          <cell r="A25" t="str">
            <v>A</v>
          </cell>
          <cell r="B25" t="str">
            <v>007</v>
          </cell>
          <cell r="C25" t="str">
            <v>015</v>
          </cell>
          <cell r="D25" t="str">
            <v>core, constant volume</v>
          </cell>
          <cell r="H25">
            <v>7.5</v>
          </cell>
          <cell r="I25">
            <v>7.5</v>
          </cell>
        </row>
        <row r="26">
          <cell r="A26" t="str">
            <v>E</v>
          </cell>
          <cell r="B26" t="str">
            <v>015</v>
          </cell>
          <cell r="C26" t="str">
            <v>030</v>
          </cell>
          <cell r="D26" t="str">
            <v>core, constant volume</v>
          </cell>
          <cell r="H26">
            <v>7.5</v>
          </cell>
          <cell r="I26">
            <v>7.5</v>
          </cell>
        </row>
        <row r="27">
          <cell r="A27" t="str">
            <v>Bx</v>
          </cell>
          <cell r="B27" t="str">
            <v>030</v>
          </cell>
        </row>
        <row r="34">
          <cell r="B34">
            <v>7.5</v>
          </cell>
          <cell r="D34">
            <v>7.5</v>
          </cell>
          <cell r="H34">
            <v>10</v>
          </cell>
          <cell r="J34">
            <v>10</v>
          </cell>
          <cell r="L34">
            <v>5</v>
          </cell>
        </row>
        <row r="38">
          <cell r="A38" t="str">
            <v>Oa</v>
          </cell>
          <cell r="B38" t="str">
            <v>000</v>
          </cell>
          <cell r="C38" t="str">
            <v>010</v>
          </cell>
          <cell r="D38" t="str">
            <v>scoop</v>
          </cell>
          <cell r="J38">
            <v>0</v>
          </cell>
          <cell r="K38">
            <v>0</v>
          </cell>
          <cell r="L38">
            <v>0</v>
          </cell>
          <cell r="M38">
            <v>0</v>
          </cell>
        </row>
        <row r="39">
          <cell r="A39" t="str">
            <v>A</v>
          </cell>
          <cell r="B39" t="str">
            <v>010</v>
          </cell>
          <cell r="C39" t="str">
            <v>020</v>
          </cell>
          <cell r="D39" t="str">
            <v>core, constant volume</v>
          </cell>
          <cell r="H39">
            <v>7.5</v>
          </cell>
          <cell r="I39">
            <v>7.5</v>
          </cell>
        </row>
        <row r="40">
          <cell r="A40" t="str">
            <v>E</v>
          </cell>
          <cell r="B40" t="str">
            <v>020</v>
          </cell>
          <cell r="C40" t="str">
            <v>028</v>
          </cell>
        </row>
        <row r="41">
          <cell r="A41" t="str">
            <v>Bx</v>
          </cell>
          <cell r="B41" t="str">
            <v>028</v>
          </cell>
        </row>
        <row r="48">
          <cell r="B48">
            <v>7.5</v>
          </cell>
          <cell r="D48">
            <v>7.5</v>
          </cell>
          <cell r="H48">
            <v>10</v>
          </cell>
          <cell r="J48">
            <v>10</v>
          </cell>
          <cell r="L48">
            <v>5</v>
          </cell>
        </row>
        <row r="52">
          <cell r="A52" t="str">
            <v>Oe</v>
          </cell>
          <cell r="B52" t="str">
            <v>000</v>
          </cell>
          <cell r="C52" t="str">
            <v>005</v>
          </cell>
          <cell r="D52" t="str">
            <v>ring</v>
          </cell>
          <cell r="F52">
            <v>2090</v>
          </cell>
          <cell r="G52">
            <v>2420</v>
          </cell>
        </row>
        <row r="53">
          <cell r="A53" t="str">
            <v>Oa</v>
          </cell>
          <cell r="B53" t="str">
            <v>005</v>
          </cell>
          <cell r="C53" t="str">
            <v>012</v>
          </cell>
          <cell r="D53" t="str">
            <v>scoop</v>
          </cell>
          <cell r="J53">
            <v>0</v>
          </cell>
          <cell r="K53">
            <v>0</v>
          </cell>
          <cell r="L53">
            <v>0</v>
          </cell>
          <cell r="M53">
            <v>0</v>
          </cell>
        </row>
        <row r="54">
          <cell r="A54" t="str">
            <v>A</v>
          </cell>
          <cell r="B54" t="str">
            <v>012</v>
          </cell>
          <cell r="C54" t="str">
            <v>019</v>
          </cell>
          <cell r="D54" t="str">
            <v>scoop</v>
          </cell>
          <cell r="J54">
            <v>0</v>
          </cell>
          <cell r="K54">
            <v>0</v>
          </cell>
          <cell r="L54">
            <v>0</v>
          </cell>
          <cell r="M54">
            <v>0</v>
          </cell>
        </row>
        <row r="55">
          <cell r="A55" t="str">
            <v>E</v>
          </cell>
          <cell r="B55" t="str">
            <v>019</v>
          </cell>
          <cell r="C55" t="str">
            <v>033</v>
          </cell>
        </row>
        <row r="56">
          <cell r="A56" t="str">
            <v>Bx</v>
          </cell>
          <cell r="B56" t="str">
            <v>033</v>
          </cell>
        </row>
        <row r="62">
          <cell r="B62">
            <v>7.5</v>
          </cell>
          <cell r="D62">
            <v>7.5</v>
          </cell>
          <cell r="H62">
            <v>10</v>
          </cell>
          <cell r="J62">
            <v>10</v>
          </cell>
          <cell r="L62">
            <v>5</v>
          </cell>
        </row>
        <row r="66">
          <cell r="A66" t="str">
            <v>Oa</v>
          </cell>
          <cell r="B66" t="str">
            <v>000</v>
          </cell>
          <cell r="C66" t="str">
            <v>011</v>
          </cell>
          <cell r="D66" t="str">
            <v>scoop</v>
          </cell>
          <cell r="J66">
            <v>0</v>
          </cell>
          <cell r="K66">
            <v>0</v>
          </cell>
          <cell r="L66">
            <v>0</v>
          </cell>
          <cell r="M66">
            <v>0</v>
          </cell>
        </row>
        <row r="67">
          <cell r="A67" t="str">
            <v>A</v>
          </cell>
          <cell r="B67" t="str">
            <v>011</v>
          </cell>
          <cell r="C67" t="str">
            <v>027</v>
          </cell>
          <cell r="D67" t="str">
            <v>core, constant volume</v>
          </cell>
        </row>
        <row r="68">
          <cell r="A68" t="str">
            <v>Bx</v>
          </cell>
          <cell r="B68" t="str">
            <v>027</v>
          </cell>
        </row>
      </sheetData>
      <sheetData sheetId="4"/>
      <sheetData sheetId="5"/>
      <sheetData sheetId="6"/>
      <sheetData sheetId="7"/>
      <sheetData sheetId="8"/>
      <sheetData sheetId="9"/>
      <sheetData sheetId="10"/>
      <sheetData sheetId="11"/>
      <sheetData sheetId="12"/>
      <sheetData sheetId="13"/>
      <sheetData sheetId="14"/>
      <sheetData sheetId="15">
        <row r="2">
          <cell r="D2" t="str">
            <v>a1</v>
          </cell>
        </row>
        <row r="3">
          <cell r="D3" t="str">
            <v>a2</v>
          </cell>
        </row>
        <row r="4">
          <cell r="D4" t="str">
            <v>a3</v>
          </cell>
        </row>
        <row r="5">
          <cell r="D5" t="str">
            <v>a4</v>
          </cell>
        </row>
        <row r="6">
          <cell r="D6" t="str">
            <v>a5</v>
          </cell>
        </row>
        <row r="7">
          <cell r="D7" t="str">
            <v>a6</v>
          </cell>
        </row>
        <row r="8">
          <cell r="D8" t="str">
            <v>a7</v>
          </cell>
        </row>
        <row r="9">
          <cell r="D9" t="str">
            <v>a8</v>
          </cell>
        </row>
        <row r="10">
          <cell r="D10" t="str">
            <v>a9</v>
          </cell>
        </row>
        <row r="11">
          <cell r="D11" t="str">
            <v>a10</v>
          </cell>
        </row>
        <row r="12">
          <cell r="A12" t="str">
            <v>compliant cavity</v>
          </cell>
          <cell r="D12" t="str">
            <v>a11</v>
          </cell>
        </row>
        <row r="13">
          <cell r="A13" t="str">
            <v>core, constant volume</v>
          </cell>
          <cell r="D13" t="str">
            <v>a12</v>
          </cell>
        </row>
        <row r="14">
          <cell r="A14" t="str">
            <v>core, variable volume</v>
          </cell>
          <cell r="D14" t="str">
            <v>a13</v>
          </cell>
        </row>
        <row r="15">
          <cell r="A15" t="str">
            <v>hydraulic probe</v>
          </cell>
          <cell r="D15" t="str">
            <v>a14</v>
          </cell>
        </row>
        <row r="16">
          <cell r="A16" t="str">
            <v>ring</v>
          </cell>
          <cell r="D16" t="str">
            <v>a15</v>
          </cell>
        </row>
        <row r="17">
          <cell r="A17" t="str">
            <v>scoop</v>
          </cell>
          <cell r="D17" t="str">
            <v>a16</v>
          </cell>
        </row>
        <row r="18">
          <cell r="D18" t="str">
            <v>s1</v>
          </cell>
        </row>
        <row r="19">
          <cell r="D19" t="str">
            <v>s2</v>
          </cell>
        </row>
        <row r="20">
          <cell r="D20" t="str">
            <v>s3</v>
          </cell>
        </row>
        <row r="21">
          <cell r="D21" t="str">
            <v>s4</v>
          </cell>
        </row>
        <row r="22">
          <cell r="D22" t="str">
            <v>s5</v>
          </cell>
        </row>
        <row r="23">
          <cell r="D23" t="str">
            <v>s6</v>
          </cell>
        </row>
        <row r="24">
          <cell r="D24" t="str">
            <v>s7</v>
          </cell>
        </row>
        <row r="25">
          <cell r="D25" t="str">
            <v>s8</v>
          </cell>
        </row>
        <row r="26">
          <cell r="D26" t="str">
            <v>s9</v>
          </cell>
        </row>
        <row r="27">
          <cell r="D27" t="str">
            <v>f1</v>
          </cell>
        </row>
        <row r="28">
          <cell r="D28" t="str">
            <v>f2</v>
          </cell>
        </row>
        <row r="29">
          <cell r="D29" t="str">
            <v>f3</v>
          </cell>
        </row>
        <row r="30">
          <cell r="D30" t="str">
            <v>f6</v>
          </cell>
        </row>
        <row r="31">
          <cell r="D31" t="str">
            <v>f7</v>
          </cell>
        </row>
        <row r="32">
          <cell r="D32" t="str">
            <v>f8</v>
          </cell>
        </row>
        <row r="33">
          <cell r="D33" t="str">
            <v>f9</v>
          </cell>
        </row>
        <row r="34">
          <cell r="D34" t="str">
            <v>f10</v>
          </cell>
        </row>
        <row r="35">
          <cell r="D35" t="str">
            <v>f11</v>
          </cell>
        </row>
        <row r="36">
          <cell r="D36" t="str">
            <v>f12</v>
          </cell>
        </row>
        <row r="37">
          <cell r="D37" t="str">
            <v>f13</v>
          </cell>
        </row>
        <row r="38">
          <cell r="D38" t="str">
            <v>f16</v>
          </cell>
        </row>
        <row r="39">
          <cell r="D39" t="str">
            <v>f17</v>
          </cell>
        </row>
        <row r="40">
          <cell r="D40" t="str">
            <v>f18</v>
          </cell>
        </row>
        <row r="41">
          <cell r="D41" t="str">
            <v>f19</v>
          </cell>
        </row>
        <row r="42">
          <cell r="D42" t="str">
            <v>f20</v>
          </cell>
        </row>
      </sheetData>
      <sheetData sheetId="16"/>
      <sheetData sheetId="1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rvTypesInfo>
</file>

<file path=xl/richData/rdrichvalue.xml><?xml version="1.0" encoding="utf-8"?>
<rvData xmlns="http://schemas.microsoft.com/office/spreadsheetml/2017/richdata" count="2">
  <rv s="0">
    <v>1</v>
    <v>8</v>
    <v>0</v>
    <v>6</v>
  </rv>
  <rv s="0">
    <v>2</v>
    <v>8</v>
    <v>0</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rcs.usda.gov/Internet/FSE_DOCUMENTS/stelprdb1244466.pdf" TargetMode="External"/><Relationship Id="rId1" Type="http://schemas.openxmlformats.org/officeDocument/2006/relationships/hyperlink" Target="https://new.cloudvault.usda.gov/index.php/s/in3YanQi3DNRSTc"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rcs.usda.gov/Internet/FSE_DOCUMENTS/stelprdb124446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ACC83-B535-486C-973C-CB8E11BEDD4E}">
  <dimension ref="A1:H24"/>
  <sheetViews>
    <sheetView workbookViewId="0">
      <selection activeCell="C14" sqref="C14"/>
    </sheetView>
  </sheetViews>
  <sheetFormatPr defaultRowHeight="14.4" x14ac:dyDescent="0.3"/>
  <cols>
    <col min="2" max="2" width="8.88671875" style="172"/>
    <col min="3" max="3" width="38.109375" style="170" customWidth="1"/>
    <col min="4" max="6" width="50.88671875" style="170" customWidth="1"/>
  </cols>
  <sheetData>
    <row r="1" spans="1:8" ht="43.2" customHeight="1" x14ac:dyDescent="0.4">
      <c r="A1" s="331" t="s">
        <v>393</v>
      </c>
    </row>
    <row r="3" spans="1:8" x14ac:dyDescent="0.3">
      <c r="B3" s="172" t="s">
        <v>376</v>
      </c>
    </row>
    <row r="4" spans="1:8" ht="43.2" x14ac:dyDescent="0.3">
      <c r="D4" s="167" t="s">
        <v>367</v>
      </c>
      <c r="E4" s="168" t="s">
        <v>368</v>
      </c>
      <c r="F4" s="169" t="s">
        <v>369</v>
      </c>
      <c r="G4" s="170"/>
      <c r="H4" s="170"/>
    </row>
    <row r="5" spans="1:8" ht="57.6" x14ac:dyDescent="0.3">
      <c r="C5" s="170" t="s">
        <v>131</v>
      </c>
      <c r="D5" s="167" t="s">
        <v>370</v>
      </c>
      <c r="E5" s="168" t="s">
        <v>371</v>
      </c>
      <c r="F5" s="169" t="s">
        <v>372</v>
      </c>
      <c r="G5" s="170"/>
      <c r="H5" s="170"/>
    </row>
    <row r="6" spans="1:8" ht="43.2" x14ac:dyDescent="0.3">
      <c r="C6" s="185" t="s">
        <v>384</v>
      </c>
      <c r="D6" s="167" t="s">
        <v>373</v>
      </c>
      <c r="E6" s="168" t="s">
        <v>374</v>
      </c>
      <c r="F6" s="169" t="s">
        <v>375</v>
      </c>
      <c r="G6" s="170"/>
      <c r="H6" s="170"/>
    </row>
    <row r="11" spans="1:8" x14ac:dyDescent="0.3">
      <c r="B11" s="172" t="s">
        <v>377</v>
      </c>
      <c r="C11" t="s">
        <v>129</v>
      </c>
    </row>
    <row r="12" spans="1:8" x14ac:dyDescent="0.3">
      <c r="C12" s="184" t="s">
        <v>130</v>
      </c>
    </row>
    <row r="14" spans="1:8" x14ac:dyDescent="0.3">
      <c r="C14" s="171" t="s">
        <v>378</v>
      </c>
    </row>
    <row r="20" spans="2:2" x14ac:dyDescent="0.3">
      <c r="B20" s="172" t="s">
        <v>379</v>
      </c>
    </row>
    <row r="22" spans="2:2" x14ac:dyDescent="0.3">
      <c r="B22" s="172" t="s">
        <v>380</v>
      </c>
    </row>
    <row r="24" spans="2:2" x14ac:dyDescent="0.3">
      <c r="B24" s="172" t="s">
        <v>381</v>
      </c>
    </row>
  </sheetData>
  <hyperlinks>
    <hyperlink ref="C6" r:id="rId1" xr:uid="{41E6B596-B4D8-412D-B88C-0008A28204C4}"/>
    <hyperlink ref="C12" r:id="rId2" xr:uid="{06853117-48D3-4F5A-9EA5-3855FF2F4794}"/>
  </hyperlink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5661C-8421-4FAC-BDB3-5D7CA7444631}">
  <dimension ref="B2:J272"/>
  <sheetViews>
    <sheetView topLeftCell="A254" workbookViewId="0">
      <selection activeCell="B273" sqref="B273"/>
    </sheetView>
  </sheetViews>
  <sheetFormatPr defaultRowHeight="14.4" x14ac:dyDescent="0.3"/>
  <cols>
    <col min="15" max="15" width="26.77734375" customWidth="1"/>
    <col min="16" max="16" width="48.77734375" customWidth="1"/>
  </cols>
  <sheetData>
    <row r="2" spans="2:10" x14ac:dyDescent="0.3">
      <c r="C2" t="s">
        <v>128</v>
      </c>
      <c r="J2" t="s">
        <v>129</v>
      </c>
    </row>
    <row r="3" spans="2:10" x14ac:dyDescent="0.3">
      <c r="J3" s="184" t="s">
        <v>130</v>
      </c>
    </row>
    <row r="10" spans="2:10" ht="47.4" customHeight="1" x14ac:dyDescent="0.3"/>
    <row r="11" spans="2:10" ht="47.4" customHeight="1" x14ac:dyDescent="0.3">
      <c r="C11" t="s">
        <v>386</v>
      </c>
    </row>
    <row r="12" spans="2:10" ht="47.4" customHeight="1" x14ac:dyDescent="0.3"/>
    <row r="13" spans="2:10" ht="24.6" x14ac:dyDescent="0.3">
      <c r="B13" s="150" t="s">
        <v>365</v>
      </c>
      <c r="I13" t="s">
        <v>366</v>
      </c>
    </row>
    <row r="14" spans="2:10" ht="15.6" x14ac:dyDescent="0.3">
      <c r="B14" s="151" t="s">
        <v>195</v>
      </c>
    </row>
    <row r="15" spans="2:10" x14ac:dyDescent="0.3">
      <c r="B15" s="152" t="s">
        <v>196</v>
      </c>
    </row>
    <row r="16" spans="2:10" ht="15" x14ac:dyDescent="0.3">
      <c r="B16" s="153"/>
    </row>
    <row r="17" spans="2:2" x14ac:dyDescent="0.3">
      <c r="B17" s="154" t="s">
        <v>197</v>
      </c>
    </row>
    <row r="18" spans="2:2" x14ac:dyDescent="0.3">
      <c r="B18" s="155" t="s">
        <v>198</v>
      </c>
    </row>
    <row r="19" spans="2:2" x14ac:dyDescent="0.3">
      <c r="B19" s="154" t="s">
        <v>199</v>
      </c>
    </row>
    <row r="20" spans="2:2" x14ac:dyDescent="0.3">
      <c r="B20" s="155" t="s">
        <v>200</v>
      </c>
    </row>
    <row r="21" spans="2:2" x14ac:dyDescent="0.3">
      <c r="B21" s="154" t="s">
        <v>201</v>
      </c>
    </row>
    <row r="22" spans="2:2" x14ac:dyDescent="0.3">
      <c r="B22" s="155" t="s">
        <v>202</v>
      </c>
    </row>
    <row r="23" spans="2:2" x14ac:dyDescent="0.3">
      <c r="B23" s="156" t="s">
        <v>203</v>
      </c>
    </row>
    <row r="24" spans="2:2" ht="15" x14ac:dyDescent="0.3">
      <c r="B24" s="153"/>
    </row>
    <row r="25" spans="2:2" x14ac:dyDescent="0.3">
      <c r="B25" s="155" t="s">
        <v>204</v>
      </c>
    </row>
    <row r="26" spans="2:2" x14ac:dyDescent="0.3">
      <c r="B26" s="154" t="s">
        <v>205</v>
      </c>
    </row>
    <row r="27" spans="2:2" x14ac:dyDescent="0.3">
      <c r="B27" s="155" t="s">
        <v>206</v>
      </c>
    </row>
    <row r="28" spans="2:2" x14ac:dyDescent="0.3">
      <c r="B28" s="155" t="s">
        <v>207</v>
      </c>
    </row>
    <row r="29" spans="2:2" x14ac:dyDescent="0.3">
      <c r="B29" s="155" t="s">
        <v>208</v>
      </c>
    </row>
    <row r="30" spans="2:2" x14ac:dyDescent="0.3">
      <c r="B30" s="155" t="s">
        <v>209</v>
      </c>
    </row>
    <row r="31" spans="2:2" x14ac:dyDescent="0.3">
      <c r="B31" s="146" t="s">
        <v>210</v>
      </c>
    </row>
    <row r="32" spans="2:2" x14ac:dyDescent="0.3">
      <c r="B32" s="155" t="s">
        <v>211</v>
      </c>
    </row>
    <row r="33" spans="2:2" x14ac:dyDescent="0.3">
      <c r="B33" s="155" t="s">
        <v>212</v>
      </c>
    </row>
    <row r="34" spans="2:2" x14ac:dyDescent="0.3">
      <c r="B34" s="155" t="s">
        <v>213</v>
      </c>
    </row>
    <row r="35" spans="2:2" x14ac:dyDescent="0.3">
      <c r="B35" s="155" t="s">
        <v>214</v>
      </c>
    </row>
    <row r="36" spans="2:2" x14ac:dyDescent="0.3">
      <c r="B36" s="155" t="s">
        <v>215</v>
      </c>
    </row>
    <row r="37" spans="2:2" x14ac:dyDescent="0.3">
      <c r="B37" s="155"/>
    </row>
    <row r="38" spans="2:2" x14ac:dyDescent="0.3">
      <c r="B38" s="154" t="s">
        <v>216</v>
      </c>
    </row>
    <row r="39" spans="2:2" x14ac:dyDescent="0.3">
      <c r="B39" s="155"/>
    </row>
    <row r="40" spans="2:2" x14ac:dyDescent="0.3">
      <c r="B40" s="155" t="s">
        <v>217</v>
      </c>
    </row>
    <row r="41" spans="2:2" x14ac:dyDescent="0.3">
      <c r="B41" s="157"/>
    </row>
    <row r="42" spans="2:2" x14ac:dyDescent="0.3">
      <c r="B42" s="154" t="s">
        <v>218</v>
      </c>
    </row>
    <row r="43" spans="2:2" x14ac:dyDescent="0.3">
      <c r="B43" s="154"/>
    </row>
    <row r="44" spans="2:2" x14ac:dyDescent="0.3">
      <c r="B44" s="147" t="s">
        <v>219</v>
      </c>
    </row>
    <row r="45" spans="2:2" x14ac:dyDescent="0.3">
      <c r="B45" s="147" t="s">
        <v>220</v>
      </c>
    </row>
    <row r="46" spans="2:2" x14ac:dyDescent="0.3">
      <c r="B46" s="158" t="s">
        <v>221</v>
      </c>
    </row>
    <row r="47" spans="2:2" x14ac:dyDescent="0.3">
      <c r="B47" s="158" t="s">
        <v>222</v>
      </c>
    </row>
    <row r="48" spans="2:2" x14ac:dyDescent="0.3">
      <c r="B48" s="158" t="s">
        <v>223</v>
      </c>
    </row>
    <row r="49" spans="2:2" x14ac:dyDescent="0.3">
      <c r="B49" s="147" t="s">
        <v>224</v>
      </c>
    </row>
    <row r="50" spans="2:2" x14ac:dyDescent="0.3">
      <c r="B50" s="158" t="s">
        <v>225</v>
      </c>
    </row>
    <row r="51" spans="2:2" x14ac:dyDescent="0.3">
      <c r="B51" s="147" t="s">
        <v>226</v>
      </c>
    </row>
    <row r="52" spans="2:2" x14ac:dyDescent="0.3">
      <c r="B52" s="158" t="s">
        <v>227</v>
      </c>
    </row>
    <row r="53" spans="2:2" x14ac:dyDescent="0.3">
      <c r="B53" s="147" t="s">
        <v>228</v>
      </c>
    </row>
    <row r="54" spans="2:2" x14ac:dyDescent="0.3">
      <c r="B54" s="158"/>
    </row>
    <row r="55" spans="2:2" x14ac:dyDescent="0.3">
      <c r="B55" s="159" t="s">
        <v>229</v>
      </c>
    </row>
    <row r="56" spans="2:2" x14ac:dyDescent="0.3">
      <c r="B56" s="160" t="s">
        <v>175</v>
      </c>
    </row>
    <row r="57" spans="2:2" x14ac:dyDescent="0.3">
      <c r="B57" s="160" t="s">
        <v>230</v>
      </c>
    </row>
    <row r="58" spans="2:2" x14ac:dyDescent="0.3">
      <c r="B58" s="160" t="s">
        <v>231</v>
      </c>
    </row>
    <row r="59" spans="2:2" x14ac:dyDescent="0.3">
      <c r="B59" s="160" t="s">
        <v>232</v>
      </c>
    </row>
    <row r="60" spans="2:2" ht="15" x14ac:dyDescent="0.3">
      <c r="B60" s="153" t="s">
        <v>233</v>
      </c>
    </row>
    <row r="61" spans="2:2" ht="15" x14ac:dyDescent="0.3">
      <c r="B61" s="153" t="s">
        <v>234</v>
      </c>
    </row>
    <row r="62" spans="2:2" ht="15" x14ac:dyDescent="0.3">
      <c r="B62" s="153" t="s">
        <v>235</v>
      </c>
    </row>
    <row r="63" spans="2:2" ht="15" x14ac:dyDescent="0.3">
      <c r="B63" s="153"/>
    </row>
    <row r="64" spans="2:2" x14ac:dyDescent="0.3">
      <c r="B64" s="160" t="s">
        <v>236</v>
      </c>
    </row>
    <row r="65" spans="2:2" x14ac:dyDescent="0.3">
      <c r="B65" s="160" t="s">
        <v>237</v>
      </c>
    </row>
    <row r="66" spans="2:2" x14ac:dyDescent="0.3">
      <c r="B66" s="148" t="s">
        <v>238</v>
      </c>
    </row>
    <row r="67" spans="2:2" x14ac:dyDescent="0.3">
      <c r="B67" s="160" t="s">
        <v>239</v>
      </c>
    </row>
    <row r="68" spans="2:2" x14ac:dyDescent="0.3">
      <c r="B68" s="161"/>
    </row>
    <row r="69" spans="2:2" x14ac:dyDescent="0.3">
      <c r="B69" s="157"/>
    </row>
    <row r="70" spans="2:2" ht="15.6" x14ac:dyDescent="0.3">
      <c r="B70" s="151"/>
    </row>
    <row r="71" spans="2:2" ht="15.6" x14ac:dyDescent="0.3">
      <c r="B71" s="151" t="s">
        <v>240</v>
      </c>
    </row>
    <row r="72" spans="2:2" x14ac:dyDescent="0.3">
      <c r="B72" s="162"/>
    </row>
    <row r="73" spans="2:2" x14ac:dyDescent="0.3">
      <c r="B73" s="152" t="s">
        <v>241</v>
      </c>
    </row>
    <row r="74" spans="2:2" x14ac:dyDescent="0.3">
      <c r="B74" s="152" t="s">
        <v>196</v>
      </c>
    </row>
    <row r="75" spans="2:2" x14ac:dyDescent="0.3">
      <c r="B75" s="154" t="s">
        <v>197</v>
      </c>
    </row>
    <row r="76" spans="2:2" x14ac:dyDescent="0.3">
      <c r="B76" s="155" t="s">
        <v>242</v>
      </c>
    </row>
    <row r="77" spans="2:2" x14ac:dyDescent="0.3">
      <c r="B77" s="154" t="s">
        <v>199</v>
      </c>
    </row>
    <row r="78" spans="2:2" x14ac:dyDescent="0.3">
      <c r="B78" s="155" t="s">
        <v>243</v>
      </c>
    </row>
    <row r="79" spans="2:2" x14ac:dyDescent="0.3">
      <c r="B79" s="154" t="s">
        <v>201</v>
      </c>
    </row>
    <row r="80" spans="2:2" x14ac:dyDescent="0.3">
      <c r="B80" s="155" t="s">
        <v>244</v>
      </c>
    </row>
    <row r="81" spans="2:2" x14ac:dyDescent="0.3">
      <c r="B81" s="154" t="s">
        <v>245</v>
      </c>
    </row>
    <row r="82" spans="2:2" x14ac:dyDescent="0.3">
      <c r="B82" s="155" t="s">
        <v>246</v>
      </c>
    </row>
    <row r="83" spans="2:2" x14ac:dyDescent="0.3">
      <c r="B83" s="154" t="s">
        <v>205</v>
      </c>
    </row>
    <row r="84" spans="2:2" x14ac:dyDescent="0.3">
      <c r="B84" s="146" t="s">
        <v>247</v>
      </c>
    </row>
    <row r="85" spans="2:2" x14ac:dyDescent="0.3">
      <c r="B85" s="146" t="s">
        <v>248</v>
      </c>
    </row>
    <row r="86" spans="2:2" x14ac:dyDescent="0.3">
      <c r="B86" s="146" t="s">
        <v>249</v>
      </c>
    </row>
    <row r="87" spans="2:2" x14ac:dyDescent="0.3">
      <c r="B87" s="155" t="s">
        <v>250</v>
      </c>
    </row>
    <row r="88" spans="2:2" x14ac:dyDescent="0.3">
      <c r="B88" s="155" t="s">
        <v>251</v>
      </c>
    </row>
    <row r="89" spans="2:2" x14ac:dyDescent="0.3">
      <c r="B89" s="155" t="s">
        <v>252</v>
      </c>
    </row>
    <row r="90" spans="2:2" x14ac:dyDescent="0.3">
      <c r="B90" s="155" t="s">
        <v>253</v>
      </c>
    </row>
    <row r="91" spans="2:2" x14ac:dyDescent="0.3">
      <c r="B91" s="155" t="s">
        <v>254</v>
      </c>
    </row>
    <row r="92" spans="2:2" x14ac:dyDescent="0.3">
      <c r="B92" s="155" t="s">
        <v>255</v>
      </c>
    </row>
    <row r="93" spans="2:2" x14ac:dyDescent="0.3">
      <c r="B93" s="155" t="s">
        <v>256</v>
      </c>
    </row>
    <row r="94" spans="2:2" x14ac:dyDescent="0.3">
      <c r="B94" s="155" t="s">
        <v>257</v>
      </c>
    </row>
    <row r="95" spans="2:2" x14ac:dyDescent="0.3">
      <c r="B95" s="155" t="s">
        <v>258</v>
      </c>
    </row>
    <row r="96" spans="2:2" x14ac:dyDescent="0.3">
      <c r="B96" s="155" t="s">
        <v>259</v>
      </c>
    </row>
    <row r="97" spans="2:2" x14ac:dyDescent="0.3">
      <c r="B97" s="155" t="s">
        <v>260</v>
      </c>
    </row>
    <row r="98" spans="2:2" x14ac:dyDescent="0.3">
      <c r="B98" s="155" t="s">
        <v>261</v>
      </c>
    </row>
    <row r="99" spans="2:2" x14ac:dyDescent="0.3">
      <c r="B99" s="155" t="s">
        <v>262</v>
      </c>
    </row>
    <row r="100" spans="2:2" x14ac:dyDescent="0.3">
      <c r="B100" s="155" t="s">
        <v>263</v>
      </c>
    </row>
    <row r="101" spans="2:2" x14ac:dyDescent="0.3">
      <c r="B101" s="155" t="s">
        <v>264</v>
      </c>
    </row>
    <row r="102" spans="2:2" x14ac:dyDescent="0.3">
      <c r="B102" s="155" t="s">
        <v>265</v>
      </c>
    </row>
    <row r="103" spans="2:2" x14ac:dyDescent="0.3">
      <c r="B103" s="155" t="s">
        <v>266</v>
      </c>
    </row>
    <row r="104" spans="2:2" x14ac:dyDescent="0.3">
      <c r="B104" s="155"/>
    </row>
    <row r="105" spans="2:2" x14ac:dyDescent="0.3">
      <c r="B105" s="154" t="s">
        <v>218</v>
      </c>
    </row>
    <row r="106" spans="2:2" x14ac:dyDescent="0.3">
      <c r="B106" s="155"/>
    </row>
    <row r="107" spans="2:2" x14ac:dyDescent="0.3">
      <c r="B107" s="146" t="s">
        <v>267</v>
      </c>
    </row>
    <row r="108" spans="2:2" x14ac:dyDescent="0.3">
      <c r="B108" s="146" t="s">
        <v>268</v>
      </c>
    </row>
    <row r="109" spans="2:2" x14ac:dyDescent="0.3">
      <c r="B109" s="146" t="s">
        <v>269</v>
      </c>
    </row>
    <row r="110" spans="2:2" x14ac:dyDescent="0.3">
      <c r="B110" s="146" t="s">
        <v>270</v>
      </c>
    </row>
    <row r="111" spans="2:2" x14ac:dyDescent="0.3">
      <c r="B111" s="155" t="s">
        <v>271</v>
      </c>
    </row>
    <row r="112" spans="2:2" x14ac:dyDescent="0.3">
      <c r="B112" s="155" t="s">
        <v>272</v>
      </c>
    </row>
    <row r="113" spans="2:2" x14ac:dyDescent="0.3">
      <c r="B113" s="155" t="s">
        <v>273</v>
      </c>
    </row>
    <row r="114" spans="2:2" x14ac:dyDescent="0.3">
      <c r="B114" s="146" t="s">
        <v>274</v>
      </c>
    </row>
    <row r="115" spans="2:2" x14ac:dyDescent="0.3">
      <c r="B115" s="155" t="s">
        <v>275</v>
      </c>
    </row>
    <row r="116" spans="2:2" x14ac:dyDescent="0.3">
      <c r="B116" s="146" t="s">
        <v>276</v>
      </c>
    </row>
    <row r="117" spans="2:2" x14ac:dyDescent="0.3">
      <c r="B117" s="155" t="s">
        <v>277</v>
      </c>
    </row>
    <row r="118" spans="2:2" x14ac:dyDescent="0.3">
      <c r="B118" s="146" t="s">
        <v>278</v>
      </c>
    </row>
    <row r="119" spans="2:2" ht="16.8" x14ac:dyDescent="0.3">
      <c r="B119" s="146" t="s">
        <v>279</v>
      </c>
    </row>
    <row r="120" spans="2:2" x14ac:dyDescent="0.3">
      <c r="B120" s="146" t="s">
        <v>280</v>
      </c>
    </row>
    <row r="121" spans="2:2" x14ac:dyDescent="0.3">
      <c r="B121" s="154" t="s">
        <v>229</v>
      </c>
    </row>
    <row r="122" spans="2:2" x14ac:dyDescent="0.3">
      <c r="B122" s="155" t="s">
        <v>281</v>
      </c>
    </row>
    <row r="123" spans="2:2" x14ac:dyDescent="0.3">
      <c r="B123" s="155" t="s">
        <v>282</v>
      </c>
    </row>
    <row r="124" spans="2:2" x14ac:dyDescent="0.3">
      <c r="B124" s="155" t="s">
        <v>283</v>
      </c>
    </row>
    <row r="125" spans="2:2" x14ac:dyDescent="0.3">
      <c r="B125" s="155" t="s">
        <v>284</v>
      </c>
    </row>
    <row r="126" spans="2:2" x14ac:dyDescent="0.3">
      <c r="B126" s="155" t="s">
        <v>285</v>
      </c>
    </row>
    <row r="127" spans="2:2" ht="15" x14ac:dyDescent="0.3">
      <c r="B127" s="153"/>
    </row>
    <row r="128" spans="2:2" x14ac:dyDescent="0.3">
      <c r="B128" s="155" t="s">
        <v>175</v>
      </c>
    </row>
    <row r="129" spans="2:2" x14ac:dyDescent="0.3">
      <c r="B129" s="155" t="s">
        <v>282</v>
      </c>
    </row>
    <row r="130" spans="2:2" x14ac:dyDescent="0.3">
      <c r="B130" s="155" t="s">
        <v>286</v>
      </c>
    </row>
    <row r="131" spans="2:2" ht="15" x14ac:dyDescent="0.3">
      <c r="B131" s="153" t="s">
        <v>233</v>
      </c>
    </row>
    <row r="132" spans="2:2" ht="15" x14ac:dyDescent="0.3">
      <c r="B132" s="153" t="s">
        <v>234</v>
      </c>
    </row>
    <row r="133" spans="2:2" ht="15" x14ac:dyDescent="0.3">
      <c r="B133" s="153" t="s">
        <v>235</v>
      </c>
    </row>
    <row r="134" spans="2:2" x14ac:dyDescent="0.3">
      <c r="B134" s="155"/>
    </row>
    <row r="135" spans="2:2" x14ac:dyDescent="0.3">
      <c r="B135" s="155" t="s">
        <v>287</v>
      </c>
    </row>
    <row r="136" spans="2:2" x14ac:dyDescent="0.3">
      <c r="B136" s="155" t="s">
        <v>282</v>
      </c>
    </row>
    <row r="137" spans="2:2" x14ac:dyDescent="0.3">
      <c r="B137" s="155" t="s">
        <v>288</v>
      </c>
    </row>
    <row r="138" spans="2:2" x14ac:dyDescent="0.3">
      <c r="B138" s="155" t="s">
        <v>289</v>
      </c>
    </row>
    <row r="139" spans="2:2" ht="16.8" x14ac:dyDescent="0.3">
      <c r="B139" s="155" t="s">
        <v>290</v>
      </c>
    </row>
    <row r="140" spans="2:2" x14ac:dyDescent="0.3">
      <c r="B140" s="155" t="s">
        <v>291</v>
      </c>
    </row>
    <row r="141" spans="2:2" x14ac:dyDescent="0.3">
      <c r="B141" s="155" t="s">
        <v>292</v>
      </c>
    </row>
    <row r="142" spans="2:2" ht="15" x14ac:dyDescent="0.3">
      <c r="B142" s="153"/>
    </row>
    <row r="143" spans="2:2" x14ac:dyDescent="0.3">
      <c r="B143" s="154" t="s">
        <v>293</v>
      </c>
    </row>
    <row r="144" spans="2:2" ht="16.8" x14ac:dyDescent="0.3">
      <c r="B144" s="149" t="s">
        <v>294</v>
      </c>
    </row>
    <row r="145" spans="2:2" x14ac:dyDescent="0.3">
      <c r="B145" s="161"/>
    </row>
    <row r="146" spans="2:2" x14ac:dyDescent="0.3">
      <c r="B146" s="157"/>
    </row>
    <row r="147" spans="2:2" ht="17.399999999999999" x14ac:dyDescent="0.3">
      <c r="B147" s="163"/>
    </row>
    <row r="148" spans="2:2" x14ac:dyDescent="0.3">
      <c r="B148" s="155"/>
    </row>
    <row r="149" spans="2:2" x14ac:dyDescent="0.3">
      <c r="B149" s="152" t="s">
        <v>295</v>
      </c>
    </row>
    <row r="150" spans="2:2" x14ac:dyDescent="0.3">
      <c r="B150" s="152" t="s">
        <v>296</v>
      </c>
    </row>
    <row r="151" spans="2:2" x14ac:dyDescent="0.3">
      <c r="B151" s="152" t="s">
        <v>297</v>
      </c>
    </row>
    <row r="152" spans="2:2" x14ac:dyDescent="0.3">
      <c r="B152" s="154" t="s">
        <v>197</v>
      </c>
    </row>
    <row r="153" spans="2:2" x14ac:dyDescent="0.3">
      <c r="B153" s="155" t="s">
        <v>298</v>
      </c>
    </row>
    <row r="154" spans="2:2" x14ac:dyDescent="0.3">
      <c r="B154" s="154" t="s">
        <v>199</v>
      </c>
    </row>
    <row r="155" spans="2:2" ht="16.8" x14ac:dyDescent="0.3">
      <c r="B155" s="155" t="s">
        <v>299</v>
      </c>
    </row>
    <row r="156" spans="2:2" x14ac:dyDescent="0.3">
      <c r="B156" s="154" t="s">
        <v>201</v>
      </c>
    </row>
    <row r="157" spans="2:2" x14ac:dyDescent="0.3">
      <c r="B157" s="149" t="s">
        <v>300</v>
      </c>
    </row>
    <row r="158" spans="2:2" x14ac:dyDescent="0.3">
      <c r="B158" s="154" t="s">
        <v>245</v>
      </c>
    </row>
    <row r="159" spans="2:2" x14ac:dyDescent="0.3">
      <c r="B159" s="155" t="s">
        <v>301</v>
      </c>
    </row>
    <row r="160" spans="2:2" x14ac:dyDescent="0.3">
      <c r="B160" s="157"/>
    </row>
    <row r="161" spans="2:2" x14ac:dyDescent="0.3">
      <c r="B161" s="154" t="s">
        <v>205</v>
      </c>
    </row>
    <row r="162" spans="2:2" x14ac:dyDescent="0.3">
      <c r="B162" s="155" t="s">
        <v>206</v>
      </c>
    </row>
    <row r="163" spans="2:2" x14ac:dyDescent="0.3">
      <c r="B163" s="155" t="s">
        <v>207</v>
      </c>
    </row>
    <row r="164" spans="2:2" x14ac:dyDescent="0.3">
      <c r="B164" s="155" t="s">
        <v>302</v>
      </c>
    </row>
    <row r="165" spans="2:2" x14ac:dyDescent="0.3">
      <c r="B165" s="155" t="s">
        <v>303</v>
      </c>
    </row>
    <row r="166" spans="2:2" x14ac:dyDescent="0.3">
      <c r="B166" s="155" t="s">
        <v>304</v>
      </c>
    </row>
    <row r="167" spans="2:2" x14ac:dyDescent="0.3">
      <c r="B167" s="155" t="s">
        <v>305</v>
      </c>
    </row>
    <row r="168" spans="2:2" x14ac:dyDescent="0.3">
      <c r="B168" s="155" t="s">
        <v>306</v>
      </c>
    </row>
    <row r="169" spans="2:2" x14ac:dyDescent="0.3">
      <c r="B169" s="155" t="s">
        <v>307</v>
      </c>
    </row>
    <row r="170" spans="2:2" x14ac:dyDescent="0.3">
      <c r="B170" s="155" t="s">
        <v>308</v>
      </c>
    </row>
    <row r="171" spans="2:2" x14ac:dyDescent="0.3">
      <c r="B171" s="155" t="s">
        <v>309</v>
      </c>
    </row>
    <row r="172" spans="2:2" x14ac:dyDescent="0.3">
      <c r="B172" s="155" t="s">
        <v>310</v>
      </c>
    </row>
    <row r="173" spans="2:2" x14ac:dyDescent="0.3">
      <c r="B173" s="155" t="s">
        <v>311</v>
      </c>
    </row>
    <row r="174" spans="2:2" x14ac:dyDescent="0.3">
      <c r="B174" s="155" t="s">
        <v>312</v>
      </c>
    </row>
    <row r="175" spans="2:2" x14ac:dyDescent="0.3">
      <c r="B175" s="155" t="s">
        <v>313</v>
      </c>
    </row>
    <row r="176" spans="2:2" x14ac:dyDescent="0.3">
      <c r="B176" s="155" t="s">
        <v>314</v>
      </c>
    </row>
    <row r="177" spans="2:2" x14ac:dyDescent="0.3">
      <c r="B177" s="155"/>
    </row>
    <row r="178" spans="2:2" x14ac:dyDescent="0.3">
      <c r="B178" s="154" t="s">
        <v>315</v>
      </c>
    </row>
    <row r="179" spans="2:2" x14ac:dyDescent="0.3">
      <c r="B179" s="149" t="s">
        <v>316</v>
      </c>
    </row>
    <row r="180" spans="2:2" x14ac:dyDescent="0.3">
      <c r="B180" s="154" t="s">
        <v>317</v>
      </c>
    </row>
    <row r="181" spans="2:2" x14ac:dyDescent="0.3">
      <c r="B181" s="155" t="s">
        <v>318</v>
      </c>
    </row>
    <row r="182" spans="2:2" x14ac:dyDescent="0.3">
      <c r="B182" s="146" t="s">
        <v>319</v>
      </c>
    </row>
    <row r="183" spans="2:2" x14ac:dyDescent="0.3">
      <c r="B183" s="146" t="s">
        <v>320</v>
      </c>
    </row>
    <row r="184" spans="2:2" x14ac:dyDescent="0.3">
      <c r="B184" s="155" t="s">
        <v>321</v>
      </c>
    </row>
    <row r="185" spans="2:2" x14ac:dyDescent="0.3">
      <c r="B185" s="146" t="s">
        <v>322</v>
      </c>
    </row>
    <row r="186" spans="2:2" x14ac:dyDescent="0.3">
      <c r="B186" s="155" t="s">
        <v>323</v>
      </c>
    </row>
    <row r="187" spans="2:2" x14ac:dyDescent="0.3">
      <c r="B187" s="155" t="s">
        <v>324</v>
      </c>
    </row>
    <row r="188" spans="2:2" x14ac:dyDescent="0.3">
      <c r="B188" s="155" t="s">
        <v>325</v>
      </c>
    </row>
    <row r="189" spans="2:2" x14ac:dyDescent="0.3">
      <c r="B189" s="155" t="s">
        <v>326</v>
      </c>
    </row>
    <row r="190" spans="2:2" x14ac:dyDescent="0.3">
      <c r="B190" s="146" t="s">
        <v>327</v>
      </c>
    </row>
    <row r="191" spans="2:2" x14ac:dyDescent="0.3">
      <c r="B191" s="155" t="s">
        <v>328</v>
      </c>
    </row>
    <row r="192" spans="2:2" x14ac:dyDescent="0.3">
      <c r="B192" s="146" t="s">
        <v>329</v>
      </c>
    </row>
    <row r="193" spans="2:2" x14ac:dyDescent="0.3">
      <c r="B193" s="155" t="s">
        <v>330</v>
      </c>
    </row>
    <row r="194" spans="2:2" x14ac:dyDescent="0.3">
      <c r="B194" s="146" t="s">
        <v>331</v>
      </c>
    </row>
    <row r="195" spans="2:2" ht="16.8" x14ac:dyDescent="0.3">
      <c r="B195" s="146" t="s">
        <v>332</v>
      </c>
    </row>
    <row r="196" spans="2:2" x14ac:dyDescent="0.3">
      <c r="B196" s="154"/>
    </row>
    <row r="197" spans="2:2" x14ac:dyDescent="0.3">
      <c r="B197" s="154"/>
    </row>
    <row r="198" spans="2:2" x14ac:dyDescent="0.3">
      <c r="B198" s="154" t="s">
        <v>229</v>
      </c>
    </row>
    <row r="199" spans="2:2" x14ac:dyDescent="0.3">
      <c r="B199" s="155" t="s">
        <v>175</v>
      </c>
    </row>
    <row r="200" spans="2:2" x14ac:dyDescent="0.3">
      <c r="B200" s="155" t="s">
        <v>282</v>
      </c>
    </row>
    <row r="201" spans="2:2" x14ac:dyDescent="0.3">
      <c r="B201" s="155" t="s">
        <v>286</v>
      </c>
    </row>
    <row r="202" spans="2:2" ht="15" x14ac:dyDescent="0.3">
      <c r="B202" s="153" t="s">
        <v>233</v>
      </c>
    </row>
    <row r="203" spans="2:2" ht="15" x14ac:dyDescent="0.3">
      <c r="B203" s="153" t="s">
        <v>234</v>
      </c>
    </row>
    <row r="204" spans="2:2" ht="15" x14ac:dyDescent="0.3">
      <c r="B204" s="153" t="s">
        <v>235</v>
      </c>
    </row>
    <row r="205" spans="2:2" ht="15" x14ac:dyDescent="0.3">
      <c r="B205" s="153"/>
    </row>
    <row r="206" spans="2:2" x14ac:dyDescent="0.3">
      <c r="B206" s="155" t="s">
        <v>287</v>
      </c>
    </row>
    <row r="207" spans="2:2" x14ac:dyDescent="0.3">
      <c r="B207" s="155" t="s">
        <v>282</v>
      </c>
    </row>
    <row r="208" spans="2:2" x14ac:dyDescent="0.3">
      <c r="B208" s="155" t="s">
        <v>288</v>
      </c>
    </row>
    <row r="209" spans="2:2" x14ac:dyDescent="0.3">
      <c r="B209" s="155" t="s">
        <v>289</v>
      </c>
    </row>
    <row r="210" spans="2:2" ht="16.8" x14ac:dyDescent="0.3">
      <c r="B210" s="155" t="s">
        <v>290</v>
      </c>
    </row>
    <row r="211" spans="2:2" x14ac:dyDescent="0.3">
      <c r="B211" s="155" t="s">
        <v>291</v>
      </c>
    </row>
    <row r="212" spans="2:2" x14ac:dyDescent="0.3">
      <c r="B212" s="155" t="s">
        <v>292</v>
      </c>
    </row>
    <row r="213" spans="2:2" ht="15" x14ac:dyDescent="0.3">
      <c r="B213" s="153"/>
    </row>
    <row r="214" spans="2:2" x14ac:dyDescent="0.3">
      <c r="B214" s="154" t="s">
        <v>293</v>
      </c>
    </row>
    <row r="215" spans="2:2" ht="16.8" x14ac:dyDescent="0.3">
      <c r="B215" s="149" t="s">
        <v>294</v>
      </c>
    </row>
    <row r="216" spans="2:2" x14ac:dyDescent="0.3">
      <c r="B216" s="161"/>
    </row>
    <row r="217" spans="2:2" ht="17.399999999999999" x14ac:dyDescent="0.3">
      <c r="B217" s="164"/>
    </row>
    <row r="218" spans="2:2" ht="17.399999999999999" x14ac:dyDescent="0.3">
      <c r="B218" s="164"/>
    </row>
    <row r="219" spans="2:2" x14ac:dyDescent="0.3">
      <c r="B219" s="157"/>
    </row>
    <row r="220" spans="2:2" ht="17.399999999999999" x14ac:dyDescent="0.3">
      <c r="B220" s="164"/>
    </row>
    <row r="221" spans="2:2" ht="15.6" x14ac:dyDescent="0.3">
      <c r="B221" s="151" t="s">
        <v>333</v>
      </c>
    </row>
    <row r="222" spans="2:2" x14ac:dyDescent="0.3">
      <c r="B222" s="152" t="s">
        <v>334</v>
      </c>
    </row>
    <row r="223" spans="2:2" x14ac:dyDescent="0.3">
      <c r="B223" s="152" t="s">
        <v>335</v>
      </c>
    </row>
    <row r="224" spans="2:2" x14ac:dyDescent="0.3">
      <c r="B224" s="154" t="s">
        <v>197</v>
      </c>
    </row>
    <row r="225" spans="2:2" x14ac:dyDescent="0.3">
      <c r="B225" s="155" t="s">
        <v>336</v>
      </c>
    </row>
    <row r="226" spans="2:2" x14ac:dyDescent="0.3">
      <c r="B226" s="154" t="s">
        <v>199</v>
      </c>
    </row>
    <row r="227" spans="2:2" x14ac:dyDescent="0.3">
      <c r="B227" s="155" t="s">
        <v>337</v>
      </c>
    </row>
    <row r="228" spans="2:2" x14ac:dyDescent="0.3">
      <c r="B228" s="154" t="s">
        <v>201</v>
      </c>
    </row>
    <row r="229" spans="2:2" x14ac:dyDescent="0.3">
      <c r="B229" s="155" t="s">
        <v>338</v>
      </c>
    </row>
    <row r="230" spans="2:2" x14ac:dyDescent="0.3">
      <c r="B230" s="154" t="s">
        <v>203</v>
      </c>
    </row>
    <row r="231" spans="2:2" x14ac:dyDescent="0.3">
      <c r="B231" s="155" t="s">
        <v>339</v>
      </c>
    </row>
    <row r="232" spans="2:2" x14ac:dyDescent="0.3">
      <c r="B232" s="154" t="s">
        <v>205</v>
      </c>
    </row>
    <row r="233" spans="2:2" x14ac:dyDescent="0.3">
      <c r="B233" s="155" t="s">
        <v>340</v>
      </c>
    </row>
    <row r="234" spans="2:2" x14ac:dyDescent="0.3">
      <c r="B234" s="155" t="s">
        <v>341</v>
      </c>
    </row>
    <row r="235" spans="2:2" x14ac:dyDescent="0.3">
      <c r="B235" s="155" t="s">
        <v>342</v>
      </c>
    </row>
    <row r="236" spans="2:2" x14ac:dyDescent="0.3">
      <c r="B236" s="155" t="s">
        <v>343</v>
      </c>
    </row>
    <row r="237" spans="2:2" x14ac:dyDescent="0.3">
      <c r="B237" s="155" t="s">
        <v>344</v>
      </c>
    </row>
    <row r="238" spans="2:2" x14ac:dyDescent="0.3">
      <c r="B238" s="155" t="s">
        <v>345</v>
      </c>
    </row>
    <row r="239" spans="2:2" x14ac:dyDescent="0.3">
      <c r="B239" s="155" t="s">
        <v>346</v>
      </c>
    </row>
    <row r="240" spans="2:2" x14ac:dyDescent="0.3">
      <c r="B240" s="155" t="s">
        <v>347</v>
      </c>
    </row>
    <row r="241" spans="2:2" x14ac:dyDescent="0.3">
      <c r="B241" s="155" t="s">
        <v>348</v>
      </c>
    </row>
    <row r="242" spans="2:2" x14ac:dyDescent="0.3">
      <c r="B242" s="155" t="s">
        <v>266</v>
      </c>
    </row>
    <row r="243" spans="2:2" ht="15" x14ac:dyDescent="0.3">
      <c r="B243" s="165"/>
    </row>
    <row r="244" spans="2:2" ht="15" x14ac:dyDescent="0.3">
      <c r="B244" s="165"/>
    </row>
    <row r="245" spans="2:2" x14ac:dyDescent="0.3">
      <c r="B245" s="166" t="s">
        <v>218</v>
      </c>
    </row>
    <row r="246" spans="2:2" x14ac:dyDescent="0.3">
      <c r="B246" s="158"/>
    </row>
    <row r="247" spans="2:2" x14ac:dyDescent="0.3">
      <c r="B247" s="147" t="s">
        <v>349</v>
      </c>
    </row>
    <row r="248" spans="2:2" x14ac:dyDescent="0.3">
      <c r="B248" s="147" t="s">
        <v>350</v>
      </c>
    </row>
    <row r="249" spans="2:2" x14ac:dyDescent="0.3">
      <c r="B249" s="158" t="s">
        <v>351</v>
      </c>
    </row>
    <row r="250" spans="2:2" x14ac:dyDescent="0.3">
      <c r="B250" s="158" t="s">
        <v>352</v>
      </c>
    </row>
    <row r="251" spans="2:2" x14ac:dyDescent="0.3">
      <c r="B251" s="158" t="s">
        <v>353</v>
      </c>
    </row>
    <row r="252" spans="2:2" x14ac:dyDescent="0.3">
      <c r="B252" s="147" t="s">
        <v>354</v>
      </c>
    </row>
    <row r="253" spans="2:2" x14ac:dyDescent="0.3">
      <c r="B253" s="158" t="s">
        <v>355</v>
      </c>
    </row>
    <row r="254" spans="2:2" x14ac:dyDescent="0.3">
      <c r="B254" s="147" t="s">
        <v>356</v>
      </c>
    </row>
    <row r="255" spans="2:2" x14ac:dyDescent="0.3">
      <c r="B255" s="158" t="s">
        <v>357</v>
      </c>
    </row>
    <row r="256" spans="2:2" x14ac:dyDescent="0.3">
      <c r="B256" s="147" t="s">
        <v>358</v>
      </c>
    </row>
    <row r="257" spans="2:2" x14ac:dyDescent="0.3">
      <c r="B257" s="158"/>
    </row>
    <row r="258" spans="2:2" x14ac:dyDescent="0.3">
      <c r="B258" s="159" t="s">
        <v>229</v>
      </c>
    </row>
    <row r="259" spans="2:2" x14ac:dyDescent="0.3">
      <c r="B259" s="160" t="s">
        <v>175</v>
      </c>
    </row>
    <row r="260" spans="2:2" x14ac:dyDescent="0.3">
      <c r="B260" s="160" t="s">
        <v>359</v>
      </c>
    </row>
    <row r="261" spans="2:2" x14ac:dyDescent="0.3">
      <c r="B261" s="160" t="s">
        <v>360</v>
      </c>
    </row>
    <row r="262" spans="2:2" x14ac:dyDescent="0.3">
      <c r="B262" s="160" t="s">
        <v>232</v>
      </c>
    </row>
    <row r="263" spans="2:2" ht="15" x14ac:dyDescent="0.3">
      <c r="B263" s="153" t="s">
        <v>233</v>
      </c>
    </row>
    <row r="264" spans="2:2" ht="15" x14ac:dyDescent="0.3">
      <c r="B264" s="153" t="s">
        <v>234</v>
      </c>
    </row>
    <row r="265" spans="2:2" ht="15" x14ac:dyDescent="0.3">
      <c r="B265" s="153" t="s">
        <v>235</v>
      </c>
    </row>
    <row r="266" spans="2:2" ht="15" x14ac:dyDescent="0.3">
      <c r="B266" s="153"/>
    </row>
    <row r="267" spans="2:2" x14ac:dyDescent="0.3">
      <c r="B267" s="160" t="s">
        <v>236</v>
      </c>
    </row>
    <row r="268" spans="2:2" x14ac:dyDescent="0.3">
      <c r="B268" s="160" t="s">
        <v>237</v>
      </c>
    </row>
    <row r="269" spans="2:2" x14ac:dyDescent="0.3">
      <c r="B269" s="148" t="s">
        <v>361</v>
      </c>
    </row>
    <row r="270" spans="2:2" x14ac:dyDescent="0.3">
      <c r="B270" s="160" t="s">
        <v>239</v>
      </c>
    </row>
    <row r="271" spans="2:2" x14ac:dyDescent="0.3">
      <c r="B271" s="157"/>
    </row>
    <row r="272" spans="2:2" ht="18" x14ac:dyDescent="0.3">
      <c r="B272" s="186" t="s">
        <v>385</v>
      </c>
    </row>
  </sheetData>
  <hyperlinks>
    <hyperlink ref="J3" r:id="rId1" xr:uid="{F6D99F5B-FCF8-47AB-8DFF-EB16BA132874}"/>
  </hyperlinks>
  <pageMargins left="0.7" right="0.7" top="0.75" bottom="0.75" header="0.3" footer="0.3"/>
  <pageSetup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C3D77-EFBC-44CF-9DD2-9B15D260E57F}">
  <sheetPr codeName="Sheet2"/>
  <dimension ref="B1:X50"/>
  <sheetViews>
    <sheetView workbookViewId="0">
      <selection activeCell="H10" sqref="H10"/>
    </sheetView>
  </sheetViews>
  <sheetFormatPr defaultRowHeight="14.4" x14ac:dyDescent="0.3"/>
  <cols>
    <col min="1" max="1" width="4.5546875" customWidth="1"/>
    <col min="2" max="2" width="21.21875" customWidth="1"/>
    <col min="3" max="11" width="7.33203125" customWidth="1"/>
    <col min="13" max="19" width="13.5546875" customWidth="1"/>
    <col min="20" max="22" width="4" customWidth="1"/>
  </cols>
  <sheetData>
    <row r="1" spans="2:24" x14ac:dyDescent="0.3">
      <c r="B1" t="s">
        <v>362</v>
      </c>
      <c r="M1" t="s">
        <v>363</v>
      </c>
      <c r="X1" t="s">
        <v>364</v>
      </c>
    </row>
    <row r="2" spans="2:24" x14ac:dyDescent="0.3">
      <c r="B2" s="233" t="s">
        <v>56</v>
      </c>
      <c r="C2" s="234"/>
      <c r="D2" s="234"/>
      <c r="E2" s="234"/>
      <c r="F2" s="234"/>
      <c r="G2" s="234"/>
      <c r="H2" s="234"/>
      <c r="I2" s="234"/>
      <c r="J2" s="234"/>
      <c r="K2" s="235"/>
      <c r="M2" s="233" t="s">
        <v>101</v>
      </c>
      <c r="N2" s="234"/>
      <c r="O2" s="234"/>
      <c r="P2" s="234"/>
      <c r="Q2" s="234"/>
      <c r="R2" s="234"/>
      <c r="S2" s="234"/>
      <c r="T2" s="234"/>
      <c r="U2" s="234"/>
      <c r="V2" s="235"/>
    </row>
    <row r="3" spans="2:24" ht="31.2" customHeight="1" x14ac:dyDescent="0.3">
      <c r="B3" s="30" t="s">
        <v>57</v>
      </c>
      <c r="C3" s="245" t="s">
        <v>58</v>
      </c>
      <c r="D3" s="246"/>
      <c r="E3" s="246"/>
      <c r="F3" s="246"/>
      <c r="G3" s="246"/>
      <c r="H3" s="246"/>
      <c r="I3" s="246"/>
      <c r="J3" s="246"/>
      <c r="K3" s="246"/>
      <c r="M3" s="40" t="s">
        <v>102</v>
      </c>
      <c r="N3" s="247" t="s">
        <v>103</v>
      </c>
      <c r="O3" s="248"/>
      <c r="P3" s="248"/>
      <c r="Q3" s="248"/>
      <c r="R3" s="248"/>
      <c r="S3" s="248"/>
      <c r="T3" s="248"/>
      <c r="U3" s="248"/>
      <c r="V3" s="248"/>
    </row>
    <row r="4" spans="2:24" ht="43.2" customHeight="1" x14ac:dyDescent="0.3">
      <c r="B4" s="47" t="s">
        <v>48</v>
      </c>
      <c r="C4" s="227" t="s">
        <v>59</v>
      </c>
      <c r="D4" s="242"/>
      <c r="E4" s="242"/>
      <c r="F4" s="242"/>
      <c r="G4" s="242"/>
      <c r="H4" s="242"/>
      <c r="I4" s="242"/>
      <c r="J4" s="242"/>
      <c r="K4" s="242"/>
      <c r="M4" s="40" t="s">
        <v>57</v>
      </c>
      <c r="N4" s="249" t="s">
        <v>104</v>
      </c>
      <c r="O4" s="250"/>
      <c r="P4" s="250"/>
      <c r="Q4" s="250"/>
      <c r="R4" s="250"/>
      <c r="S4" s="250"/>
      <c r="T4" s="250"/>
      <c r="U4" s="250"/>
      <c r="V4" s="250"/>
    </row>
    <row r="5" spans="2:24" ht="20.399999999999999" customHeight="1" x14ac:dyDescent="0.3">
      <c r="B5" s="48" t="s">
        <v>2</v>
      </c>
      <c r="C5" s="52" t="s">
        <v>60</v>
      </c>
      <c r="D5" s="51"/>
      <c r="E5" s="51"/>
      <c r="F5" s="51"/>
      <c r="G5" s="51"/>
      <c r="H5" s="50"/>
      <c r="I5" s="50"/>
      <c r="J5" s="50"/>
      <c r="K5" s="50"/>
      <c r="M5" s="40" t="s">
        <v>105</v>
      </c>
      <c r="N5" s="251" t="s">
        <v>106</v>
      </c>
      <c r="O5" s="252"/>
      <c r="P5" s="252"/>
      <c r="Q5" s="252"/>
      <c r="R5" s="252"/>
      <c r="S5" s="252"/>
      <c r="T5" s="252"/>
      <c r="U5" s="252"/>
      <c r="V5" s="252"/>
    </row>
    <row r="6" spans="2:24" ht="20.399999999999999" customHeight="1" x14ac:dyDescent="0.3">
      <c r="B6" s="48" t="s">
        <v>3</v>
      </c>
      <c r="C6" s="52" t="s">
        <v>61</v>
      </c>
      <c r="D6" s="51"/>
      <c r="E6" s="50"/>
      <c r="F6" s="50"/>
      <c r="G6" s="50"/>
      <c r="H6" s="50"/>
      <c r="I6" s="50"/>
      <c r="J6" s="50"/>
      <c r="K6" s="50"/>
      <c r="M6" s="40" t="s">
        <v>107</v>
      </c>
      <c r="N6" s="251" t="s">
        <v>108</v>
      </c>
      <c r="O6" s="252"/>
      <c r="P6" s="252"/>
      <c r="Q6" s="252"/>
      <c r="R6" s="252"/>
      <c r="S6" s="252"/>
      <c r="T6" s="252"/>
      <c r="U6" s="252"/>
      <c r="V6" s="252"/>
    </row>
    <row r="7" spans="2:24" ht="20.399999999999999" customHeight="1" x14ac:dyDescent="0.3">
      <c r="B7" s="48" t="s">
        <v>62</v>
      </c>
      <c r="C7" s="52" t="s">
        <v>63</v>
      </c>
      <c r="D7" s="51"/>
      <c r="E7" s="51"/>
      <c r="F7" s="51"/>
      <c r="G7" s="51"/>
      <c r="H7" s="51"/>
      <c r="I7" s="51"/>
      <c r="J7" s="51"/>
      <c r="K7" s="50"/>
      <c r="M7" s="60" t="s">
        <v>48</v>
      </c>
      <c r="N7" s="249" t="s">
        <v>109</v>
      </c>
      <c r="O7" s="250"/>
      <c r="P7" s="250"/>
      <c r="Q7" s="250"/>
      <c r="R7" s="250"/>
      <c r="S7" s="250"/>
      <c r="T7" s="250"/>
      <c r="U7" s="250"/>
      <c r="V7" s="250"/>
    </row>
    <row r="8" spans="2:24" ht="20.399999999999999" customHeight="1" x14ac:dyDescent="0.3">
      <c r="B8" s="48" t="s">
        <v>64</v>
      </c>
      <c r="C8" s="52" t="s">
        <v>65</v>
      </c>
      <c r="D8" s="51"/>
      <c r="E8" s="51"/>
      <c r="F8" s="51"/>
      <c r="G8" s="50"/>
      <c r="H8" s="50"/>
      <c r="I8" s="50"/>
      <c r="J8" s="50"/>
      <c r="K8" s="50"/>
      <c r="M8" s="61" t="s">
        <v>110</v>
      </c>
      <c r="N8" s="251" t="s">
        <v>111</v>
      </c>
      <c r="O8" s="252"/>
      <c r="P8" s="252"/>
      <c r="Q8" s="252"/>
      <c r="R8" s="252"/>
      <c r="S8" s="252"/>
      <c r="T8" s="252"/>
      <c r="U8" s="252"/>
      <c r="V8" s="252"/>
    </row>
    <row r="9" spans="2:24" ht="20.399999999999999" customHeight="1" x14ac:dyDescent="0.3">
      <c r="B9" s="48" t="s">
        <v>66</v>
      </c>
      <c r="C9" s="52" t="s">
        <v>67</v>
      </c>
      <c r="D9" s="51"/>
      <c r="E9" s="51"/>
      <c r="F9" s="51"/>
      <c r="G9" s="51"/>
      <c r="H9" s="50"/>
      <c r="I9" s="50"/>
      <c r="J9" s="50"/>
      <c r="K9" s="50"/>
      <c r="M9" s="40" t="s">
        <v>69</v>
      </c>
      <c r="N9" s="249" t="s">
        <v>112</v>
      </c>
      <c r="O9" s="250"/>
      <c r="P9" s="250"/>
      <c r="Q9" s="250"/>
      <c r="R9" s="250"/>
      <c r="S9" s="250"/>
      <c r="T9" s="250"/>
      <c r="U9" s="250"/>
      <c r="V9" s="250"/>
    </row>
    <row r="10" spans="2:24" ht="31.2" customHeight="1" x14ac:dyDescent="0.3">
      <c r="B10" s="48"/>
      <c r="C10" s="52"/>
      <c r="D10" s="51"/>
      <c r="E10" s="51"/>
      <c r="F10" s="51"/>
      <c r="G10" s="51"/>
      <c r="H10" s="50"/>
      <c r="I10" s="50"/>
      <c r="J10" s="50"/>
      <c r="K10" s="50"/>
      <c r="M10" s="40" t="s">
        <v>113</v>
      </c>
      <c r="N10" s="231" t="s">
        <v>109</v>
      </c>
      <c r="O10" s="232"/>
      <c r="P10" s="232"/>
      <c r="Q10" s="232"/>
      <c r="R10" s="232"/>
      <c r="S10" s="232"/>
      <c r="T10" s="232"/>
      <c r="U10" s="232"/>
      <c r="V10" s="232"/>
    </row>
    <row r="11" spans="2:24" ht="33" customHeight="1" x14ac:dyDescent="0.3">
      <c r="B11" s="30"/>
      <c r="C11" s="227"/>
      <c r="D11" s="228"/>
      <c r="E11" s="228"/>
      <c r="F11" s="228"/>
      <c r="G11" s="228"/>
      <c r="H11" s="228"/>
      <c r="I11" s="228"/>
      <c r="J11" s="228"/>
      <c r="K11" s="228"/>
      <c r="M11" s="40" t="s">
        <v>114</v>
      </c>
      <c r="N11" s="258" t="s">
        <v>115</v>
      </c>
      <c r="O11" s="259"/>
      <c r="P11" s="259"/>
      <c r="Q11" s="259"/>
      <c r="R11" s="259"/>
      <c r="S11" s="259"/>
      <c r="T11" s="259"/>
      <c r="U11" s="259"/>
      <c r="V11" s="259"/>
    </row>
    <row r="12" spans="2:24" ht="33" customHeight="1" x14ac:dyDescent="0.3">
      <c r="B12" s="1"/>
      <c r="C12" s="227"/>
      <c r="D12" s="242"/>
      <c r="E12" s="242"/>
      <c r="F12" s="242"/>
      <c r="G12" s="242"/>
      <c r="H12" s="242"/>
      <c r="I12" s="242"/>
      <c r="J12" s="242"/>
      <c r="K12" s="242"/>
      <c r="M12" s="253" t="s">
        <v>116</v>
      </c>
      <c r="N12" s="254"/>
      <c r="O12" s="254"/>
      <c r="P12" s="254"/>
      <c r="Q12" s="254"/>
      <c r="R12" s="254"/>
      <c r="S12" s="254"/>
      <c r="T12" s="254"/>
      <c r="U12" s="254"/>
      <c r="V12" s="255"/>
    </row>
    <row r="13" spans="2:24" ht="32.4" customHeight="1" x14ac:dyDescent="0.3">
      <c r="B13" s="48"/>
      <c r="C13" s="227"/>
      <c r="D13" s="228"/>
      <c r="E13" s="228"/>
      <c r="F13" s="228"/>
      <c r="G13" s="228"/>
      <c r="H13" s="228"/>
      <c r="I13" s="228"/>
      <c r="J13" s="228"/>
      <c r="K13" s="228"/>
      <c r="M13" s="62" t="s">
        <v>117</v>
      </c>
      <c r="N13" s="245" t="s">
        <v>118</v>
      </c>
      <c r="O13" s="246"/>
      <c r="P13" s="246"/>
      <c r="Q13" s="246"/>
      <c r="R13" s="246"/>
      <c r="S13" s="246"/>
      <c r="T13" s="246"/>
      <c r="U13" s="246"/>
      <c r="V13" s="246"/>
    </row>
    <row r="14" spans="2:24" ht="25.8" customHeight="1" x14ac:dyDescent="0.3">
      <c r="B14" s="30"/>
      <c r="C14" s="243"/>
      <c r="D14" s="244"/>
      <c r="E14" s="244"/>
      <c r="F14" s="244"/>
      <c r="G14" s="244"/>
      <c r="H14" s="244"/>
      <c r="I14" s="244"/>
      <c r="J14" s="244"/>
      <c r="K14" s="244"/>
      <c r="M14" s="62" t="s">
        <v>119</v>
      </c>
      <c r="N14" s="227" t="s">
        <v>120</v>
      </c>
      <c r="O14" s="242"/>
      <c r="P14" s="242"/>
      <c r="Q14" s="242"/>
      <c r="R14" s="242"/>
      <c r="S14" s="242"/>
      <c r="T14" s="242"/>
      <c r="U14" s="242"/>
      <c r="V14" s="242"/>
    </row>
    <row r="15" spans="2:24" ht="61.2" customHeight="1" x14ac:dyDescent="0.3">
      <c r="B15" s="55"/>
      <c r="C15" s="227"/>
      <c r="D15" s="242"/>
      <c r="E15" s="242"/>
      <c r="F15" s="242"/>
      <c r="G15" s="242"/>
      <c r="H15" s="242"/>
      <c r="I15" s="242"/>
      <c r="J15" s="242"/>
      <c r="K15" s="242"/>
      <c r="M15" s="253" t="s">
        <v>121</v>
      </c>
      <c r="N15" s="254"/>
      <c r="O15" s="254"/>
      <c r="P15" s="254"/>
      <c r="Q15" s="254"/>
      <c r="R15" s="254"/>
      <c r="S15" s="254"/>
      <c r="T15" s="254"/>
      <c r="U15" s="254"/>
      <c r="V15" s="255"/>
    </row>
    <row r="16" spans="2:24" ht="25.8" customHeight="1" x14ac:dyDescent="0.3">
      <c r="B16" s="56"/>
      <c r="C16" s="53"/>
      <c r="D16" s="54"/>
      <c r="E16" s="54"/>
      <c r="F16" s="54"/>
      <c r="G16" s="54"/>
      <c r="H16" s="54"/>
      <c r="I16" s="50"/>
      <c r="J16" s="50"/>
      <c r="K16" s="50"/>
      <c r="M16" s="63" t="s">
        <v>122</v>
      </c>
      <c r="N16" s="245" t="s">
        <v>123</v>
      </c>
      <c r="O16" s="246"/>
      <c r="P16" s="246"/>
      <c r="Q16" s="246"/>
      <c r="R16" s="246"/>
      <c r="S16" s="246"/>
      <c r="T16" s="246"/>
      <c r="U16" s="246"/>
      <c r="V16" s="246"/>
    </row>
    <row r="17" spans="2:22" ht="26.4" x14ac:dyDescent="0.3">
      <c r="M17" s="62" t="s">
        <v>124</v>
      </c>
      <c r="N17" s="256" t="s">
        <v>125</v>
      </c>
      <c r="O17" s="257"/>
      <c r="P17" s="257"/>
      <c r="Q17" s="257"/>
      <c r="R17" s="257"/>
      <c r="S17" s="257"/>
      <c r="T17" s="257"/>
      <c r="U17" s="257"/>
      <c r="V17" s="257"/>
    </row>
    <row r="18" spans="2:22" ht="25.8" customHeight="1" x14ac:dyDescent="0.3">
      <c r="B18" s="233" t="s">
        <v>68</v>
      </c>
      <c r="C18" s="234"/>
      <c r="D18" s="234"/>
      <c r="E18" s="234"/>
      <c r="F18" s="234"/>
      <c r="G18" s="234"/>
      <c r="H18" s="234"/>
      <c r="I18" s="234"/>
      <c r="J18" s="234"/>
      <c r="K18" s="235"/>
      <c r="M18" s="64" t="s">
        <v>126</v>
      </c>
      <c r="N18" s="256" t="s">
        <v>127</v>
      </c>
      <c r="O18" s="257"/>
      <c r="P18" s="257"/>
      <c r="Q18" s="257"/>
      <c r="R18" s="257"/>
      <c r="S18" s="257"/>
      <c r="T18" s="257"/>
      <c r="U18" s="257"/>
      <c r="V18" s="257"/>
    </row>
    <row r="19" spans="2:22" ht="29.4" customHeight="1" x14ac:dyDescent="0.3">
      <c r="B19" s="57" t="s">
        <v>69</v>
      </c>
      <c r="C19" s="58" t="s">
        <v>70</v>
      </c>
      <c r="D19" s="49"/>
      <c r="E19" s="13"/>
      <c r="F19" s="13"/>
      <c r="G19" s="13"/>
      <c r="H19" s="13"/>
      <c r="I19" s="13"/>
      <c r="J19" s="13"/>
      <c r="K19" s="13"/>
    </row>
    <row r="20" spans="2:22" ht="14.4" customHeight="1" x14ac:dyDescent="0.3">
      <c r="B20" s="224" t="s">
        <v>71</v>
      </c>
      <c r="C20" s="236" t="s">
        <v>72</v>
      </c>
      <c r="D20" s="237"/>
      <c r="E20" s="237"/>
      <c r="F20" s="237"/>
      <c r="G20" s="237"/>
      <c r="H20" s="237"/>
      <c r="I20" s="237"/>
      <c r="J20" s="237"/>
      <c r="K20" s="238"/>
    </row>
    <row r="21" spans="2:22" x14ac:dyDescent="0.3">
      <c r="B21" s="226"/>
      <c r="C21" s="239"/>
      <c r="D21" s="240"/>
      <c r="E21" s="240"/>
      <c r="F21" s="240"/>
      <c r="G21" s="240"/>
      <c r="H21" s="240"/>
      <c r="I21" s="240"/>
      <c r="J21" s="240"/>
      <c r="K21" s="241"/>
    </row>
    <row r="22" spans="2:22" ht="20.399999999999999" customHeight="1" x14ac:dyDescent="0.3">
      <c r="B22" s="1" t="s">
        <v>73</v>
      </c>
      <c r="C22" s="59" t="s">
        <v>74</v>
      </c>
      <c r="D22" s="43"/>
      <c r="E22" s="43"/>
      <c r="F22" s="13"/>
      <c r="G22" s="13"/>
      <c r="H22" s="13"/>
      <c r="I22" s="13"/>
      <c r="J22" s="13"/>
      <c r="K22" s="13"/>
    </row>
    <row r="23" spans="2:22" ht="20.399999999999999" customHeight="1" x14ac:dyDescent="0.3">
      <c r="B23" s="1" t="s">
        <v>75</v>
      </c>
      <c r="C23" s="58" t="s">
        <v>76</v>
      </c>
      <c r="D23" s="49"/>
      <c r="E23" s="49"/>
      <c r="F23" s="49"/>
      <c r="G23" s="13"/>
      <c r="H23" s="13"/>
      <c r="I23" s="13"/>
      <c r="J23" s="13"/>
      <c r="K23" s="13"/>
    </row>
    <row r="24" spans="2:22" ht="20.399999999999999" customHeight="1" x14ac:dyDescent="0.3">
      <c r="B24" s="1" t="s">
        <v>77</v>
      </c>
      <c r="C24" s="58" t="s">
        <v>78</v>
      </c>
      <c r="D24" s="49"/>
      <c r="E24" s="49"/>
      <c r="F24" s="49"/>
      <c r="G24" s="13"/>
      <c r="H24" s="13"/>
      <c r="I24" s="13"/>
      <c r="J24" s="13"/>
      <c r="K24" s="13"/>
    </row>
    <row r="25" spans="2:22" x14ac:dyDescent="0.3">
      <c r="B25" s="224" t="s">
        <v>79</v>
      </c>
      <c r="C25" s="236" t="s">
        <v>80</v>
      </c>
      <c r="D25" s="237"/>
      <c r="E25" s="237"/>
      <c r="F25" s="237"/>
      <c r="G25" s="237"/>
      <c r="H25" s="237"/>
      <c r="I25" s="237"/>
      <c r="J25" s="237"/>
      <c r="K25" s="238"/>
    </row>
    <row r="26" spans="2:22" x14ac:dyDescent="0.3">
      <c r="B26" s="225"/>
      <c r="C26" s="239"/>
      <c r="D26" s="240"/>
      <c r="E26" s="240"/>
      <c r="F26" s="240"/>
      <c r="G26" s="240"/>
      <c r="H26" s="240"/>
      <c r="I26" s="240"/>
      <c r="J26" s="240"/>
      <c r="K26" s="241"/>
    </row>
    <row r="27" spans="2:22" x14ac:dyDescent="0.3">
      <c r="B27" s="229" t="s">
        <v>81</v>
      </c>
      <c r="C27" s="231" t="s">
        <v>82</v>
      </c>
      <c r="D27" s="232"/>
      <c r="E27" s="232"/>
      <c r="F27" s="232"/>
      <c r="G27" s="232"/>
      <c r="H27" s="232"/>
      <c r="I27" s="232"/>
      <c r="J27" s="232"/>
      <c r="K27" s="232"/>
    </row>
    <row r="28" spans="2:22" ht="25.2" customHeight="1" x14ac:dyDescent="0.3">
      <c r="B28" s="230"/>
      <c r="C28" s="231"/>
      <c r="D28" s="232"/>
      <c r="E28" s="232"/>
      <c r="F28" s="232"/>
      <c r="G28" s="232"/>
      <c r="H28" s="232"/>
      <c r="I28" s="232"/>
      <c r="J28" s="232"/>
      <c r="K28" s="232"/>
    </row>
    <row r="29" spans="2:22" x14ac:dyDescent="0.3">
      <c r="B29" s="229" t="s">
        <v>83</v>
      </c>
      <c r="C29" s="231" t="s">
        <v>84</v>
      </c>
      <c r="D29" s="232"/>
      <c r="E29" s="232"/>
      <c r="F29" s="232"/>
      <c r="G29" s="232"/>
      <c r="H29" s="232"/>
      <c r="I29" s="232"/>
      <c r="J29" s="232"/>
      <c r="K29" s="232"/>
    </row>
    <row r="30" spans="2:22" ht="21" customHeight="1" x14ac:dyDescent="0.3">
      <c r="B30" s="230"/>
      <c r="C30" s="231"/>
      <c r="D30" s="232"/>
      <c r="E30" s="232"/>
      <c r="F30" s="232"/>
      <c r="G30" s="232"/>
      <c r="H30" s="232"/>
      <c r="I30" s="232"/>
      <c r="J30" s="232"/>
      <c r="K30" s="232"/>
    </row>
    <row r="31" spans="2:22" ht="18" customHeight="1" x14ac:dyDescent="0.3">
      <c r="B31" s="1" t="s">
        <v>85</v>
      </c>
      <c r="C31" s="58" t="s">
        <v>86</v>
      </c>
      <c r="D31" s="49"/>
      <c r="E31" s="49"/>
      <c r="F31" s="49"/>
      <c r="G31" s="49"/>
      <c r="H31" s="13"/>
      <c r="I31" s="13"/>
      <c r="J31" s="13"/>
      <c r="K31" s="13"/>
    </row>
    <row r="32" spans="2:22" ht="18" customHeight="1" x14ac:dyDescent="0.3">
      <c r="B32" s="1" t="s">
        <v>87</v>
      </c>
      <c r="C32" s="58" t="s">
        <v>88</v>
      </c>
      <c r="D32" s="49"/>
      <c r="E32" s="49"/>
      <c r="F32" s="49"/>
      <c r="G32" s="49"/>
      <c r="H32" s="49"/>
      <c r="I32" s="49"/>
      <c r="J32" s="13"/>
      <c r="K32" s="13"/>
    </row>
    <row r="33" spans="2:11" x14ac:dyDescent="0.3">
      <c r="B33" s="224" t="s">
        <v>89</v>
      </c>
      <c r="C33" s="215" t="s">
        <v>90</v>
      </c>
      <c r="D33" s="216"/>
      <c r="E33" s="216"/>
      <c r="F33" s="216"/>
      <c r="G33" s="216"/>
      <c r="H33" s="216"/>
      <c r="I33" s="216"/>
      <c r="J33" s="216"/>
      <c r="K33" s="217"/>
    </row>
    <row r="34" spans="2:11" x14ac:dyDescent="0.3">
      <c r="B34" s="225"/>
      <c r="C34" s="218"/>
      <c r="D34" s="219"/>
      <c r="E34" s="219"/>
      <c r="F34" s="219"/>
      <c r="G34" s="219"/>
      <c r="H34" s="219"/>
      <c r="I34" s="219"/>
      <c r="J34" s="219"/>
      <c r="K34" s="220"/>
    </row>
    <row r="35" spans="2:11" x14ac:dyDescent="0.3">
      <c r="B35" s="226"/>
      <c r="C35" s="221"/>
      <c r="D35" s="222"/>
      <c r="E35" s="222"/>
      <c r="F35" s="222"/>
      <c r="G35" s="222"/>
      <c r="H35" s="222"/>
      <c r="I35" s="222"/>
      <c r="J35" s="222"/>
      <c r="K35" s="223"/>
    </row>
    <row r="36" spans="2:11" x14ac:dyDescent="0.3">
      <c r="B36" s="203" t="s">
        <v>91</v>
      </c>
      <c r="C36" s="206" t="s">
        <v>92</v>
      </c>
      <c r="D36" s="207"/>
      <c r="E36" s="207"/>
      <c r="F36" s="207"/>
      <c r="G36" s="207"/>
      <c r="H36" s="207"/>
      <c r="I36" s="207"/>
      <c r="J36" s="207"/>
      <c r="K36" s="208"/>
    </row>
    <row r="37" spans="2:11" x14ac:dyDescent="0.3">
      <c r="B37" s="204"/>
      <c r="C37" s="209"/>
      <c r="D37" s="210"/>
      <c r="E37" s="210"/>
      <c r="F37" s="210"/>
      <c r="G37" s="210"/>
      <c r="H37" s="210"/>
      <c r="I37" s="210"/>
      <c r="J37" s="210"/>
      <c r="K37" s="211"/>
    </row>
    <row r="38" spans="2:11" x14ac:dyDescent="0.3">
      <c r="B38" s="204"/>
      <c r="C38" s="209"/>
      <c r="D38" s="210"/>
      <c r="E38" s="210"/>
      <c r="F38" s="210"/>
      <c r="G38" s="210"/>
      <c r="H38" s="210"/>
      <c r="I38" s="210"/>
      <c r="J38" s="210"/>
      <c r="K38" s="211"/>
    </row>
    <row r="39" spans="2:11" x14ac:dyDescent="0.3">
      <c r="B39" s="204"/>
      <c r="C39" s="209"/>
      <c r="D39" s="210"/>
      <c r="E39" s="210"/>
      <c r="F39" s="210"/>
      <c r="G39" s="210"/>
      <c r="H39" s="210"/>
      <c r="I39" s="210"/>
      <c r="J39" s="210"/>
      <c r="K39" s="211"/>
    </row>
    <row r="40" spans="2:11" x14ac:dyDescent="0.3">
      <c r="B40" s="204"/>
      <c r="C40" s="209"/>
      <c r="D40" s="210"/>
      <c r="E40" s="210"/>
      <c r="F40" s="210"/>
      <c r="G40" s="210"/>
      <c r="H40" s="210"/>
      <c r="I40" s="210"/>
      <c r="J40" s="210"/>
      <c r="K40" s="211"/>
    </row>
    <row r="41" spans="2:11" x14ac:dyDescent="0.3">
      <c r="B41" s="204"/>
      <c r="C41" s="209"/>
      <c r="D41" s="210"/>
      <c r="E41" s="210"/>
      <c r="F41" s="210"/>
      <c r="G41" s="210"/>
      <c r="H41" s="210"/>
      <c r="I41" s="210"/>
      <c r="J41" s="210"/>
      <c r="K41" s="211"/>
    </row>
    <row r="42" spans="2:11" x14ac:dyDescent="0.3">
      <c r="B42" s="204"/>
      <c r="C42" s="209"/>
      <c r="D42" s="210"/>
      <c r="E42" s="210"/>
      <c r="F42" s="210"/>
      <c r="G42" s="210"/>
      <c r="H42" s="210"/>
      <c r="I42" s="210"/>
      <c r="J42" s="210"/>
      <c r="K42" s="211"/>
    </row>
    <row r="43" spans="2:11" x14ac:dyDescent="0.3">
      <c r="B43" s="204"/>
      <c r="C43" s="209"/>
      <c r="D43" s="210"/>
      <c r="E43" s="210"/>
      <c r="F43" s="210"/>
      <c r="G43" s="210"/>
      <c r="H43" s="210"/>
      <c r="I43" s="210"/>
      <c r="J43" s="210"/>
      <c r="K43" s="211"/>
    </row>
    <row r="44" spans="2:11" x14ac:dyDescent="0.3">
      <c r="B44" s="204"/>
      <c r="C44" s="209"/>
      <c r="D44" s="210"/>
      <c r="E44" s="210"/>
      <c r="F44" s="210"/>
      <c r="G44" s="210"/>
      <c r="H44" s="210"/>
      <c r="I44" s="210"/>
      <c r="J44" s="210"/>
      <c r="K44" s="211"/>
    </row>
    <row r="45" spans="2:11" x14ac:dyDescent="0.3">
      <c r="B45" s="204"/>
      <c r="C45" s="209"/>
      <c r="D45" s="210"/>
      <c r="E45" s="210"/>
      <c r="F45" s="210"/>
      <c r="G45" s="210"/>
      <c r="H45" s="210"/>
      <c r="I45" s="210"/>
      <c r="J45" s="210"/>
      <c r="K45" s="211"/>
    </row>
    <row r="46" spans="2:11" ht="55.2" customHeight="1" x14ac:dyDescent="0.3">
      <c r="B46" s="205"/>
      <c r="C46" s="212"/>
      <c r="D46" s="213"/>
      <c r="E46" s="213"/>
      <c r="F46" s="213"/>
      <c r="G46" s="213"/>
      <c r="H46" s="213"/>
      <c r="I46" s="213"/>
      <c r="J46" s="213"/>
      <c r="K46" s="214"/>
    </row>
    <row r="47" spans="2:11" ht="16.2" x14ac:dyDescent="0.3">
      <c r="B47" s="1" t="s">
        <v>93</v>
      </c>
      <c r="C47" s="58" t="s">
        <v>94</v>
      </c>
      <c r="D47" s="49"/>
      <c r="E47" s="49"/>
      <c r="F47" s="49"/>
      <c r="G47" s="49"/>
      <c r="H47" s="49"/>
      <c r="I47" s="13"/>
      <c r="J47" s="13"/>
      <c r="K47" s="13"/>
    </row>
    <row r="48" spans="2:11" ht="16.2" x14ac:dyDescent="0.3">
      <c r="B48" s="1" t="s">
        <v>95</v>
      </c>
      <c r="C48" s="58" t="s">
        <v>96</v>
      </c>
      <c r="D48" s="49"/>
      <c r="E48" s="49"/>
      <c r="F48" s="49"/>
      <c r="G48" s="49"/>
      <c r="H48" s="49"/>
      <c r="I48" s="13"/>
      <c r="J48" s="13"/>
      <c r="K48" s="13"/>
    </row>
    <row r="49" spans="2:11" ht="16.2" x14ac:dyDescent="0.3">
      <c r="B49" s="1" t="s">
        <v>97</v>
      </c>
      <c r="C49" s="58" t="s">
        <v>98</v>
      </c>
      <c r="D49" s="49"/>
      <c r="E49" s="49"/>
      <c r="F49" s="49"/>
      <c r="G49" s="49"/>
      <c r="H49" s="49"/>
      <c r="I49" s="13"/>
      <c r="J49" s="13"/>
      <c r="K49" s="13"/>
    </row>
    <row r="50" spans="2:11" ht="16.2" x14ac:dyDescent="0.3">
      <c r="B50" s="1" t="s">
        <v>99</v>
      </c>
      <c r="C50" s="58" t="s">
        <v>100</v>
      </c>
      <c r="D50" s="49"/>
      <c r="E50" s="49"/>
      <c r="F50" s="49"/>
      <c r="G50" s="49"/>
      <c r="H50" s="49"/>
      <c r="I50" s="13"/>
      <c r="J50" s="13"/>
      <c r="K50" s="13"/>
    </row>
  </sheetData>
  <mergeCells count="38">
    <mergeCell ref="N7:V7"/>
    <mergeCell ref="N8:V8"/>
    <mergeCell ref="N9:V9"/>
    <mergeCell ref="N13:V13"/>
    <mergeCell ref="N14:V14"/>
    <mergeCell ref="N17:V17"/>
    <mergeCell ref="N18:V18"/>
    <mergeCell ref="N10:V10"/>
    <mergeCell ref="N11:V11"/>
    <mergeCell ref="M12:V12"/>
    <mergeCell ref="M2:V2"/>
    <mergeCell ref="C12:K12"/>
    <mergeCell ref="C14:K14"/>
    <mergeCell ref="C15:K15"/>
    <mergeCell ref="B25:B26"/>
    <mergeCell ref="C25:K26"/>
    <mergeCell ref="B2:K2"/>
    <mergeCell ref="C3:K3"/>
    <mergeCell ref="C4:K4"/>
    <mergeCell ref="C11:K11"/>
    <mergeCell ref="N3:V3"/>
    <mergeCell ref="N4:V4"/>
    <mergeCell ref="N5:V5"/>
    <mergeCell ref="N6:V6"/>
    <mergeCell ref="N16:V16"/>
    <mergeCell ref="M15:V15"/>
    <mergeCell ref="B36:B46"/>
    <mergeCell ref="C36:K46"/>
    <mergeCell ref="C33:K35"/>
    <mergeCell ref="B33:B35"/>
    <mergeCell ref="C13:K13"/>
    <mergeCell ref="B27:B28"/>
    <mergeCell ref="C27:K28"/>
    <mergeCell ref="B29:B30"/>
    <mergeCell ref="C29:K30"/>
    <mergeCell ref="B18:K18"/>
    <mergeCell ref="B20:B21"/>
    <mergeCell ref="C20:K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07E38-90FC-4C58-ACEA-CC3AAD7CF294}">
  <sheetPr codeName="Sheet1"/>
  <dimension ref="A1:O67"/>
  <sheetViews>
    <sheetView showFormulas="1" workbookViewId="0">
      <selection activeCell="O9" sqref="O9"/>
    </sheetView>
  </sheetViews>
  <sheetFormatPr defaultRowHeight="14.4" x14ac:dyDescent="0.3"/>
  <cols>
    <col min="7" max="14" width="4.88671875" customWidth="1"/>
  </cols>
  <sheetData>
    <row r="1" spans="1:15" ht="40.200000000000003" customHeight="1" thickBot="1" x14ac:dyDescent="0.35">
      <c r="A1" s="290" t="s">
        <v>52</v>
      </c>
      <c r="B1" s="291"/>
      <c r="C1" s="288" t="s">
        <v>383</v>
      </c>
      <c r="D1" s="289"/>
    </row>
    <row r="3" spans="1:15" x14ac:dyDescent="0.3">
      <c r="B3" s="66">
        <v>1</v>
      </c>
      <c r="C3" s="260" t="s">
        <v>0</v>
      </c>
      <c r="D3" s="261"/>
      <c r="E3" s="262" t="s">
        <v>1</v>
      </c>
      <c r="F3" s="263"/>
      <c r="G3" s="264"/>
      <c r="H3" s="30"/>
      <c r="I3" s="67"/>
      <c r="J3" s="5"/>
      <c r="K3" s="67"/>
      <c r="L3" s="33"/>
      <c r="M3" s="2"/>
      <c r="N3" s="3"/>
      <c r="O3" s="65"/>
    </row>
    <row r="4" spans="1:15" ht="15" thickBot="1" x14ac:dyDescent="0.35">
      <c r="B4" s="6" t="s">
        <v>2</v>
      </c>
      <c r="C4" s="7">
        <v>7.5</v>
      </c>
      <c r="D4" s="6" t="s">
        <v>3</v>
      </c>
      <c r="E4" s="7">
        <v>7.5</v>
      </c>
      <c r="F4" s="265" t="s">
        <v>4</v>
      </c>
      <c r="G4" s="265"/>
      <c r="H4" s="8" t="s">
        <v>5</v>
      </c>
      <c r="I4" s="9">
        <v>10</v>
      </c>
      <c r="J4" s="10" t="s">
        <v>6</v>
      </c>
      <c r="K4" s="9">
        <v>10.3</v>
      </c>
      <c r="L4" s="11" t="s">
        <v>7</v>
      </c>
      <c r="M4" s="9">
        <v>5.0999999999999996</v>
      </c>
      <c r="N4" s="12"/>
      <c r="O4" s="13"/>
    </row>
    <row r="5" spans="1:15" ht="15.6" thickTop="1" thickBot="1" x14ac:dyDescent="0.35">
      <c r="B5" s="266" t="s">
        <v>8</v>
      </c>
      <c r="C5" s="267"/>
      <c r="D5" s="267"/>
      <c r="E5" s="267"/>
      <c r="F5" s="267"/>
      <c r="G5" s="267"/>
      <c r="H5" s="267"/>
      <c r="I5" s="267"/>
      <c r="J5" s="267"/>
      <c r="K5" s="267"/>
      <c r="L5" s="267"/>
      <c r="M5" s="267"/>
      <c r="N5" s="268"/>
      <c r="O5" s="13"/>
    </row>
    <row r="6" spans="1:15" ht="15" thickTop="1" x14ac:dyDescent="0.3">
      <c r="B6" s="271" t="s">
        <v>9</v>
      </c>
      <c r="C6" s="273" t="s">
        <v>10</v>
      </c>
      <c r="D6" s="275" t="s">
        <v>11</v>
      </c>
      <c r="E6" s="277" t="s">
        <v>12</v>
      </c>
      <c r="F6" s="278"/>
      <c r="G6" s="282" t="s">
        <v>192</v>
      </c>
      <c r="H6" s="280"/>
      <c r="I6" s="281" t="s">
        <v>13</v>
      </c>
      <c r="J6" s="283"/>
      <c r="K6" s="281" t="s">
        <v>14</v>
      </c>
      <c r="L6" s="281"/>
      <c r="M6" s="281"/>
      <c r="N6" s="274"/>
      <c r="O6" s="65"/>
    </row>
    <row r="7" spans="1:15" x14ac:dyDescent="0.3">
      <c r="B7" s="272"/>
      <c r="C7" s="274"/>
      <c r="D7" s="276"/>
      <c r="E7" s="279"/>
      <c r="F7" s="280"/>
      <c r="G7" s="14" t="s">
        <v>15</v>
      </c>
      <c r="H7" s="15" t="s">
        <v>16</v>
      </c>
      <c r="I7" s="16" t="s">
        <v>17</v>
      </c>
      <c r="J7" s="15" t="s">
        <v>5</v>
      </c>
      <c r="K7" s="68" t="s">
        <v>18</v>
      </c>
      <c r="L7" s="18" t="s">
        <v>19</v>
      </c>
      <c r="M7" s="19" t="s">
        <v>20</v>
      </c>
      <c r="N7" s="18" t="s">
        <v>21</v>
      </c>
      <c r="O7" s="20"/>
    </row>
    <row r="8" spans="1:15" x14ac:dyDescent="0.3">
      <c r="B8" s="21" t="s">
        <v>22</v>
      </c>
      <c r="C8" s="22" t="s">
        <v>23</v>
      </c>
      <c r="D8" s="23" t="s">
        <v>24</v>
      </c>
      <c r="E8" s="269" t="s">
        <v>55</v>
      </c>
      <c r="F8" s="270"/>
      <c r="G8" s="24">
        <v>1985</v>
      </c>
      <c r="H8" s="25">
        <v>2010</v>
      </c>
      <c r="I8" s="26"/>
      <c r="J8" s="27"/>
      <c r="K8" s="28"/>
      <c r="L8" s="28"/>
      <c r="M8" s="28"/>
      <c r="N8" s="28"/>
      <c r="O8" s="20"/>
    </row>
    <row r="9" spans="1:15" x14ac:dyDescent="0.3">
      <c r="B9" s="21" t="s">
        <v>26</v>
      </c>
      <c r="C9" s="22" t="s">
        <v>24</v>
      </c>
      <c r="D9" s="23" t="s">
        <v>27</v>
      </c>
      <c r="E9" s="269" t="s">
        <v>193</v>
      </c>
      <c r="F9" s="270"/>
      <c r="G9" s="24">
        <v>2000</v>
      </c>
      <c r="H9" s="25">
        <v>2500</v>
      </c>
      <c r="I9" s="26"/>
      <c r="J9" s="27"/>
      <c r="K9" s="28"/>
      <c r="L9" s="28"/>
      <c r="M9" s="28"/>
      <c r="N9" s="28"/>
      <c r="O9" s="20"/>
    </row>
    <row r="10" spans="1:15" x14ac:dyDescent="0.3">
      <c r="B10" s="21" t="s">
        <v>29</v>
      </c>
      <c r="C10" s="22" t="s">
        <v>27</v>
      </c>
      <c r="D10" s="23" t="s">
        <v>30</v>
      </c>
      <c r="E10" s="269" t="s">
        <v>33</v>
      </c>
      <c r="F10" s="270"/>
      <c r="G10" s="24"/>
      <c r="H10" s="25"/>
      <c r="I10" s="26"/>
      <c r="J10" s="27"/>
      <c r="K10" s="28">
        <v>0.5</v>
      </c>
      <c r="L10" s="28">
        <v>1</v>
      </c>
      <c r="M10" s="28">
        <v>0</v>
      </c>
      <c r="N10" s="28">
        <v>0</v>
      </c>
      <c r="O10" s="20"/>
    </row>
    <row r="11" spans="1:15" x14ac:dyDescent="0.3">
      <c r="B11" s="21" t="s">
        <v>31</v>
      </c>
      <c r="C11" s="22" t="s">
        <v>30</v>
      </c>
      <c r="D11" s="23" t="s">
        <v>32</v>
      </c>
      <c r="E11" s="269" t="s">
        <v>33</v>
      </c>
      <c r="F11" s="270"/>
      <c r="G11" s="24"/>
      <c r="H11" s="25"/>
      <c r="I11" s="26"/>
      <c r="J11" s="27"/>
      <c r="K11" s="28">
        <v>0</v>
      </c>
      <c r="L11" s="28">
        <v>0.4</v>
      </c>
      <c r="M11" s="28">
        <v>0</v>
      </c>
      <c r="N11" s="28">
        <v>1.2</v>
      </c>
      <c r="O11" s="20"/>
    </row>
    <row r="12" spans="1:15" x14ac:dyDescent="0.3">
      <c r="B12" s="21" t="s">
        <v>34</v>
      </c>
      <c r="C12" s="22" t="s">
        <v>32</v>
      </c>
      <c r="D12" s="23"/>
      <c r="E12" s="269"/>
      <c r="F12" s="270"/>
      <c r="G12" s="24"/>
      <c r="H12" s="25"/>
      <c r="I12" s="26"/>
      <c r="J12" s="27"/>
      <c r="K12" s="28"/>
      <c r="L12" s="28"/>
      <c r="M12" s="28"/>
      <c r="N12" s="28"/>
      <c r="O12" s="20"/>
    </row>
    <row r="13" spans="1:15" x14ac:dyDescent="0.3">
      <c r="B13" s="21"/>
      <c r="C13" s="22"/>
      <c r="D13" s="23"/>
      <c r="E13" s="269"/>
      <c r="F13" s="270"/>
      <c r="G13" s="24"/>
      <c r="H13" s="25"/>
      <c r="I13" s="26"/>
      <c r="J13" s="27"/>
      <c r="K13" s="28"/>
      <c r="L13" s="28"/>
      <c r="M13" s="28"/>
      <c r="N13" s="28"/>
      <c r="O13" s="20"/>
    </row>
    <row r="14" spans="1:15" x14ac:dyDescent="0.3">
      <c r="B14" s="21"/>
      <c r="C14" s="22"/>
      <c r="D14" s="23"/>
      <c r="E14" s="269"/>
      <c r="F14" s="270"/>
      <c r="G14" s="24"/>
      <c r="H14" s="25"/>
      <c r="I14" s="26"/>
      <c r="J14" s="27"/>
      <c r="K14" s="28"/>
      <c r="L14" s="28"/>
      <c r="M14" s="28"/>
      <c r="N14" s="28"/>
      <c r="O14" s="20"/>
    </row>
    <row r="15" spans="1:15" x14ac:dyDescent="0.3">
      <c r="B15" s="284"/>
      <c r="C15" s="284"/>
      <c r="D15" s="284"/>
      <c r="E15" s="284"/>
      <c r="F15" s="284"/>
      <c r="G15" s="284"/>
      <c r="H15" s="284"/>
      <c r="I15" s="284"/>
      <c r="J15" s="284"/>
      <c r="K15" s="284"/>
      <c r="L15" s="284"/>
      <c r="M15" s="284"/>
      <c r="N15" s="284"/>
      <c r="O15" s="20"/>
    </row>
    <row r="16" spans="1:15" x14ac:dyDescent="0.3">
      <c r="B16" s="29">
        <v>2</v>
      </c>
      <c r="C16" s="260" t="s">
        <v>0</v>
      </c>
      <c r="D16" s="261"/>
      <c r="E16" s="262" t="s">
        <v>35</v>
      </c>
      <c r="F16" s="263"/>
      <c r="G16" s="264"/>
      <c r="H16" s="30"/>
      <c r="I16" s="31"/>
      <c r="J16" s="5"/>
      <c r="K16" s="32"/>
      <c r="L16" s="33"/>
      <c r="M16" s="2"/>
      <c r="N16" s="34"/>
      <c r="O16" s="4"/>
    </row>
    <row r="17" spans="2:15" ht="15" thickBot="1" x14ac:dyDescent="0.35">
      <c r="B17" s="35" t="s">
        <v>2</v>
      </c>
      <c r="C17" s="7">
        <v>7.5</v>
      </c>
      <c r="D17" s="35" t="s">
        <v>3</v>
      </c>
      <c r="E17" s="7">
        <v>7.5</v>
      </c>
      <c r="F17" s="285" t="s">
        <v>4</v>
      </c>
      <c r="G17" s="286"/>
      <c r="H17" s="8" t="s">
        <v>5</v>
      </c>
      <c r="I17" s="9">
        <v>10</v>
      </c>
      <c r="J17" s="10" t="s">
        <v>6</v>
      </c>
      <c r="K17" s="9">
        <v>10</v>
      </c>
      <c r="L17" s="11" t="s">
        <v>7</v>
      </c>
      <c r="M17" s="9">
        <v>5</v>
      </c>
      <c r="N17" s="12"/>
      <c r="O17" s="13"/>
    </row>
    <row r="18" spans="2:15" ht="15.6" thickTop="1" thickBot="1" x14ac:dyDescent="0.35">
      <c r="B18" s="267" t="s">
        <v>8</v>
      </c>
      <c r="C18" s="267"/>
      <c r="D18" s="267"/>
      <c r="E18" s="267"/>
      <c r="F18" s="267"/>
      <c r="G18" s="267"/>
      <c r="H18" s="267"/>
      <c r="I18" s="267"/>
      <c r="J18" s="267"/>
      <c r="K18" s="267"/>
      <c r="L18" s="267"/>
      <c r="M18" s="267"/>
      <c r="N18" s="267"/>
      <c r="O18" s="13"/>
    </row>
    <row r="19" spans="2:15" ht="19.8" customHeight="1" thickTop="1" x14ac:dyDescent="0.3">
      <c r="B19" s="271" t="s">
        <v>9</v>
      </c>
      <c r="C19" s="273" t="s">
        <v>10</v>
      </c>
      <c r="D19" s="275" t="s">
        <v>11</v>
      </c>
      <c r="E19" s="277" t="s">
        <v>12</v>
      </c>
      <c r="F19" s="278"/>
      <c r="G19" s="282" t="s">
        <v>192</v>
      </c>
      <c r="H19" s="280"/>
      <c r="I19" s="281" t="s">
        <v>13</v>
      </c>
      <c r="J19" s="283"/>
      <c r="K19" s="281" t="s">
        <v>14</v>
      </c>
      <c r="L19" s="281"/>
      <c r="M19" s="281"/>
      <c r="N19" s="274"/>
      <c r="O19" s="4"/>
    </row>
    <row r="20" spans="2:15" x14ac:dyDescent="0.3">
      <c r="B20" s="272"/>
      <c r="C20" s="274"/>
      <c r="D20" s="276"/>
      <c r="E20" s="279"/>
      <c r="F20" s="280"/>
      <c r="G20" s="14" t="s">
        <v>15</v>
      </c>
      <c r="H20" s="36" t="s">
        <v>16</v>
      </c>
      <c r="I20" s="16" t="s">
        <v>17</v>
      </c>
      <c r="J20" s="15" t="s">
        <v>5</v>
      </c>
      <c r="K20" s="17" t="s">
        <v>18</v>
      </c>
      <c r="L20" s="18" t="s">
        <v>19</v>
      </c>
      <c r="M20" s="19" t="s">
        <v>20</v>
      </c>
      <c r="N20" s="18" t="s">
        <v>21</v>
      </c>
      <c r="O20" s="20"/>
    </row>
    <row r="21" spans="2:15" x14ac:dyDescent="0.3">
      <c r="B21" s="21" t="s">
        <v>26</v>
      </c>
      <c r="C21" s="22" t="s">
        <v>23</v>
      </c>
      <c r="D21" s="23" t="s">
        <v>36</v>
      </c>
      <c r="E21" s="269" t="s">
        <v>28</v>
      </c>
      <c r="F21" s="270"/>
      <c r="G21" s="24"/>
      <c r="H21" s="25"/>
      <c r="I21" s="26"/>
      <c r="J21" s="27"/>
      <c r="K21" s="28">
        <v>0</v>
      </c>
      <c r="L21" s="28">
        <v>0</v>
      </c>
      <c r="M21" s="28">
        <v>0</v>
      </c>
      <c r="N21" s="28">
        <v>0</v>
      </c>
      <c r="O21" s="20"/>
    </row>
    <row r="22" spans="2:15" x14ac:dyDescent="0.3">
      <c r="B22" s="21" t="s">
        <v>29</v>
      </c>
      <c r="C22" s="22" t="s">
        <v>36</v>
      </c>
      <c r="D22" s="23" t="s">
        <v>30</v>
      </c>
      <c r="E22" s="269" t="s">
        <v>37</v>
      </c>
      <c r="F22" s="270"/>
      <c r="G22" s="24"/>
      <c r="H22" s="25"/>
      <c r="I22" s="26">
        <v>7.5</v>
      </c>
      <c r="J22" s="27">
        <v>7.5</v>
      </c>
      <c r="K22" s="28"/>
      <c r="L22" s="28"/>
      <c r="M22" s="28"/>
      <c r="N22" s="28"/>
      <c r="O22" s="20"/>
    </row>
    <row r="23" spans="2:15" x14ac:dyDescent="0.3">
      <c r="B23" s="21" t="s">
        <v>38</v>
      </c>
      <c r="C23" s="22" t="s">
        <v>30</v>
      </c>
      <c r="D23" s="23" t="s">
        <v>39</v>
      </c>
      <c r="E23" s="269" t="s">
        <v>37</v>
      </c>
      <c r="F23" s="270"/>
      <c r="G23" s="24"/>
      <c r="H23" s="25"/>
      <c r="I23" s="26">
        <v>7.5</v>
      </c>
      <c r="J23" s="27">
        <v>7.5</v>
      </c>
      <c r="K23" s="28"/>
      <c r="L23" s="28"/>
      <c r="M23" s="28"/>
      <c r="N23" s="28"/>
      <c r="O23" s="20"/>
    </row>
    <row r="24" spans="2:15" x14ac:dyDescent="0.3">
      <c r="B24" s="21" t="s">
        <v>34</v>
      </c>
      <c r="C24" s="22" t="s">
        <v>39</v>
      </c>
      <c r="D24" s="23"/>
      <c r="E24" s="269"/>
      <c r="F24" s="270"/>
      <c r="G24" s="24"/>
      <c r="H24" s="25"/>
      <c r="I24" s="26"/>
      <c r="J24" s="27"/>
      <c r="K24" s="28"/>
      <c r="L24" s="28"/>
      <c r="M24" s="28"/>
      <c r="N24" s="28"/>
      <c r="O24" s="20"/>
    </row>
    <row r="25" spans="2:15" x14ac:dyDescent="0.3">
      <c r="B25" s="21"/>
      <c r="C25" s="22"/>
      <c r="D25" s="23"/>
      <c r="E25" s="269"/>
      <c r="F25" s="270"/>
      <c r="G25" s="24"/>
      <c r="H25" s="25"/>
      <c r="I25" s="26"/>
      <c r="J25" s="27"/>
      <c r="K25" s="28"/>
      <c r="L25" s="28"/>
      <c r="M25" s="28"/>
      <c r="N25" s="28"/>
      <c r="O25" s="20"/>
    </row>
    <row r="26" spans="2:15" x14ac:dyDescent="0.3">
      <c r="B26" s="21"/>
      <c r="C26" s="22"/>
      <c r="D26" s="23"/>
      <c r="E26" s="269"/>
      <c r="F26" s="270"/>
      <c r="G26" s="24"/>
      <c r="H26" s="25"/>
      <c r="I26" s="26"/>
      <c r="J26" s="27"/>
      <c r="K26" s="28"/>
      <c r="L26" s="28"/>
      <c r="M26" s="28"/>
      <c r="N26" s="28"/>
      <c r="O26" s="20"/>
    </row>
    <row r="27" spans="2:15" x14ac:dyDescent="0.3">
      <c r="B27" s="21"/>
      <c r="C27" s="22"/>
      <c r="D27" s="23"/>
      <c r="E27" s="269"/>
      <c r="F27" s="270"/>
      <c r="G27" s="24"/>
      <c r="H27" s="25"/>
      <c r="I27" s="26"/>
      <c r="J27" s="27"/>
      <c r="K27" s="28"/>
      <c r="L27" s="28"/>
      <c r="M27" s="28"/>
      <c r="N27" s="28"/>
      <c r="O27" s="20"/>
    </row>
    <row r="28" spans="2:15" x14ac:dyDescent="0.3">
      <c r="B28" s="37"/>
      <c r="C28" s="37"/>
      <c r="D28" s="37"/>
      <c r="E28" s="37"/>
      <c r="F28" s="37"/>
      <c r="G28" s="37"/>
      <c r="H28" s="37"/>
      <c r="I28" s="37"/>
      <c r="J28" s="37"/>
      <c r="K28" s="37"/>
      <c r="L28" s="37"/>
      <c r="M28" s="37"/>
      <c r="N28" s="37"/>
      <c r="O28" s="20"/>
    </row>
    <row r="29" spans="2:15" x14ac:dyDescent="0.3">
      <c r="B29" s="29">
        <v>3</v>
      </c>
      <c r="C29" s="260" t="s">
        <v>0</v>
      </c>
      <c r="D29" s="261"/>
      <c r="E29" s="262" t="s">
        <v>40</v>
      </c>
      <c r="F29" s="263"/>
      <c r="G29" s="264"/>
      <c r="H29" s="30"/>
      <c r="I29" s="31"/>
      <c r="J29" s="5"/>
      <c r="K29" s="32"/>
      <c r="L29" s="33"/>
      <c r="M29" s="2"/>
      <c r="N29" s="34"/>
      <c r="O29" s="4"/>
    </row>
    <row r="30" spans="2:15" ht="15" thickBot="1" x14ac:dyDescent="0.35">
      <c r="B30" s="35" t="s">
        <v>2</v>
      </c>
      <c r="C30" s="7">
        <v>7.5</v>
      </c>
      <c r="D30" s="35" t="s">
        <v>3</v>
      </c>
      <c r="E30" s="7">
        <v>7.5</v>
      </c>
      <c r="F30" s="285" t="s">
        <v>4</v>
      </c>
      <c r="G30" s="286"/>
      <c r="H30" s="8" t="s">
        <v>5</v>
      </c>
      <c r="I30" s="9">
        <v>10</v>
      </c>
      <c r="J30" s="10" t="s">
        <v>6</v>
      </c>
      <c r="K30" s="9">
        <v>10</v>
      </c>
      <c r="L30" s="11" t="s">
        <v>7</v>
      </c>
      <c r="M30" s="9">
        <v>5</v>
      </c>
      <c r="N30" s="12"/>
      <c r="O30" s="13"/>
    </row>
    <row r="31" spans="2:15" ht="15.6" thickTop="1" thickBot="1" x14ac:dyDescent="0.35">
      <c r="B31" s="267" t="s">
        <v>8</v>
      </c>
      <c r="C31" s="267"/>
      <c r="D31" s="267"/>
      <c r="E31" s="267"/>
      <c r="F31" s="267"/>
      <c r="G31" s="267"/>
      <c r="H31" s="267"/>
      <c r="I31" s="267"/>
      <c r="J31" s="267"/>
      <c r="K31" s="267"/>
      <c r="L31" s="267"/>
      <c r="M31" s="267"/>
      <c r="N31" s="267"/>
      <c r="O31" s="13"/>
    </row>
    <row r="32" spans="2:15" ht="15" customHeight="1" thickTop="1" x14ac:dyDescent="0.3">
      <c r="B32" s="271" t="s">
        <v>9</v>
      </c>
      <c r="C32" s="273" t="s">
        <v>10</v>
      </c>
      <c r="D32" s="275" t="s">
        <v>11</v>
      </c>
      <c r="E32" s="287" t="s">
        <v>12</v>
      </c>
      <c r="F32" s="278"/>
      <c r="G32" s="282" t="s">
        <v>192</v>
      </c>
      <c r="H32" s="280"/>
      <c r="I32" s="281" t="s">
        <v>13</v>
      </c>
      <c r="J32" s="283"/>
      <c r="K32" s="281" t="s">
        <v>14</v>
      </c>
      <c r="L32" s="281"/>
      <c r="M32" s="281"/>
      <c r="N32" s="274"/>
      <c r="O32" s="4"/>
    </row>
    <row r="33" spans="2:15" x14ac:dyDescent="0.3">
      <c r="B33" s="272"/>
      <c r="C33" s="274"/>
      <c r="D33" s="276"/>
      <c r="E33" s="282"/>
      <c r="F33" s="280"/>
      <c r="G33" s="14" t="s">
        <v>15</v>
      </c>
      <c r="H33" s="36" t="s">
        <v>16</v>
      </c>
      <c r="I33" s="16" t="s">
        <v>17</v>
      </c>
      <c r="J33" s="15" t="s">
        <v>5</v>
      </c>
      <c r="K33" s="17" t="s">
        <v>18</v>
      </c>
      <c r="L33" s="18" t="s">
        <v>19</v>
      </c>
      <c r="M33" s="19" t="s">
        <v>20</v>
      </c>
      <c r="N33" s="18" t="s">
        <v>21</v>
      </c>
      <c r="O33" s="20"/>
    </row>
    <row r="34" spans="2:15" x14ac:dyDescent="0.3">
      <c r="B34" s="21" t="s">
        <v>26</v>
      </c>
      <c r="C34" s="22" t="s">
        <v>23</v>
      </c>
      <c r="D34" s="23" t="s">
        <v>41</v>
      </c>
      <c r="E34" s="269" t="s">
        <v>28</v>
      </c>
      <c r="F34" s="270"/>
      <c r="G34" s="24"/>
      <c r="H34" s="25"/>
      <c r="I34" s="26"/>
      <c r="J34" s="27"/>
      <c r="K34" s="28">
        <v>0</v>
      </c>
      <c r="L34" s="28">
        <v>0</v>
      </c>
      <c r="M34" s="28">
        <v>0</v>
      </c>
      <c r="N34" s="28">
        <v>0</v>
      </c>
      <c r="O34" s="20"/>
    </row>
    <row r="35" spans="2:15" x14ac:dyDescent="0.3">
      <c r="B35" s="21" t="s">
        <v>29</v>
      </c>
      <c r="C35" s="22" t="s">
        <v>41</v>
      </c>
      <c r="D35" s="23" t="s">
        <v>42</v>
      </c>
      <c r="E35" s="269" t="s">
        <v>37</v>
      </c>
      <c r="F35" s="270"/>
      <c r="G35" s="24"/>
      <c r="H35" s="25"/>
      <c r="I35" s="26">
        <v>7.5</v>
      </c>
      <c r="J35" s="27">
        <v>7.5</v>
      </c>
      <c r="K35" s="28"/>
      <c r="L35" s="28"/>
      <c r="M35" s="28"/>
      <c r="N35" s="28"/>
      <c r="O35" s="20"/>
    </row>
    <row r="36" spans="2:15" x14ac:dyDescent="0.3">
      <c r="B36" s="21" t="s">
        <v>38</v>
      </c>
      <c r="C36" s="22" t="s">
        <v>42</v>
      </c>
      <c r="D36" s="23" t="s">
        <v>32</v>
      </c>
      <c r="E36" s="269"/>
      <c r="F36" s="270"/>
      <c r="G36" s="24"/>
      <c r="H36" s="25"/>
      <c r="I36" s="26"/>
      <c r="J36" s="27"/>
      <c r="K36" s="28"/>
      <c r="L36" s="28"/>
      <c r="M36" s="28"/>
      <c r="N36" s="28"/>
      <c r="O36" s="20"/>
    </row>
    <row r="37" spans="2:15" x14ac:dyDescent="0.3">
      <c r="B37" s="21" t="s">
        <v>34</v>
      </c>
      <c r="C37" s="22" t="s">
        <v>32</v>
      </c>
      <c r="D37" s="23"/>
      <c r="E37" s="269"/>
      <c r="F37" s="270"/>
      <c r="G37" s="24"/>
      <c r="H37" s="25"/>
      <c r="I37" s="26"/>
      <c r="J37" s="27"/>
      <c r="K37" s="28"/>
      <c r="L37" s="28"/>
      <c r="M37" s="28"/>
      <c r="N37" s="28"/>
      <c r="O37" s="20"/>
    </row>
    <row r="38" spans="2:15" x14ac:dyDescent="0.3">
      <c r="B38" s="21"/>
      <c r="C38" s="22"/>
      <c r="D38" s="23"/>
      <c r="E38" s="269"/>
      <c r="F38" s="270"/>
      <c r="G38" s="24"/>
      <c r="H38" s="25"/>
      <c r="I38" s="26"/>
      <c r="J38" s="27"/>
      <c r="K38" s="28"/>
      <c r="L38" s="28"/>
      <c r="M38" s="28"/>
      <c r="N38" s="28"/>
      <c r="O38" s="20"/>
    </row>
    <row r="39" spans="2:15" x14ac:dyDescent="0.3">
      <c r="B39" s="21"/>
      <c r="C39" s="22"/>
      <c r="D39" s="23"/>
      <c r="E39" s="269"/>
      <c r="F39" s="270"/>
      <c r="G39" s="24"/>
      <c r="H39" s="25"/>
      <c r="I39" s="26"/>
      <c r="J39" s="27"/>
      <c r="K39" s="28"/>
      <c r="L39" s="28"/>
      <c r="M39" s="28"/>
      <c r="N39" s="28"/>
      <c r="O39" s="20"/>
    </row>
    <row r="40" spans="2:15" x14ac:dyDescent="0.3">
      <c r="B40" s="21"/>
      <c r="C40" s="22"/>
      <c r="D40" s="23"/>
      <c r="E40" s="269"/>
      <c r="F40" s="270"/>
      <c r="G40" s="24"/>
      <c r="H40" s="25"/>
      <c r="I40" s="26"/>
      <c r="J40" s="27"/>
      <c r="K40" s="28"/>
      <c r="L40" s="28"/>
      <c r="M40" s="28"/>
      <c r="N40" s="28"/>
      <c r="O40" s="20"/>
    </row>
    <row r="41" spans="2:15" x14ac:dyDescent="0.3">
      <c r="B41" s="37"/>
      <c r="C41" s="37"/>
      <c r="D41" s="37"/>
      <c r="E41" s="37"/>
      <c r="F41" s="37"/>
      <c r="G41" s="37"/>
      <c r="H41" s="37"/>
      <c r="I41" s="37"/>
      <c r="J41" s="37"/>
      <c r="K41" s="37"/>
      <c r="L41" s="37"/>
      <c r="M41" s="37"/>
      <c r="N41" s="37"/>
      <c r="O41" s="20"/>
    </row>
    <row r="42" spans="2:15" x14ac:dyDescent="0.3">
      <c r="B42" s="29">
        <v>4</v>
      </c>
      <c r="C42" s="260" t="s">
        <v>0</v>
      </c>
      <c r="D42" s="261"/>
      <c r="E42" s="262" t="s">
        <v>43</v>
      </c>
      <c r="F42" s="263"/>
      <c r="G42" s="264"/>
      <c r="H42" s="30"/>
      <c r="I42" s="31"/>
      <c r="J42" s="5"/>
      <c r="K42" s="32"/>
      <c r="L42" s="33"/>
      <c r="M42" s="2"/>
      <c r="N42" s="34"/>
      <c r="O42" s="4"/>
    </row>
    <row r="43" spans="2:15" ht="15" thickBot="1" x14ac:dyDescent="0.35">
      <c r="B43" s="35" t="s">
        <v>2</v>
      </c>
      <c r="C43" s="7">
        <v>7.5</v>
      </c>
      <c r="D43" s="35" t="s">
        <v>3</v>
      </c>
      <c r="E43" s="7">
        <v>7.5</v>
      </c>
      <c r="F43" s="285" t="s">
        <v>4</v>
      </c>
      <c r="G43" s="286"/>
      <c r="H43" s="8" t="s">
        <v>5</v>
      </c>
      <c r="I43" s="9">
        <v>10</v>
      </c>
      <c r="J43" s="10" t="s">
        <v>6</v>
      </c>
      <c r="K43" s="9">
        <v>10</v>
      </c>
      <c r="L43" s="11" t="s">
        <v>7</v>
      </c>
      <c r="M43" s="9">
        <v>5</v>
      </c>
      <c r="N43" s="12"/>
      <c r="O43" s="13"/>
    </row>
    <row r="44" spans="2:15" ht="15.6" thickTop="1" thickBot="1" x14ac:dyDescent="0.35">
      <c r="B44" s="267" t="s">
        <v>8</v>
      </c>
      <c r="C44" s="267"/>
      <c r="D44" s="267"/>
      <c r="E44" s="267"/>
      <c r="F44" s="267"/>
      <c r="G44" s="267"/>
      <c r="H44" s="267"/>
      <c r="I44" s="267"/>
      <c r="J44" s="267"/>
      <c r="K44" s="267"/>
      <c r="L44" s="267"/>
      <c r="M44" s="267"/>
      <c r="N44" s="267"/>
      <c r="O44" s="13"/>
    </row>
    <row r="45" spans="2:15" ht="15" customHeight="1" thickTop="1" x14ac:dyDescent="0.3">
      <c r="B45" s="271" t="s">
        <v>9</v>
      </c>
      <c r="C45" s="273" t="s">
        <v>10</v>
      </c>
      <c r="D45" s="275" t="s">
        <v>11</v>
      </c>
      <c r="E45" s="287" t="s">
        <v>12</v>
      </c>
      <c r="F45" s="278"/>
      <c r="G45" s="282" t="s">
        <v>192</v>
      </c>
      <c r="H45" s="280"/>
      <c r="I45" s="281" t="s">
        <v>13</v>
      </c>
      <c r="J45" s="283"/>
      <c r="K45" s="281" t="s">
        <v>14</v>
      </c>
      <c r="L45" s="281"/>
      <c r="M45" s="281"/>
      <c r="N45" s="274"/>
      <c r="O45" s="4"/>
    </row>
    <row r="46" spans="2:15" x14ac:dyDescent="0.3">
      <c r="B46" s="272"/>
      <c r="C46" s="274"/>
      <c r="D46" s="276"/>
      <c r="E46" s="282"/>
      <c r="F46" s="280"/>
      <c r="G46" s="14" t="s">
        <v>15</v>
      </c>
      <c r="H46" s="36" t="s">
        <v>16</v>
      </c>
      <c r="I46" s="16" t="s">
        <v>17</v>
      </c>
      <c r="J46" s="15" t="s">
        <v>5</v>
      </c>
      <c r="K46" s="17" t="s">
        <v>18</v>
      </c>
      <c r="L46" s="17" t="s">
        <v>18</v>
      </c>
      <c r="M46" s="17" t="s">
        <v>18</v>
      </c>
      <c r="N46" s="17" t="s">
        <v>18</v>
      </c>
      <c r="O46" s="20"/>
    </row>
    <row r="47" spans="2:15" x14ac:dyDescent="0.3">
      <c r="B47" s="21" t="s">
        <v>22</v>
      </c>
      <c r="C47" s="22" t="s">
        <v>23</v>
      </c>
      <c r="D47" s="23" t="s">
        <v>44</v>
      </c>
      <c r="E47" s="269" t="s">
        <v>25</v>
      </c>
      <c r="F47" s="270"/>
      <c r="G47" s="24">
        <v>2090</v>
      </c>
      <c r="H47" s="25">
        <v>2420</v>
      </c>
      <c r="I47" s="26"/>
      <c r="J47" s="27"/>
      <c r="K47" s="28"/>
      <c r="L47" s="28"/>
      <c r="M47" s="28"/>
      <c r="N47" s="28"/>
      <c r="O47" s="20"/>
    </row>
    <row r="48" spans="2:15" x14ac:dyDescent="0.3">
      <c r="B48" s="21" t="s">
        <v>26</v>
      </c>
      <c r="C48" s="22" t="s">
        <v>44</v>
      </c>
      <c r="D48" s="23" t="s">
        <v>45</v>
      </c>
      <c r="E48" s="269" t="s">
        <v>28</v>
      </c>
      <c r="F48" s="270"/>
      <c r="G48" s="24"/>
      <c r="H48" s="25"/>
      <c r="I48" s="26"/>
      <c r="J48" s="27"/>
      <c r="K48" s="28">
        <v>0</v>
      </c>
      <c r="L48" s="28">
        <v>0</v>
      </c>
      <c r="M48" s="28">
        <v>0</v>
      </c>
      <c r="N48" s="28">
        <v>0</v>
      </c>
      <c r="O48" s="20"/>
    </row>
    <row r="49" spans="2:15" x14ac:dyDescent="0.3">
      <c r="B49" s="21" t="s">
        <v>29</v>
      </c>
      <c r="C49" s="22" t="s">
        <v>45</v>
      </c>
      <c r="D49" s="23" t="s">
        <v>46</v>
      </c>
      <c r="E49" s="269" t="s">
        <v>28</v>
      </c>
      <c r="F49" s="270"/>
      <c r="G49" s="24"/>
      <c r="H49" s="25"/>
      <c r="I49" s="26"/>
      <c r="J49" s="27"/>
      <c r="K49" s="28">
        <v>0</v>
      </c>
      <c r="L49" s="28">
        <v>0</v>
      </c>
      <c r="M49" s="28">
        <v>0</v>
      </c>
      <c r="N49" s="28">
        <v>0</v>
      </c>
      <c r="O49" s="20"/>
    </row>
    <row r="50" spans="2:15" x14ac:dyDescent="0.3">
      <c r="B50" s="21" t="s">
        <v>38</v>
      </c>
      <c r="C50" s="22" t="s">
        <v>46</v>
      </c>
      <c r="D50" s="23" t="s">
        <v>47</v>
      </c>
      <c r="E50" s="269"/>
      <c r="F50" s="270"/>
      <c r="G50" s="24"/>
      <c r="H50" s="25"/>
      <c r="I50" s="26"/>
      <c r="J50" s="27"/>
      <c r="K50" s="28"/>
      <c r="L50" s="28"/>
      <c r="M50" s="28"/>
      <c r="N50" s="28"/>
      <c r="O50" s="20"/>
    </row>
    <row r="51" spans="2:15" x14ac:dyDescent="0.3">
      <c r="B51" s="21" t="s">
        <v>34</v>
      </c>
      <c r="C51" s="22" t="s">
        <v>47</v>
      </c>
      <c r="D51" s="23"/>
      <c r="E51" s="269"/>
      <c r="F51" s="270"/>
      <c r="G51" s="24"/>
      <c r="H51" s="25"/>
      <c r="I51" s="26"/>
      <c r="J51" s="27"/>
      <c r="K51" s="28"/>
      <c r="L51" s="28"/>
      <c r="M51" s="28"/>
      <c r="N51" s="28"/>
      <c r="O51" s="20"/>
    </row>
    <row r="52" spans="2:15" x14ac:dyDescent="0.3">
      <c r="B52" s="21"/>
      <c r="C52" s="22"/>
      <c r="D52" s="23"/>
      <c r="E52" s="269"/>
      <c r="F52" s="270"/>
      <c r="G52" s="24"/>
      <c r="H52" s="25"/>
      <c r="I52" s="26"/>
      <c r="J52" s="27"/>
      <c r="K52" s="28"/>
      <c r="L52" s="28"/>
      <c r="M52" s="28"/>
      <c r="N52" s="28"/>
      <c r="O52" s="20"/>
    </row>
    <row r="53" spans="2:15" x14ac:dyDescent="0.3">
      <c r="B53" s="21"/>
      <c r="C53" s="22"/>
      <c r="D53" s="23"/>
      <c r="E53" s="269"/>
      <c r="F53" s="270"/>
      <c r="G53" s="24"/>
      <c r="H53" s="25"/>
      <c r="I53" s="26"/>
      <c r="J53" s="27"/>
      <c r="K53" s="28"/>
      <c r="L53" s="28"/>
      <c r="M53" s="28"/>
      <c r="N53" s="28"/>
      <c r="O53" s="20"/>
    </row>
    <row r="54" spans="2:15" x14ac:dyDescent="0.3">
      <c r="B54" s="38"/>
      <c r="C54" s="37"/>
      <c r="D54" s="37"/>
      <c r="E54" s="37"/>
      <c r="F54" s="37"/>
      <c r="G54" s="37"/>
      <c r="H54" s="37"/>
      <c r="I54" s="37"/>
      <c r="J54" s="37"/>
      <c r="K54" s="37"/>
      <c r="L54" s="37"/>
      <c r="M54" s="37"/>
      <c r="N54" s="37"/>
      <c r="O54" s="20"/>
    </row>
    <row r="55" spans="2:15" x14ac:dyDescent="0.3">
      <c r="B55" s="29">
        <v>5</v>
      </c>
      <c r="C55" s="260" t="s">
        <v>48</v>
      </c>
      <c r="D55" s="261"/>
      <c r="E55" s="262" t="s">
        <v>49</v>
      </c>
      <c r="F55" s="263"/>
      <c r="G55" s="264"/>
      <c r="H55" s="30"/>
      <c r="I55" s="31"/>
      <c r="J55" s="5"/>
      <c r="K55" s="32"/>
      <c r="L55" s="33"/>
      <c r="M55" s="2"/>
      <c r="N55" s="34"/>
      <c r="O55" s="4"/>
    </row>
    <row r="56" spans="2:15" ht="15" thickBot="1" x14ac:dyDescent="0.35">
      <c r="B56" s="35" t="s">
        <v>2</v>
      </c>
      <c r="C56" s="7">
        <v>7.5</v>
      </c>
      <c r="D56" s="35" t="s">
        <v>3</v>
      </c>
      <c r="E56" s="7">
        <v>7.5</v>
      </c>
      <c r="F56" s="285" t="s">
        <v>4</v>
      </c>
      <c r="G56" s="286"/>
      <c r="H56" s="8" t="s">
        <v>5</v>
      </c>
      <c r="I56" s="9">
        <v>10</v>
      </c>
      <c r="J56" s="10" t="s">
        <v>6</v>
      </c>
      <c r="K56" s="9">
        <v>10</v>
      </c>
      <c r="L56" s="11" t="s">
        <v>7</v>
      </c>
      <c r="M56" s="9">
        <v>5</v>
      </c>
      <c r="N56" s="12"/>
      <c r="O56" s="13"/>
    </row>
    <row r="57" spans="2:15" ht="15.6" thickTop="1" thickBot="1" x14ac:dyDescent="0.35">
      <c r="B57" s="267" t="s">
        <v>8</v>
      </c>
      <c r="C57" s="267"/>
      <c r="D57" s="267"/>
      <c r="E57" s="267"/>
      <c r="F57" s="267"/>
      <c r="G57" s="267"/>
      <c r="H57" s="267"/>
      <c r="I57" s="267"/>
      <c r="J57" s="267"/>
      <c r="K57" s="267"/>
      <c r="L57" s="267"/>
      <c r="M57" s="267"/>
      <c r="N57" s="267"/>
      <c r="O57" s="13"/>
    </row>
    <row r="58" spans="2:15" ht="15" customHeight="1" thickTop="1" x14ac:dyDescent="0.3">
      <c r="B58" s="271" t="s">
        <v>9</v>
      </c>
      <c r="C58" s="273" t="s">
        <v>10</v>
      </c>
      <c r="D58" s="275" t="s">
        <v>11</v>
      </c>
      <c r="E58" s="277" t="s">
        <v>12</v>
      </c>
      <c r="F58" s="278"/>
      <c r="G58" s="282" t="s">
        <v>192</v>
      </c>
      <c r="H58" s="280"/>
      <c r="I58" s="281" t="s">
        <v>13</v>
      </c>
      <c r="J58" s="283"/>
      <c r="K58" s="281" t="s">
        <v>14</v>
      </c>
      <c r="L58" s="281"/>
      <c r="M58" s="281"/>
      <c r="N58" s="274"/>
      <c r="O58" s="4"/>
    </row>
    <row r="59" spans="2:15" x14ac:dyDescent="0.3">
      <c r="B59" s="272"/>
      <c r="C59" s="274"/>
      <c r="D59" s="276"/>
      <c r="E59" s="279"/>
      <c r="F59" s="280"/>
      <c r="G59" s="14" t="s">
        <v>15</v>
      </c>
      <c r="H59" s="36" t="s">
        <v>16</v>
      </c>
      <c r="I59" s="16" t="s">
        <v>17</v>
      </c>
      <c r="J59" s="15" t="s">
        <v>5</v>
      </c>
      <c r="K59" s="17" t="s">
        <v>18</v>
      </c>
      <c r="L59" s="18" t="s">
        <v>19</v>
      </c>
      <c r="M59" s="19" t="s">
        <v>20</v>
      </c>
      <c r="N59" s="18" t="s">
        <v>21</v>
      </c>
      <c r="O59" s="20"/>
    </row>
    <row r="60" spans="2:15" x14ac:dyDescent="0.3">
      <c r="B60" s="21" t="s">
        <v>26</v>
      </c>
      <c r="C60" s="22" t="s">
        <v>23</v>
      </c>
      <c r="D60" s="23" t="s">
        <v>50</v>
      </c>
      <c r="E60" s="269" t="s">
        <v>28</v>
      </c>
      <c r="F60" s="270"/>
      <c r="G60" s="24"/>
      <c r="H60" s="25"/>
      <c r="I60" s="26"/>
      <c r="J60" s="27"/>
      <c r="K60" s="28">
        <v>0</v>
      </c>
      <c r="L60" s="28">
        <v>0</v>
      </c>
      <c r="M60" s="28">
        <v>0</v>
      </c>
      <c r="N60" s="28">
        <v>0</v>
      </c>
      <c r="O60" s="20"/>
    </row>
    <row r="61" spans="2:15" x14ac:dyDescent="0.3">
      <c r="B61" s="21" t="s">
        <v>29</v>
      </c>
      <c r="C61" s="22" t="s">
        <v>50</v>
      </c>
      <c r="D61" s="23" t="s">
        <v>51</v>
      </c>
      <c r="E61" s="269" t="s">
        <v>37</v>
      </c>
      <c r="F61" s="270"/>
      <c r="G61" s="24"/>
      <c r="H61" s="25"/>
      <c r="I61" s="26"/>
      <c r="J61" s="27"/>
      <c r="K61" s="28"/>
      <c r="L61" s="28"/>
      <c r="M61" s="28"/>
      <c r="N61" s="28"/>
      <c r="O61" s="20"/>
    </row>
    <row r="62" spans="2:15" x14ac:dyDescent="0.3">
      <c r="B62" s="21" t="s">
        <v>34</v>
      </c>
      <c r="C62" s="22" t="s">
        <v>51</v>
      </c>
      <c r="D62" s="23"/>
      <c r="E62" s="269"/>
      <c r="F62" s="270"/>
      <c r="G62" s="24"/>
      <c r="H62" s="25"/>
      <c r="I62" s="26"/>
      <c r="J62" s="27"/>
      <c r="K62" s="28"/>
      <c r="L62" s="28"/>
      <c r="M62" s="28"/>
      <c r="N62" s="28"/>
      <c r="O62" s="20"/>
    </row>
    <row r="63" spans="2:15" x14ac:dyDescent="0.3">
      <c r="B63" s="21"/>
      <c r="C63" s="22"/>
      <c r="D63" s="23"/>
      <c r="E63" s="269"/>
      <c r="F63" s="270"/>
      <c r="G63" s="24"/>
      <c r="H63" s="25"/>
      <c r="I63" s="26"/>
      <c r="J63" s="27"/>
      <c r="K63" s="28"/>
      <c r="L63" s="28"/>
      <c r="M63" s="28"/>
      <c r="N63" s="28"/>
      <c r="O63" s="20"/>
    </row>
    <row r="64" spans="2:15" x14ac:dyDescent="0.3">
      <c r="B64" s="21"/>
      <c r="C64" s="22"/>
      <c r="D64" s="23"/>
      <c r="E64" s="269"/>
      <c r="F64" s="270"/>
      <c r="G64" s="24"/>
      <c r="H64" s="25"/>
      <c r="I64" s="26"/>
      <c r="J64" s="27"/>
      <c r="K64" s="28"/>
      <c r="L64" s="28"/>
      <c r="M64" s="28"/>
      <c r="N64" s="28"/>
      <c r="O64" s="20"/>
    </row>
    <row r="65" spans="2:15" x14ac:dyDescent="0.3">
      <c r="B65" s="21"/>
      <c r="C65" s="22"/>
      <c r="D65" s="23"/>
      <c r="E65" s="269"/>
      <c r="F65" s="270"/>
      <c r="G65" s="24"/>
      <c r="H65" s="25"/>
      <c r="I65" s="26"/>
      <c r="J65" s="27"/>
      <c r="K65" s="28"/>
      <c r="L65" s="28"/>
      <c r="M65" s="28"/>
      <c r="N65" s="28"/>
      <c r="O65" s="20"/>
    </row>
    <row r="66" spans="2:15" x14ac:dyDescent="0.3">
      <c r="B66" s="21"/>
      <c r="C66" s="22"/>
      <c r="D66" s="23"/>
      <c r="E66" s="269"/>
      <c r="F66" s="270"/>
      <c r="G66" s="24"/>
      <c r="H66" s="25"/>
      <c r="I66" s="26"/>
      <c r="J66" s="27"/>
      <c r="K66" s="28"/>
      <c r="L66" s="28"/>
      <c r="M66" s="28"/>
      <c r="N66" s="28"/>
      <c r="O66" s="20"/>
    </row>
    <row r="67" spans="2:15" x14ac:dyDescent="0.3">
      <c r="B67" s="37"/>
      <c r="C67" s="37"/>
      <c r="D67" s="37"/>
      <c r="E67" s="39"/>
      <c r="F67" s="39"/>
      <c r="G67" s="39"/>
      <c r="H67" s="39"/>
      <c r="I67" s="39"/>
      <c r="J67" s="39"/>
      <c r="K67" s="39"/>
      <c r="L67" s="39"/>
      <c r="M67" s="39"/>
      <c r="N67" s="39"/>
      <c r="O67" s="20"/>
    </row>
  </sheetData>
  <mergeCells count="93">
    <mergeCell ref="E66:F66"/>
    <mergeCell ref="C1:D1"/>
    <mergeCell ref="A1:B1"/>
    <mergeCell ref="E60:F60"/>
    <mergeCell ref="E61:F61"/>
    <mergeCell ref="E62:F62"/>
    <mergeCell ref="E63:F63"/>
    <mergeCell ref="E64:F64"/>
    <mergeCell ref="E65:F65"/>
    <mergeCell ref="B57:N57"/>
    <mergeCell ref="B58:B59"/>
    <mergeCell ref="C58:C59"/>
    <mergeCell ref="D58:D59"/>
    <mergeCell ref="E58:F59"/>
    <mergeCell ref="G58:H58"/>
    <mergeCell ref="I58:J58"/>
    <mergeCell ref="K58:N58"/>
    <mergeCell ref="E53:F53"/>
    <mergeCell ref="C55:D55"/>
    <mergeCell ref="E55:G55"/>
    <mergeCell ref="F56:G56"/>
    <mergeCell ref="E52:F52"/>
    <mergeCell ref="B44:N44"/>
    <mergeCell ref="B45:B46"/>
    <mergeCell ref="C45:C46"/>
    <mergeCell ref="D45:D46"/>
    <mergeCell ref="E45:F46"/>
    <mergeCell ref="G45:H45"/>
    <mergeCell ref="I45:J45"/>
    <mergeCell ref="K45:N45"/>
    <mergeCell ref="E47:F47"/>
    <mergeCell ref="E48:F48"/>
    <mergeCell ref="E49:F49"/>
    <mergeCell ref="E50:F50"/>
    <mergeCell ref="E51:F51"/>
    <mergeCell ref="E40:F40"/>
    <mergeCell ref="C42:D42"/>
    <mergeCell ref="E42:G42"/>
    <mergeCell ref="F43:G43"/>
    <mergeCell ref="E34:F34"/>
    <mergeCell ref="E35:F35"/>
    <mergeCell ref="E36:F36"/>
    <mergeCell ref="E37:F37"/>
    <mergeCell ref="E38:F38"/>
    <mergeCell ref="E39:F39"/>
    <mergeCell ref="B31:N31"/>
    <mergeCell ref="B32:B33"/>
    <mergeCell ref="C32:C33"/>
    <mergeCell ref="D32:D33"/>
    <mergeCell ref="E32:F33"/>
    <mergeCell ref="G32:H32"/>
    <mergeCell ref="I32:J32"/>
    <mergeCell ref="K32:N32"/>
    <mergeCell ref="E27:F27"/>
    <mergeCell ref="C29:D29"/>
    <mergeCell ref="E29:G29"/>
    <mergeCell ref="F30:G30"/>
    <mergeCell ref="E21:F21"/>
    <mergeCell ref="E22:F22"/>
    <mergeCell ref="E23:F23"/>
    <mergeCell ref="E24:F24"/>
    <mergeCell ref="E25:F25"/>
    <mergeCell ref="E26:F26"/>
    <mergeCell ref="F17:G17"/>
    <mergeCell ref="B18:N18"/>
    <mergeCell ref="B19:B20"/>
    <mergeCell ref="C19:C20"/>
    <mergeCell ref="D19:D20"/>
    <mergeCell ref="E19:F20"/>
    <mergeCell ref="G19:H19"/>
    <mergeCell ref="I19:J19"/>
    <mergeCell ref="K19:N19"/>
    <mergeCell ref="E13:F13"/>
    <mergeCell ref="E14:F14"/>
    <mergeCell ref="B15:N15"/>
    <mergeCell ref="C16:D16"/>
    <mergeCell ref="E16:G16"/>
    <mergeCell ref="C3:D3"/>
    <mergeCell ref="E3:G3"/>
    <mergeCell ref="F4:G4"/>
    <mergeCell ref="B5:N5"/>
    <mergeCell ref="E12:F12"/>
    <mergeCell ref="B6:B7"/>
    <mergeCell ref="C6:C7"/>
    <mergeCell ref="D6:D7"/>
    <mergeCell ref="E6:F7"/>
    <mergeCell ref="K6:N6"/>
    <mergeCell ref="E8:F8"/>
    <mergeCell ref="E9:F9"/>
    <mergeCell ref="E10:F10"/>
    <mergeCell ref="E11:F11"/>
    <mergeCell ref="G6:H6"/>
    <mergeCell ref="I6:J6"/>
  </mergeCells>
  <conditionalFormatting sqref="I54:N56">
    <cfRule type="expression" dxfId="42" priority="28">
      <formula>OR($D54="compliant cavity",$D54="ring")</formula>
    </cfRule>
  </conditionalFormatting>
  <conditionalFormatting sqref="I8:N14">
    <cfRule type="expression" dxfId="41" priority="27">
      <formula>OR($D8="compliant cavity",$D8="ring")</formula>
    </cfRule>
  </conditionalFormatting>
  <conditionalFormatting sqref="G8:H14 K8:N14">
    <cfRule type="expression" dxfId="40" priority="26">
      <formula>OR($D8="core, constant volume",$D8="hydraulic probe")</formula>
    </cfRule>
  </conditionalFormatting>
  <conditionalFormatting sqref="G8:J14">
    <cfRule type="expression" dxfId="39" priority="25">
      <formula>OR($D8="core, variable volume",$D8="scoop")</formula>
    </cfRule>
  </conditionalFormatting>
  <conditionalFormatting sqref="G21:H27">
    <cfRule type="expression" dxfId="38" priority="24">
      <formula>OR($D21="core, constant volume",$D21="hydraulic probe")</formula>
    </cfRule>
  </conditionalFormatting>
  <conditionalFormatting sqref="G21:H27">
    <cfRule type="expression" dxfId="37" priority="23">
      <formula>OR($D21="core, variable volume",$D21="scoop")</formula>
    </cfRule>
  </conditionalFormatting>
  <conditionalFormatting sqref="I21:J27">
    <cfRule type="expression" dxfId="36" priority="22">
      <formula>OR($D21="compliant cavity",$D21="ring")</formula>
    </cfRule>
  </conditionalFormatting>
  <conditionalFormatting sqref="I21:J27">
    <cfRule type="expression" dxfId="35" priority="21">
      <formula>OR($D21="core, variable volume",$D21="scoop")</formula>
    </cfRule>
  </conditionalFormatting>
  <conditionalFormatting sqref="K21:N27">
    <cfRule type="expression" dxfId="34" priority="20">
      <formula>OR($D21="compliant cavity",$D21="ring")</formula>
    </cfRule>
  </conditionalFormatting>
  <conditionalFormatting sqref="K21:N27">
    <cfRule type="expression" dxfId="33" priority="19">
      <formula>OR($D21="core, constant volume",$D21="hydraulic probe")</formula>
    </cfRule>
  </conditionalFormatting>
  <conditionalFormatting sqref="G34:H40">
    <cfRule type="expression" dxfId="32" priority="18">
      <formula>OR($D34="core, constant volume",$D34="hydraulic probe")</formula>
    </cfRule>
  </conditionalFormatting>
  <conditionalFormatting sqref="G34:H40">
    <cfRule type="expression" dxfId="31" priority="17">
      <formula>OR($D34="core, variable volume",$D34="scoop")</formula>
    </cfRule>
  </conditionalFormatting>
  <conditionalFormatting sqref="I34:J40">
    <cfRule type="expression" dxfId="30" priority="16">
      <formula>OR($D34="compliant cavity",$D34="ring")</formula>
    </cfRule>
  </conditionalFormatting>
  <conditionalFormatting sqref="I34:J40">
    <cfRule type="expression" dxfId="29" priority="15">
      <formula>OR($D34="core, variable volume",$D34="scoop")</formula>
    </cfRule>
  </conditionalFormatting>
  <conditionalFormatting sqref="K34:N40">
    <cfRule type="expression" dxfId="28" priority="14">
      <formula>OR($D34="compliant cavity",$D34="ring")</formula>
    </cfRule>
  </conditionalFormatting>
  <conditionalFormatting sqref="K34:N40">
    <cfRule type="expression" dxfId="27" priority="13">
      <formula>OR($D34="core, constant volume",$D34="hydraulic probe")</formula>
    </cfRule>
  </conditionalFormatting>
  <conditionalFormatting sqref="G47:H53">
    <cfRule type="expression" dxfId="26" priority="12">
      <formula>OR($D47="core, constant volume",$D47="hydraulic probe")</formula>
    </cfRule>
  </conditionalFormatting>
  <conditionalFormatting sqref="G47:H53">
    <cfRule type="expression" dxfId="25" priority="11">
      <formula>OR($D47="core, variable volume",$D47="scoop")</formula>
    </cfRule>
  </conditionalFormatting>
  <conditionalFormatting sqref="I47:J53">
    <cfRule type="expression" dxfId="24" priority="10">
      <formula>OR($D47="compliant cavity",$D47="ring")</formula>
    </cfRule>
  </conditionalFormatting>
  <conditionalFormatting sqref="I47:J53">
    <cfRule type="expression" dxfId="23" priority="9">
      <formula>OR($D47="core, variable volume",$D47="scoop")</formula>
    </cfRule>
  </conditionalFormatting>
  <conditionalFormatting sqref="K47:N53">
    <cfRule type="expression" dxfId="22" priority="8">
      <formula>OR($D47="compliant cavity",$D47="ring")</formula>
    </cfRule>
  </conditionalFormatting>
  <conditionalFormatting sqref="K47:N53">
    <cfRule type="expression" dxfId="21" priority="7">
      <formula>OR($D47="core, constant volume",$D47="hydraulic probe")</formula>
    </cfRule>
  </conditionalFormatting>
  <conditionalFormatting sqref="I60:J66">
    <cfRule type="expression" dxfId="20" priority="3">
      <formula>OR($D60="core, variable volume",$D60="scoop")</formula>
    </cfRule>
  </conditionalFormatting>
  <conditionalFormatting sqref="K60:N66">
    <cfRule type="expression" dxfId="19" priority="2">
      <formula>OR($D60="compliant cavity",$D60="ring")</formula>
    </cfRule>
  </conditionalFormatting>
  <conditionalFormatting sqref="G60:H66">
    <cfRule type="expression" dxfId="18" priority="6">
      <formula>OR($D60="core, constant volume",$D60="hydraulic probe")</formula>
    </cfRule>
  </conditionalFormatting>
  <conditionalFormatting sqref="G60:H66">
    <cfRule type="expression" dxfId="17" priority="5">
      <formula>OR($D60="core, variable volume",$D60="scoop")</formula>
    </cfRule>
  </conditionalFormatting>
  <conditionalFormatting sqref="I60:J66">
    <cfRule type="expression" dxfId="16" priority="4">
      <formula>OR($D60="compliant cavity",$D60="ring")</formula>
    </cfRule>
  </conditionalFormatting>
  <conditionalFormatting sqref="K60:N66">
    <cfRule type="expression" dxfId="15" priority="1">
      <formula>OR($D60="core, constant volume",$D60="hydraulic probe")</formula>
    </cfRule>
  </conditionalFormatting>
  <dataValidations count="19">
    <dataValidation type="custom" allowBlank="1" showInputMessage="1" showErrorMessage="1" errorTitle="Depth reading" error="If the bulk density method is core, variable volume then this entry cannot be &gt; VVC Len.  If the method is scoop, then this entry cannot be &gt; scoop wall height." sqref="M62" xr:uid="{74A3296C-4BF0-485B-A3EA-06ED46196A4E}">
      <formula1>OR(AND($D62="core, variable volume",M62&lt;=$D$57),AND($D62="scoop",M62&gt;=$L$57))</formula1>
    </dataValidation>
    <dataValidation type="custom" allowBlank="1" showInputMessage="1" showErrorMessage="1" errorTitle="Depth reading" error="If the bulk density method is core, variable volume then this entry cannot be &gt; VVC Len.  If the method is scoop, then this entry cannot be &gt; scoop wall height." sqref="K47:N53" xr:uid="{4F9E2347-ADF3-4215-A84B-667EA8036BB3}">
      <formula1>OR(AND($D47="core, variable volume",K47&lt;=$D$44),AND($D47="scoop",K47&lt;=$L$44))</formula1>
    </dataValidation>
    <dataValidation type="custom" allowBlank="1" showInputMessage="1" showErrorMessage="1" errorTitle="Depth reading" error="If the bulk density method is core, variable volume then this entry cannot be &gt; VVC Len.  If the method is scoop, then this entry cannot be &gt; scoop wall height." sqref="K21:N27" xr:uid="{4449A430-9990-41BA-84EA-48DB03768FDC}">
      <formula1>OR(AND($D21="core, variable volume",K21&lt;=$D$18),AND($D21="scoop",K21&lt;=$L$18))</formula1>
    </dataValidation>
    <dataValidation type="custom" allowBlank="1" showInputMessage="1" showErrorMessage="1" errorTitle="Depth reading" error="If the bulk density method is core, variable volume then this entry cannot be &gt; VVC Len.  If the method is scoop, then this entry cannot be &gt; scoop wall height." sqref="K8:N14" xr:uid="{F729CA21-2B37-42AE-B5D4-D0FF83166412}">
      <formula1>OR(AND($D8="core, variable volume",K8&lt;=$D$5),AND($D8="scoop",K8&lt;=$L$5))</formula1>
    </dataValidation>
    <dataValidation type="custom" allowBlank="1" showInputMessage="1" showErrorMessage="1" errorTitle="Depth reading" error="If the bulk density method is core, variable volume then this entry cannot be &gt; VVC Len.  If the method is scoop, then this entry cannot be &gt; scoop wall height." sqref="M60:N61 K60:L66 M63:N66 N62" xr:uid="{BE84B68E-2572-45DA-B828-B8D6E7464EC2}">
      <formula1>OR(AND($D60="core, variable volume",K60&lt;=$D$57),AND($D60="scoop",K60&lt;=$L$57))</formula1>
    </dataValidation>
    <dataValidation type="decimal" operator="greaterThanOrEqual" showInputMessage="1" showErrorMessage="1" sqref="E4" xr:uid="{5DD27B51-6664-412F-9D22-1CCF8F3F6BAD}">
      <formula1>0</formula1>
    </dataValidation>
    <dataValidation type="custom" allowBlank="1" showInputMessage="1" showErrorMessage="1" errorTitle="Depth reading" error="If the bulk density method is core, variable volume then this entry cannot be &gt; VVC Len.  If the method is scoop, then this entry cannot be &gt; scoop wall height." sqref="K34:N40" xr:uid="{9F289EDD-928C-48F7-A7BE-8AC1A2AAADB2}">
      <formula1>OR(AND($D34="core, variable volume",K34&lt;=$D$31),AND($D34="scoop",K34&lt;=$L$31))</formula1>
    </dataValidation>
    <dataValidation type="decimal" allowBlank="1" showInputMessage="1" showErrorMessage="1" errorTitle="Height of scoop side walls" error="Enter between 0 and 15 cm" sqref="M43 M4 M17 M30 M56" xr:uid="{9CBE464A-3CB1-4D68-B88F-FCE1CEF28875}">
      <formula1>0</formula1>
      <formula2>15</formula2>
    </dataValidation>
    <dataValidation type="decimal" allowBlank="1" showInputMessage="1" showErrorMessage="1" errorTitle="Scoop floor width" error="Enter between 0 and 15 cm" sqref="K43 K4 K17 K30 K56" xr:uid="{15AA6396-07EE-40B9-BE8F-BAE81B84B229}">
      <formula1>0</formula1>
      <formula2>15</formula2>
    </dataValidation>
    <dataValidation type="decimal" allowBlank="1" showInputMessage="1" showErrorMessage="1" errorTitle="Scoop floor length" error="Enter between 0 and 15 cm" sqref="I43 I4 I17 I30 I56" xr:uid="{F98616A2-B49A-419B-A1F5-44BABA599EE6}">
      <formula1>0</formula1>
      <formula2>15</formula2>
    </dataValidation>
    <dataValidation type="decimal" allowBlank="1" showInputMessage="1" showErrorMessage="1" sqref="J4 L56 J17 L4 J30 L17 J43 L30 L43 J56" xr:uid="{CAE634F7-0A91-4E06-A2D4-3F680EA74782}">
      <formula1>0</formula1>
      <formula2>15</formula2>
    </dataValidation>
    <dataValidation type="whole" allowBlank="1" showInputMessage="1" showErrorMessage="1" errorTitle="Initial volume" error="Entry must be greater than zero and less than 100,000 mils." sqref="G34:G40 G47:G53 G8:G14 G21:G27 G60:G66" xr:uid="{F881A664-A7F3-428E-B151-B04A943FB38C}">
      <formula1>0</formula1>
      <formula2>100000</formula2>
    </dataValidation>
    <dataValidation type="textLength" operator="equal" allowBlank="1" showInputMessage="1" showErrorMessage="1" errorTitle="Horizon Depths" error="Depths must be entered as  three characters with leading 0 to pad the entry." sqref="C34:D40 C21:D27 C8:D14 C47:D53 C60:D66" xr:uid="{F818472F-B071-4A45-889A-E98872156BD6}">
      <formula1>3</formula1>
    </dataValidation>
    <dataValidation type="list" allowBlank="1" showInputMessage="1" showErrorMessage="1" sqref="E60:F67 E47:F53 E34:F40 E8:F14 E21:F27" xr:uid="{C07B5FD7-33B5-489F-B80F-88246FAFF326}">
      <formula1>BulkDensityMethod</formula1>
    </dataValidation>
    <dataValidation type="whole" allowBlank="1" showInputMessage="1" showErrorMessage="1" sqref="I42 I55 I29 I16" xr:uid="{23B7EC5C-C809-4F5F-BC94-13BC4D610D2F}">
      <formula1>0</formula1>
      <formula2>360</formula2>
    </dataValidation>
    <dataValidation type="whole" operator="greaterThan" allowBlank="1" showInputMessage="1" showErrorMessage="1" sqref="K55 K29 K16 K42" xr:uid="{43F23189-F7A7-4E46-B0D2-B3A2FCB018FE}">
      <formula1>0</formula1>
    </dataValidation>
    <dataValidation type="decimal" operator="greaterThan" allowBlank="1" showInputMessage="1" showErrorMessage="1" sqref="I21:J27 I47:J53 I8:J14 I34:J40 I60:J66" xr:uid="{F584B006-7E43-4366-8916-9DBEA359E51A}">
      <formula1>0</formula1>
    </dataValidation>
    <dataValidation type="decimal" operator="greaterThanOrEqual" allowBlank="1" showInputMessage="1" showErrorMessage="1" sqref="C43 E17 E30 C30 E56 E43 C4 C17 C56" xr:uid="{A6F5A6E1-598B-49F1-8B53-735DA5F00725}">
      <formula1>0</formula1>
    </dataValidation>
    <dataValidation type="whole" allowBlank="1" showInputMessage="1" showErrorMessage="1" errorTitle="Compliant Cavity Final Volume" error="Must be greater than or equal to Initial volume." sqref="H8:H14 H47:H53 H34:H40 H21:H27 H60:H66" xr:uid="{AF6EC333-25FC-491B-9AD0-BE825628D003}">
      <formula1>G8</formula1>
      <formula2>10000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EFC97-C69C-4B6B-A6D5-67D87A2678C1}">
  <dimension ref="A1:X38"/>
  <sheetViews>
    <sheetView workbookViewId="0">
      <selection activeCell="H6" sqref="H6"/>
    </sheetView>
  </sheetViews>
  <sheetFormatPr defaultRowHeight="14.4" x14ac:dyDescent="0.3"/>
  <cols>
    <col min="1" max="1" width="13.21875" customWidth="1"/>
    <col min="6" max="6" width="14.109375" customWidth="1"/>
    <col min="7" max="7" width="10.88671875" customWidth="1"/>
    <col min="8" max="8" width="14.109375" customWidth="1"/>
    <col min="9" max="12" width="12.33203125" customWidth="1"/>
  </cols>
  <sheetData>
    <row r="1" spans="1:12" ht="33" customHeight="1" x14ac:dyDescent="0.3">
      <c r="A1" s="69" t="s">
        <v>137</v>
      </c>
      <c r="B1" s="292" t="e" cm="1" vm="1">
        <f t="array" aca="1" ref="B1" ca="1">'Field Entry'!C1:D1</f>
        <v>#VALUE!</v>
      </c>
      <c r="C1" s="293"/>
      <c r="D1" s="293"/>
      <c r="E1" s="293"/>
      <c r="F1" s="201"/>
      <c r="G1" s="202"/>
      <c r="H1" s="202"/>
      <c r="I1" s="202"/>
      <c r="J1" s="202"/>
      <c r="K1" s="202"/>
      <c r="L1" s="195"/>
    </row>
    <row r="2" spans="1:12" x14ac:dyDescent="0.3">
      <c r="A2" s="40" t="s">
        <v>132</v>
      </c>
      <c r="B2" s="294">
        <f>IF('[1]Plot Master'!I3="","",'[1]Plot Master'!I3)</f>
        <v>40781</v>
      </c>
      <c r="C2" s="295"/>
      <c r="D2" s="70"/>
      <c r="E2" s="174"/>
      <c r="F2" s="198" t="s">
        <v>392</v>
      </c>
      <c r="G2" s="199"/>
      <c r="H2" s="200"/>
      <c r="I2" s="296" t="s">
        <v>121</v>
      </c>
      <c r="J2" s="297"/>
      <c r="K2" s="297"/>
      <c r="L2" s="297"/>
    </row>
    <row r="3" spans="1:12" ht="27" x14ac:dyDescent="0.3">
      <c r="A3" s="40" t="s">
        <v>382</v>
      </c>
      <c r="B3" s="61" t="s">
        <v>110</v>
      </c>
      <c r="C3" s="40" t="s">
        <v>133</v>
      </c>
      <c r="D3" s="40" t="s">
        <v>113</v>
      </c>
      <c r="E3" s="40"/>
      <c r="F3" s="40" t="s">
        <v>134</v>
      </c>
      <c r="G3" s="71" t="s">
        <v>135</v>
      </c>
      <c r="H3" s="40" t="s">
        <v>114</v>
      </c>
      <c r="I3" s="72" t="s">
        <v>136</v>
      </c>
      <c r="J3" s="72" t="s">
        <v>389</v>
      </c>
      <c r="K3" s="196" t="s">
        <v>390</v>
      </c>
      <c r="L3" s="197" t="s">
        <v>391</v>
      </c>
    </row>
    <row r="4" spans="1:12" x14ac:dyDescent="0.3">
      <c r="A4" s="173" t="e" cm="1" vm="2">
        <f t="array" aca="1" ref="A4" ca="1">'Field Entry'!E3:G3</f>
        <v>#VALUE!</v>
      </c>
      <c r="B4" s="74">
        <v>1</v>
      </c>
      <c r="C4" s="175" t="str">
        <f>'Field Entry'!B8</f>
        <v>Oe</v>
      </c>
      <c r="D4" s="175" t="str">
        <f>'Field Entry'!C8</f>
        <v>000</v>
      </c>
      <c r="E4" s="175" t="str">
        <f>'Field Entry'!D8</f>
        <v>002</v>
      </c>
      <c r="F4" s="76">
        <v>500</v>
      </c>
      <c r="G4" s="77">
        <v>450</v>
      </c>
      <c r="H4" s="76">
        <v>5</v>
      </c>
      <c r="I4" s="78">
        <v>1</v>
      </c>
      <c r="J4" s="188">
        <v>10.1</v>
      </c>
      <c r="K4" s="188">
        <v>52</v>
      </c>
      <c r="L4" s="79">
        <v>45</v>
      </c>
    </row>
    <row r="5" spans="1:12" x14ac:dyDescent="0.3">
      <c r="A5" s="73"/>
      <c r="B5" s="80">
        <v>2</v>
      </c>
      <c r="C5" s="175" t="str">
        <f>'Field Entry'!B9</f>
        <v>Oa</v>
      </c>
      <c r="D5" s="175" t="str">
        <f>'Field Entry'!C9</f>
        <v>002</v>
      </c>
      <c r="E5" s="175" t="str">
        <f>'Field Entry'!D9</f>
        <v>008</v>
      </c>
      <c r="F5" s="76">
        <v>750</v>
      </c>
      <c r="G5" s="77">
        <v>725</v>
      </c>
      <c r="H5" s="76">
        <v>5</v>
      </c>
      <c r="I5" s="78">
        <v>2</v>
      </c>
      <c r="J5" s="188">
        <v>10.199999999999999</v>
      </c>
      <c r="K5" s="188">
        <v>53</v>
      </c>
      <c r="L5" s="79">
        <v>50</v>
      </c>
    </row>
    <row r="6" spans="1:12" x14ac:dyDescent="0.3">
      <c r="A6" s="73"/>
      <c r="B6" s="74">
        <v>3</v>
      </c>
      <c r="C6" s="175" t="str">
        <f>'Field Entry'!B10</f>
        <v>A</v>
      </c>
      <c r="D6" s="175" t="str">
        <f>'Field Entry'!C10</f>
        <v>008</v>
      </c>
      <c r="E6" s="175" t="str">
        <f>'Field Entry'!D10</f>
        <v>015</v>
      </c>
      <c r="F6" s="76">
        <v>775</v>
      </c>
      <c r="G6" s="77">
        <v>750</v>
      </c>
      <c r="H6" s="76">
        <v>5</v>
      </c>
      <c r="I6" s="78">
        <v>3</v>
      </c>
      <c r="J6" s="188">
        <v>9.9</v>
      </c>
      <c r="K6" s="188">
        <v>51</v>
      </c>
      <c r="L6" s="79">
        <v>45</v>
      </c>
    </row>
    <row r="7" spans="1:12" x14ac:dyDescent="0.3">
      <c r="A7" s="73"/>
      <c r="B7" s="74">
        <v>4</v>
      </c>
      <c r="C7" s="175" t="str">
        <f>'Field Entry'!B11</f>
        <v>BE</v>
      </c>
      <c r="D7" s="175" t="str">
        <f>'Field Entry'!C11</f>
        <v>015</v>
      </c>
      <c r="E7" s="175" t="str">
        <f>'Field Entry'!D11</f>
        <v>028</v>
      </c>
      <c r="F7" s="76">
        <v>800</v>
      </c>
      <c r="G7" s="77">
        <v>776</v>
      </c>
      <c r="H7" s="76">
        <v>5</v>
      </c>
      <c r="I7" s="78">
        <v>4</v>
      </c>
      <c r="J7" s="188">
        <v>8.6999999999999993</v>
      </c>
      <c r="K7" s="188">
        <v>45</v>
      </c>
      <c r="L7" s="79">
        <v>42</v>
      </c>
    </row>
    <row r="8" spans="1:12" x14ac:dyDescent="0.3">
      <c r="A8" s="73"/>
      <c r="B8" s="74">
        <v>5</v>
      </c>
      <c r="C8" s="175" t="str">
        <f>'Field Entry'!B12</f>
        <v>Bx</v>
      </c>
      <c r="D8" s="175" t="str">
        <f>'Field Entry'!C12</f>
        <v>028</v>
      </c>
      <c r="E8" s="175">
        <f>'Field Entry'!D12</f>
        <v>0</v>
      </c>
      <c r="F8" s="76">
        <v>700</v>
      </c>
      <c r="G8" s="77">
        <v>650</v>
      </c>
      <c r="H8" s="76">
        <v>5</v>
      </c>
      <c r="I8" s="78">
        <v>5</v>
      </c>
      <c r="J8" s="188">
        <v>9.5</v>
      </c>
      <c r="K8" s="188">
        <v>44</v>
      </c>
      <c r="L8" s="79">
        <v>43</v>
      </c>
    </row>
    <row r="9" spans="1:12" x14ac:dyDescent="0.3">
      <c r="A9" s="73"/>
      <c r="B9" s="74">
        <v>6</v>
      </c>
      <c r="C9" s="175">
        <f>'Field Entry'!B13</f>
        <v>0</v>
      </c>
      <c r="D9" s="175">
        <f>'Field Entry'!C13</f>
        <v>0</v>
      </c>
      <c r="E9" s="175">
        <f>'Field Entry'!D13</f>
        <v>0</v>
      </c>
      <c r="F9" s="76"/>
      <c r="G9" s="77"/>
      <c r="H9" s="76">
        <v>0</v>
      </c>
      <c r="I9" s="78"/>
      <c r="J9" s="188"/>
      <c r="K9" s="188"/>
      <c r="L9" s="79"/>
    </row>
    <row r="10" spans="1:12" ht="15" thickBot="1" x14ac:dyDescent="0.35">
      <c r="A10" s="180"/>
      <c r="B10" s="180">
        <v>7</v>
      </c>
      <c r="C10" s="181">
        <f>'Field Entry'!B14</f>
        <v>0</v>
      </c>
      <c r="D10" s="181">
        <f>'Field Entry'!C14</f>
        <v>0</v>
      </c>
      <c r="E10" s="181">
        <f>'Field Entry'!D14</f>
        <v>0</v>
      </c>
      <c r="F10" s="182"/>
      <c r="G10" s="182"/>
      <c r="H10" s="182">
        <v>0</v>
      </c>
      <c r="I10" s="183"/>
      <c r="J10" s="189"/>
      <c r="K10" s="189"/>
      <c r="L10" s="182"/>
    </row>
    <row r="11" spans="1:12" ht="15" thickTop="1" x14ac:dyDescent="0.3">
      <c r="A11" s="73"/>
      <c r="B11" s="73"/>
      <c r="C11" s="73"/>
      <c r="D11" s="73"/>
      <c r="E11" s="86"/>
      <c r="F11" s="176"/>
      <c r="G11" s="177"/>
      <c r="H11" s="176"/>
      <c r="I11" s="178"/>
      <c r="J11" s="190"/>
      <c r="K11" s="190"/>
      <c r="L11" s="179"/>
    </row>
    <row r="12" spans="1:12" x14ac:dyDescent="0.3">
      <c r="A12" s="73"/>
      <c r="B12" s="80"/>
      <c r="C12" s="74"/>
      <c r="D12" s="75"/>
      <c r="E12" s="75"/>
      <c r="F12" s="76"/>
      <c r="G12" s="77"/>
      <c r="H12" s="76"/>
      <c r="I12" s="78"/>
      <c r="J12" s="188"/>
      <c r="K12" s="188"/>
      <c r="L12" s="79"/>
    </row>
    <row r="13" spans="1:12" x14ac:dyDescent="0.3">
      <c r="A13" s="73"/>
      <c r="B13" s="74"/>
      <c r="C13" s="74"/>
      <c r="D13" s="75"/>
      <c r="E13" s="75"/>
      <c r="F13" s="76"/>
      <c r="G13" s="77"/>
      <c r="H13" s="76"/>
      <c r="I13" s="78"/>
      <c r="J13" s="188"/>
      <c r="K13" s="188"/>
      <c r="L13" s="79"/>
    </row>
    <row r="14" spans="1:12" x14ac:dyDescent="0.3">
      <c r="A14" s="73"/>
      <c r="B14" s="74"/>
      <c r="C14" s="74"/>
      <c r="D14" s="75"/>
      <c r="E14" s="75"/>
      <c r="F14" s="76"/>
      <c r="G14" s="77"/>
      <c r="H14" s="76"/>
      <c r="I14" s="78"/>
      <c r="J14" s="188"/>
      <c r="K14" s="188"/>
      <c r="L14" s="79"/>
    </row>
    <row r="15" spans="1:12" x14ac:dyDescent="0.3">
      <c r="A15" s="73"/>
      <c r="B15" s="74"/>
      <c r="C15" s="74"/>
      <c r="D15" s="75"/>
      <c r="E15" s="75"/>
      <c r="F15" s="76"/>
      <c r="G15" s="77"/>
      <c r="H15" s="76"/>
      <c r="I15" s="78"/>
      <c r="J15" s="188"/>
      <c r="K15" s="188"/>
      <c r="L15" s="79"/>
    </row>
    <row r="16" spans="1:12" x14ac:dyDescent="0.3">
      <c r="A16" s="73"/>
      <c r="B16" s="74"/>
      <c r="C16" s="74"/>
      <c r="D16" s="75"/>
      <c r="E16" s="75"/>
      <c r="F16" s="76"/>
      <c r="G16" s="77"/>
      <c r="H16" s="76"/>
      <c r="I16" s="78"/>
      <c r="J16" s="188"/>
      <c r="K16" s="188"/>
      <c r="L16" s="79"/>
    </row>
    <row r="17" spans="1:24" ht="15" thickBot="1" x14ac:dyDescent="0.35">
      <c r="A17" s="85"/>
      <c r="B17" s="81"/>
      <c r="C17" s="81"/>
      <c r="D17" s="85"/>
      <c r="E17" s="82"/>
      <c r="F17" s="83"/>
      <c r="G17" s="83"/>
      <c r="H17" s="83"/>
      <c r="I17" s="84"/>
      <c r="J17" s="191"/>
      <c r="K17" s="191"/>
      <c r="L17" s="83"/>
    </row>
    <row r="18" spans="1:24" ht="15" thickTop="1" x14ac:dyDescent="0.3">
      <c r="A18" s="73"/>
      <c r="B18" s="73"/>
      <c r="C18" s="73"/>
      <c r="D18" s="86"/>
      <c r="E18" s="86"/>
      <c r="F18" s="76"/>
      <c r="G18" s="77"/>
      <c r="H18" s="76"/>
      <c r="I18" s="78"/>
      <c r="J18" s="188"/>
      <c r="K18" s="188"/>
      <c r="L18" s="79"/>
    </row>
    <row r="19" spans="1:24" x14ac:dyDescent="0.3">
      <c r="A19" s="73"/>
      <c r="B19" s="80"/>
      <c r="C19" s="74"/>
      <c r="D19" s="75"/>
      <c r="E19" s="75"/>
      <c r="F19" s="76"/>
      <c r="G19" s="77"/>
      <c r="H19" s="76"/>
      <c r="I19" s="78"/>
      <c r="J19" s="188"/>
      <c r="K19" s="188"/>
      <c r="L19" s="79"/>
    </row>
    <row r="20" spans="1:24" x14ac:dyDescent="0.3">
      <c r="A20" s="73"/>
      <c r="B20" s="74"/>
      <c r="C20" s="74"/>
      <c r="D20" s="75"/>
      <c r="E20" s="75"/>
      <c r="F20" s="76"/>
      <c r="G20" s="77"/>
      <c r="H20" s="76"/>
      <c r="I20" s="78"/>
      <c r="J20" s="188"/>
      <c r="K20" s="188"/>
      <c r="L20" s="79"/>
    </row>
    <row r="21" spans="1:24" x14ac:dyDescent="0.3">
      <c r="A21" s="73"/>
      <c r="B21" s="74"/>
      <c r="C21" s="74"/>
      <c r="D21" s="75"/>
      <c r="E21" s="75"/>
      <c r="F21" s="76"/>
      <c r="G21" s="77"/>
      <c r="H21" s="76"/>
      <c r="I21" s="78"/>
      <c r="J21" s="188"/>
      <c r="K21" s="188"/>
      <c r="L21" s="79"/>
    </row>
    <row r="22" spans="1:24" x14ac:dyDescent="0.3">
      <c r="A22" s="73"/>
      <c r="B22" s="74"/>
      <c r="C22" s="74"/>
      <c r="D22" s="75"/>
      <c r="E22" s="75"/>
      <c r="F22" s="76"/>
      <c r="G22" s="77"/>
      <c r="H22" s="76"/>
      <c r="I22" s="78"/>
      <c r="J22" s="188"/>
      <c r="K22" s="188"/>
      <c r="L22" s="79"/>
    </row>
    <row r="23" spans="1:24" x14ac:dyDescent="0.3">
      <c r="A23" s="73"/>
      <c r="B23" s="74"/>
      <c r="C23" s="74"/>
      <c r="D23" s="75"/>
      <c r="E23" s="75"/>
      <c r="F23" s="76"/>
      <c r="G23" s="77"/>
      <c r="H23" s="76"/>
      <c r="I23" s="78"/>
      <c r="J23" s="188"/>
      <c r="K23" s="188"/>
      <c r="L23" s="79"/>
    </row>
    <row r="24" spans="1:24" ht="15" thickBot="1" x14ac:dyDescent="0.35">
      <c r="A24" s="87"/>
      <c r="B24" s="81"/>
      <c r="C24" s="81"/>
      <c r="D24" s="85"/>
      <c r="E24" s="82"/>
      <c r="F24" s="83"/>
      <c r="G24" s="83"/>
      <c r="H24" s="83"/>
      <c r="I24" s="84"/>
      <c r="J24" s="191"/>
      <c r="K24" s="191"/>
      <c r="L24" s="83"/>
      <c r="X24" t="s">
        <v>194</v>
      </c>
    </row>
    <row r="25" spans="1:24" ht="15" thickTop="1" x14ac:dyDescent="0.3">
      <c r="A25" s="73"/>
      <c r="B25" s="73"/>
      <c r="C25" s="73"/>
      <c r="D25" s="86"/>
      <c r="E25" s="86"/>
      <c r="F25" s="76"/>
      <c r="G25" s="77"/>
      <c r="H25" s="76"/>
      <c r="I25" s="78"/>
      <c r="J25" s="188"/>
      <c r="K25" s="188"/>
      <c r="L25" s="79"/>
    </row>
    <row r="26" spans="1:24" x14ac:dyDescent="0.3">
      <c r="A26" s="73"/>
      <c r="B26" s="80"/>
      <c r="C26" s="74"/>
      <c r="D26" s="75"/>
      <c r="E26" s="75"/>
      <c r="F26" s="76"/>
      <c r="G26" s="77"/>
      <c r="H26" s="76"/>
      <c r="I26" s="78"/>
      <c r="J26" s="188"/>
      <c r="K26" s="188"/>
      <c r="L26" s="79"/>
    </row>
    <row r="27" spans="1:24" x14ac:dyDescent="0.3">
      <c r="A27" s="73"/>
      <c r="B27" s="74"/>
      <c r="C27" s="74"/>
      <c r="D27" s="75"/>
      <c r="E27" s="75"/>
      <c r="F27" s="76"/>
      <c r="G27" s="77"/>
      <c r="H27" s="76"/>
      <c r="I27" s="78"/>
      <c r="J27" s="188"/>
      <c r="K27" s="188"/>
      <c r="L27" s="79"/>
    </row>
    <row r="28" spans="1:24" x14ac:dyDescent="0.3">
      <c r="A28" s="73"/>
      <c r="B28" s="74"/>
      <c r="C28" s="74"/>
      <c r="D28" s="75"/>
      <c r="E28" s="75"/>
      <c r="F28" s="76"/>
      <c r="G28" s="77"/>
      <c r="H28" s="76"/>
      <c r="I28" s="78"/>
      <c r="J28" s="188"/>
      <c r="K28" s="188"/>
      <c r="L28" s="79"/>
    </row>
    <row r="29" spans="1:24" x14ac:dyDescent="0.3">
      <c r="A29" s="73"/>
      <c r="B29" s="74"/>
      <c r="C29" s="74"/>
      <c r="D29" s="75"/>
      <c r="E29" s="75"/>
      <c r="F29" s="76"/>
      <c r="G29" s="77"/>
      <c r="H29" s="76"/>
      <c r="I29" s="78"/>
      <c r="J29" s="188"/>
      <c r="K29" s="188"/>
      <c r="L29" s="79"/>
    </row>
    <row r="30" spans="1:24" x14ac:dyDescent="0.3">
      <c r="A30" s="73"/>
      <c r="B30" s="74"/>
      <c r="C30" s="74"/>
      <c r="D30" s="75"/>
      <c r="E30" s="75"/>
      <c r="F30" s="76"/>
      <c r="G30" s="77"/>
      <c r="H30" s="76"/>
      <c r="I30" s="78"/>
      <c r="J30" s="188"/>
      <c r="K30" s="188"/>
      <c r="L30" s="79"/>
    </row>
    <row r="31" spans="1:24" ht="15" thickBot="1" x14ac:dyDescent="0.35">
      <c r="A31" s="85"/>
      <c r="B31" s="81"/>
      <c r="C31" s="81"/>
      <c r="D31" s="85"/>
      <c r="E31" s="82"/>
      <c r="F31" s="83"/>
      <c r="G31" s="83"/>
      <c r="H31" s="83"/>
      <c r="I31" s="84"/>
      <c r="J31" s="191"/>
      <c r="K31" s="191"/>
      <c r="L31" s="83"/>
    </row>
    <row r="32" spans="1:24" ht="15" thickTop="1" x14ac:dyDescent="0.3">
      <c r="A32" s="73"/>
      <c r="B32" s="73"/>
      <c r="C32" s="73"/>
      <c r="D32" s="86"/>
      <c r="E32" s="86"/>
      <c r="F32" s="76"/>
      <c r="G32" s="77"/>
      <c r="H32" s="76"/>
      <c r="I32" s="78"/>
      <c r="J32" s="188"/>
      <c r="K32" s="188"/>
      <c r="L32" s="79"/>
    </row>
    <row r="33" spans="1:12" x14ac:dyDescent="0.3">
      <c r="A33" s="73"/>
      <c r="B33" s="80"/>
      <c r="C33" s="74"/>
      <c r="D33" s="75"/>
      <c r="E33" s="75"/>
      <c r="F33" s="76"/>
      <c r="G33" s="77"/>
      <c r="H33" s="76"/>
      <c r="I33" s="78"/>
      <c r="J33" s="188"/>
      <c r="K33" s="188"/>
      <c r="L33" s="79"/>
    </row>
    <row r="34" spans="1:12" x14ac:dyDescent="0.3">
      <c r="A34" s="73"/>
      <c r="B34" s="74"/>
      <c r="C34" s="74"/>
      <c r="D34" s="75"/>
      <c r="E34" s="75"/>
      <c r="F34" s="76"/>
      <c r="G34" s="77"/>
      <c r="H34" s="76"/>
      <c r="I34" s="78"/>
      <c r="J34" s="188"/>
      <c r="K34" s="188"/>
      <c r="L34" s="79"/>
    </row>
    <row r="35" spans="1:12" x14ac:dyDescent="0.3">
      <c r="A35" s="73"/>
      <c r="B35" s="74"/>
      <c r="C35" s="74"/>
      <c r="D35" s="75"/>
      <c r="E35" s="75"/>
      <c r="F35" s="76"/>
      <c r="G35" s="77"/>
      <c r="H35" s="76"/>
      <c r="I35" s="78"/>
      <c r="J35" s="188"/>
      <c r="K35" s="188"/>
      <c r="L35" s="79"/>
    </row>
    <row r="36" spans="1:12" x14ac:dyDescent="0.3">
      <c r="A36" s="73"/>
      <c r="B36" s="74"/>
      <c r="C36" s="74"/>
      <c r="D36" s="75"/>
      <c r="E36" s="75"/>
      <c r="F36" s="76"/>
      <c r="G36" s="77"/>
      <c r="H36" s="76"/>
      <c r="I36" s="78"/>
      <c r="J36" s="188"/>
      <c r="K36" s="188"/>
      <c r="L36" s="79"/>
    </row>
    <row r="37" spans="1:12" x14ac:dyDescent="0.3">
      <c r="A37" s="73"/>
      <c r="B37" s="74"/>
      <c r="C37" s="74"/>
      <c r="D37" s="75"/>
      <c r="E37" s="75"/>
      <c r="F37" s="76"/>
      <c r="G37" s="77"/>
      <c r="H37" s="76"/>
      <c r="I37" s="78"/>
      <c r="J37" s="188"/>
      <c r="K37" s="188"/>
      <c r="L37" s="79"/>
    </row>
    <row r="38" spans="1:12" x14ac:dyDescent="0.3">
      <c r="A38" s="73"/>
      <c r="B38" s="74"/>
      <c r="C38" s="74"/>
      <c r="D38" s="75"/>
      <c r="E38" s="75"/>
      <c r="F38" s="76"/>
      <c r="G38" s="76"/>
      <c r="H38" s="76"/>
      <c r="I38" s="78"/>
      <c r="J38" s="188"/>
      <c r="K38" s="188"/>
      <c r="L38" s="76"/>
    </row>
  </sheetData>
  <mergeCells count="3">
    <mergeCell ref="B1:E1"/>
    <mergeCell ref="B2:C2"/>
    <mergeCell ref="I2:L2"/>
  </mergeCells>
  <dataValidations count="3">
    <dataValidation operator="greaterThanOrEqual" allowBlank="1" showInputMessage="1" showErrorMessage="1" sqref="I4:K38" xr:uid="{FD0FEBC6-AD2F-4BE1-B620-357BCB904383}"/>
    <dataValidation type="decimal" operator="greaterThanOrEqual" allowBlank="1" showInputMessage="1" showErrorMessage="1" sqref="L4:L38 F4:H38" xr:uid="{D6986371-FC0D-401C-8737-A31C044C151E}">
      <formula1>0</formula1>
    </dataValidation>
    <dataValidation type="decimal" operator="lessThanOrEqual" allowBlank="1" showInputMessage="1" showErrorMessage="1" errorTitle="Air Dry Weight " error="Must be less than or equal to sample moist weight." sqref="G4:G38" xr:uid="{ACF392C1-8319-4917-982F-8701A90E949F}">
      <formula1>$F4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5C006-4ABB-4A22-B74A-787717BAEFBA}">
  <dimension ref="A1:AU40"/>
  <sheetViews>
    <sheetView tabSelected="1" workbookViewId="0">
      <selection activeCell="G5" sqref="G5"/>
    </sheetView>
  </sheetViews>
  <sheetFormatPr defaultRowHeight="14.4" x14ac:dyDescent="0.3"/>
  <cols>
    <col min="1" max="1" width="15.109375" customWidth="1"/>
    <col min="6" max="6" width="22.21875" customWidth="1"/>
    <col min="32" max="32" width="8.88671875" style="194"/>
  </cols>
  <sheetData>
    <row r="1" spans="1:47" x14ac:dyDescent="0.3">
      <c r="A1" s="88"/>
      <c r="B1" s="88"/>
      <c r="C1" s="88"/>
      <c r="D1" s="88"/>
      <c r="E1" s="88"/>
      <c r="F1" s="88"/>
      <c r="G1" s="309" t="s">
        <v>191</v>
      </c>
      <c r="H1" s="310"/>
      <c r="I1" s="309" t="s">
        <v>138</v>
      </c>
      <c r="J1" s="310"/>
      <c r="K1" s="88"/>
      <c r="L1" s="88"/>
      <c r="M1" s="88"/>
      <c r="N1" s="88"/>
      <c r="O1" s="88"/>
      <c r="P1" s="88"/>
      <c r="Q1" s="88"/>
      <c r="R1" s="88"/>
      <c r="S1" s="88"/>
      <c r="T1" s="88"/>
      <c r="U1" s="88"/>
      <c r="V1" s="88"/>
      <c r="W1" s="88"/>
      <c r="X1" s="88"/>
      <c r="Y1" s="89" t="s">
        <v>139</v>
      </c>
      <c r="Z1" s="298" t="s">
        <v>140</v>
      </c>
      <c r="AA1" s="300"/>
      <c r="AB1" s="298" t="s">
        <v>141</v>
      </c>
      <c r="AC1" s="300"/>
      <c r="AD1" s="90" t="s">
        <v>142</v>
      </c>
      <c r="AE1" s="298" t="s">
        <v>143</v>
      </c>
      <c r="AF1" s="299"/>
      <c r="AG1" s="299"/>
      <c r="AH1" s="299"/>
      <c r="AI1" s="300"/>
      <c r="AJ1" s="91"/>
      <c r="AK1" s="92"/>
      <c r="AL1" s="92"/>
      <c r="AM1" s="92"/>
      <c r="AN1" s="92"/>
      <c r="AO1" s="92"/>
      <c r="AP1" s="92"/>
      <c r="AQ1" s="92"/>
      <c r="AR1" s="92"/>
      <c r="AS1" s="92"/>
      <c r="AT1" s="92"/>
      <c r="AU1" s="92"/>
    </row>
    <row r="2" spans="1:47" ht="52.2" x14ac:dyDescent="0.3">
      <c r="A2" s="93"/>
      <c r="B2" s="93"/>
      <c r="C2" s="301" t="s">
        <v>144</v>
      </c>
      <c r="D2" s="302" t="s">
        <v>145</v>
      </c>
      <c r="E2" s="302" t="s">
        <v>146</v>
      </c>
      <c r="F2" s="94"/>
      <c r="G2" s="311"/>
      <c r="H2" s="312"/>
      <c r="I2" s="313"/>
      <c r="J2" s="314"/>
      <c r="K2" s="304" t="s">
        <v>147</v>
      </c>
      <c r="L2" s="305"/>
      <c r="M2" s="305"/>
      <c r="N2" s="305"/>
      <c r="O2" s="305"/>
      <c r="P2" s="306"/>
      <c r="Q2" s="298" t="s">
        <v>148</v>
      </c>
      <c r="R2" s="299"/>
      <c r="S2" s="299"/>
      <c r="T2" s="299"/>
      <c r="U2" s="299"/>
      <c r="V2" s="299"/>
      <c r="W2" s="299"/>
      <c r="X2" s="300"/>
      <c r="Y2" s="315" t="s">
        <v>149</v>
      </c>
      <c r="Z2" s="315" t="s">
        <v>149</v>
      </c>
      <c r="AA2" s="315" t="s">
        <v>150</v>
      </c>
      <c r="AB2" s="315" t="s">
        <v>387</v>
      </c>
      <c r="AC2" s="315" t="s">
        <v>388</v>
      </c>
      <c r="AD2" s="307" t="s">
        <v>151</v>
      </c>
      <c r="AE2" s="302" t="s">
        <v>152</v>
      </c>
      <c r="AF2" s="319" t="s">
        <v>153</v>
      </c>
      <c r="AG2" s="321" t="s">
        <v>154</v>
      </c>
      <c r="AH2" s="302" t="s">
        <v>155</v>
      </c>
      <c r="AI2" s="323" t="s">
        <v>156</v>
      </c>
      <c r="AJ2" s="325"/>
      <c r="AK2" s="95" t="s">
        <v>157</v>
      </c>
      <c r="AL2" s="92"/>
      <c r="AM2" s="92"/>
      <c r="AN2" s="92"/>
      <c r="AO2" s="92"/>
      <c r="AP2" s="92"/>
      <c r="AQ2" s="92"/>
      <c r="AR2" s="92"/>
      <c r="AS2" s="92"/>
      <c r="AT2" s="92"/>
      <c r="AU2" s="92"/>
    </row>
    <row r="3" spans="1:47" ht="62.4" x14ac:dyDescent="0.3">
      <c r="A3" s="96" t="s">
        <v>158</v>
      </c>
      <c r="B3" s="96" t="s">
        <v>110</v>
      </c>
      <c r="C3" s="301"/>
      <c r="D3" s="303"/>
      <c r="E3" s="303"/>
      <c r="F3" s="96" t="s">
        <v>159</v>
      </c>
      <c r="G3" s="96" t="s">
        <v>160</v>
      </c>
      <c r="H3" s="97" t="s">
        <v>16</v>
      </c>
      <c r="I3" s="98" t="s">
        <v>161</v>
      </c>
      <c r="J3" s="99" t="s">
        <v>162</v>
      </c>
      <c r="K3" s="98" t="s">
        <v>161</v>
      </c>
      <c r="L3" s="100" t="s">
        <v>162</v>
      </c>
      <c r="M3" s="96" t="s">
        <v>163</v>
      </c>
      <c r="N3" s="96" t="s">
        <v>164</v>
      </c>
      <c r="O3" s="96" t="s">
        <v>165</v>
      </c>
      <c r="P3" s="96" t="s">
        <v>166</v>
      </c>
      <c r="Q3" s="101" t="s">
        <v>167</v>
      </c>
      <c r="R3" s="101" t="s">
        <v>5</v>
      </c>
      <c r="S3" s="101" t="s">
        <v>6</v>
      </c>
      <c r="T3" s="101" t="s">
        <v>168</v>
      </c>
      <c r="U3" s="101" t="s">
        <v>169</v>
      </c>
      <c r="V3" s="101" t="s">
        <v>170</v>
      </c>
      <c r="W3" s="101" t="s">
        <v>171</v>
      </c>
      <c r="X3" s="101" t="s">
        <v>172</v>
      </c>
      <c r="Y3" s="316"/>
      <c r="Z3" s="316"/>
      <c r="AA3" s="316"/>
      <c r="AB3" s="316"/>
      <c r="AC3" s="316"/>
      <c r="AD3" s="308"/>
      <c r="AE3" s="303"/>
      <c r="AF3" s="320"/>
      <c r="AG3" s="322"/>
      <c r="AH3" s="303"/>
      <c r="AI3" s="324"/>
      <c r="AJ3" s="326"/>
      <c r="AK3" s="102" t="s">
        <v>173</v>
      </c>
      <c r="AL3" s="92"/>
      <c r="AM3" s="92"/>
      <c r="AN3" s="92"/>
      <c r="AO3" s="92"/>
      <c r="AP3" s="92"/>
      <c r="AQ3" s="92"/>
      <c r="AR3" s="92"/>
      <c r="AS3" s="92"/>
      <c r="AT3" s="92"/>
      <c r="AU3" s="92"/>
    </row>
    <row r="4" spans="1:47" ht="15.6" x14ac:dyDescent="0.35">
      <c r="A4" s="144" t="e" cm="1" vm="2">
        <f t="array" aca="1" ref="A4" ca="1">'Field Entry'!E3:G3</f>
        <v>#VALUE!</v>
      </c>
      <c r="B4" s="104">
        <v>1</v>
      </c>
      <c r="C4" s="145" t="str">
        <f>'Field Entry'!B8</f>
        <v>Oe</v>
      </c>
      <c r="D4" s="145" t="str">
        <f>'Field Entry'!C8</f>
        <v>000</v>
      </c>
      <c r="E4" s="145" t="str">
        <f>'Field Entry'!D8</f>
        <v>002</v>
      </c>
      <c r="F4" s="145" t="str">
        <f>'Field Entry'!E8</f>
        <v>compliant cavity</v>
      </c>
      <c r="G4" s="104">
        <f>IF(F4="Compliant cavity",'[1]Bulk Density'!F10,IF(F4="ring",'[1]Bulk Density'!F10,""))</f>
        <v>1985</v>
      </c>
      <c r="H4" s="104">
        <f>IF(F4="Compliant cavity",'[1]Bulk Density'!G10,IF(F4="ring",'[1]Bulk Density'!G10,""))</f>
        <v>2010</v>
      </c>
      <c r="I4" s="104" t="str">
        <f>IF(F4="core, constant volume",'[1]Bulk Density'!H10,IF(F4="Hydraulic probe",'[1]Bulk Density'!H10,""))</f>
        <v/>
      </c>
      <c r="J4" s="104" t="str">
        <f>IF(F4="core, constant volume",'[1]Bulk Density'!I10,IF(F4="Hydraulic probe",'[1]Bulk Density'!I10,""))</f>
        <v/>
      </c>
      <c r="K4" s="104" t="str">
        <f>IF(F4="core, variable volume",'[1]Bulk Density'!$B$6," ")</f>
        <v xml:space="preserve"> </v>
      </c>
      <c r="L4" s="104" t="str">
        <f>IF(F4="core, variable volume",'[1]Bulk Density'!$D$6," ")</f>
        <v xml:space="preserve"> </v>
      </c>
      <c r="M4" s="104" t="str">
        <f>IF($F4="core, variable volume",'[1]Bulk Density'!J10," ")</f>
        <v xml:space="preserve"> </v>
      </c>
      <c r="N4" s="104" t="str">
        <f>IF($F4="core, variable volume",'[1]Bulk Density'!K10," ")</f>
        <v xml:space="preserve"> </v>
      </c>
      <c r="O4" s="104" t="str">
        <f>IF($F4="core, variable volume",'[1]Bulk Density'!L10," ")</f>
        <v xml:space="preserve"> </v>
      </c>
      <c r="P4" s="104" t="str">
        <f>IF($F4="core, variable volume",'[1]Bulk Density'!M10," ")</f>
        <v xml:space="preserve"> </v>
      </c>
      <c r="Q4" s="104" t="str">
        <f>IF($F4 = "scoop",'[1]Bulk Density'!$L$6,"")</f>
        <v/>
      </c>
      <c r="R4" s="104" t="str">
        <f>IF($F4 = "scoop",'[1]Bulk Density'!$H$6,"")</f>
        <v/>
      </c>
      <c r="S4" s="104" t="str">
        <f>IF($F4 = "scoop",'[1]Bulk Density'!$J$6,"")</f>
        <v/>
      </c>
      <c r="T4" s="104" t="str">
        <f>IF(Q4="","",Q4*R4*S4)</f>
        <v/>
      </c>
      <c r="U4" s="104" t="str">
        <f>IF($F4="scoop",'[1]Bulk Density'!J10," ")</f>
        <v xml:space="preserve"> </v>
      </c>
      <c r="V4" s="104" t="str">
        <f>IF($F4="scoop",'[1]Bulk Density'!K10," ")</f>
        <v xml:space="preserve"> </v>
      </c>
      <c r="W4" s="104" t="str">
        <f>IF($F4="scoop",'[1]Bulk Density'!L10," ")</f>
        <v xml:space="preserve"> </v>
      </c>
      <c r="X4" s="104" t="str">
        <f>IF($F4="scoop",'[1]Bulk Density'!M10," ")</f>
        <v xml:space="preserve"> </v>
      </c>
      <c r="Y4" s="106">
        <f>'SSO Lab Entry'!F4</f>
        <v>500</v>
      </c>
      <c r="Z4" s="106">
        <f>'SSO Lab Entry'!G4</f>
        <v>450</v>
      </c>
      <c r="AA4" s="106">
        <f>'SSO Lab Entry'!H4</f>
        <v>5</v>
      </c>
      <c r="AB4" s="107">
        <f>'SSO Lab Entry'!K4-'SSO Lab Entry'!J4</f>
        <v>41.9</v>
      </c>
      <c r="AC4" s="107">
        <f>'SSO Lab Entry'!L4-'SSO Lab Entry'!J4</f>
        <v>34.9</v>
      </c>
      <c r="AD4" s="108">
        <v>2.65</v>
      </c>
      <c r="AE4" s="109">
        <f t="shared" ref="AE4:AE38" si="0">IF(AG4 = "no volume", "no volume", (AA4/AD4)/AG4*100)</f>
        <v>7.5471698113207548</v>
      </c>
      <c r="AF4" s="192">
        <f t="shared" ref="AF4:AF38" si="1">IF(ISNUMBER(AB4),(AB4-AC4)/AC4*100, "")</f>
        <v>20.05730659025788</v>
      </c>
      <c r="AG4" s="109">
        <f t="shared" ref="AG4:AG38" si="2">IF(F4="compliant cavity",H4-G4,IF(F4="core, constant volume",PI()*(I4/2)^2*J4,IF(F4="hydraulic probe",PI()*(I4/2)^2*J4,IF(F4="ring",H4-G4,IF(F4="scoop",R4*S4*(Q4-AVERAGE(U4:X4)),IF(F4="core, variable volume",PI()*(K4/2)^2*(L4-AVERAGE(M4:P4)),"no volume"))))))</f>
        <v>25</v>
      </c>
      <c r="AH4" s="109">
        <f>IF(Z4="","",(Z4-AA4)/(AB4/AC4))</f>
        <v>370.65632458233887</v>
      </c>
      <c r="AI4" s="109">
        <f t="shared" ref="AI4:AI38" si="3">IF(AG4="no volume","no volume",AH4/(AG4-(AA4/AD4)))</f>
        <v>16.036559349276704</v>
      </c>
      <c r="AJ4" s="110"/>
      <c r="AK4" s="111"/>
      <c r="AL4" s="112" t="s">
        <v>174</v>
      </c>
      <c r="AM4" s="113"/>
      <c r="AN4" s="113"/>
      <c r="AO4" s="113"/>
      <c r="AP4" s="113"/>
      <c r="AQ4" s="113"/>
      <c r="AR4" s="113"/>
      <c r="AS4" s="113"/>
      <c r="AT4" s="113"/>
      <c r="AU4" s="113"/>
    </row>
    <row r="5" spans="1:47" ht="15.6" x14ac:dyDescent="0.35">
      <c r="A5" s="103"/>
      <c r="B5" s="104">
        <v>2</v>
      </c>
      <c r="C5" s="145" t="str">
        <f>'Field Entry'!B9</f>
        <v>Oa</v>
      </c>
      <c r="D5" s="145" t="str">
        <f>'Field Entry'!C9</f>
        <v>002</v>
      </c>
      <c r="E5" s="145" t="str">
        <f>'Field Entry'!D9</f>
        <v>008</v>
      </c>
      <c r="F5" s="145" t="str">
        <f>'Field Entry'!E9</f>
        <v>frame</v>
      </c>
      <c r="G5" s="104" t="str">
        <f>IF(F5="Compliant cavity",'[1]Bulk Density'!F11,IF(F5="ring",'[1]Bulk Density'!F11,""))</f>
        <v/>
      </c>
      <c r="H5" s="104" t="str">
        <f>IF(F5="Compliant cavity",'[1]Bulk Density'!G11,IF(F5="ring",'[1]Bulk Density'!G11,""))</f>
        <v/>
      </c>
      <c r="I5" s="104" t="str">
        <f>IF(F5="core, constant volume",'[1]Bulk Density'!H11,IF(F5="Hydraulic probe",'[1]Bulk Density'!H11,""))</f>
        <v/>
      </c>
      <c r="J5" s="104" t="str">
        <f>IF(F5="core, constant volume",'[1]Bulk Density'!I11,IF(F5="Hydraulic probe",'[1]Bulk Density'!I11,""))</f>
        <v/>
      </c>
      <c r="K5" s="104" t="str">
        <f>IF(F5="core, variable volume",'[1]Bulk Density'!$B$6," ")</f>
        <v xml:space="preserve"> </v>
      </c>
      <c r="L5" s="104" t="str">
        <f>IF(F5="core, variable volume",'[1]Bulk Density'!$D$6," ")</f>
        <v xml:space="preserve"> </v>
      </c>
      <c r="M5" s="104" t="str">
        <f>IF($F5="core, variable volume",'[1]Bulk Density'!J11," ")</f>
        <v xml:space="preserve"> </v>
      </c>
      <c r="N5" s="104" t="str">
        <f>IF($F5="core, variable volume",'[1]Bulk Density'!K11," ")</f>
        <v xml:space="preserve"> </v>
      </c>
      <c r="O5" s="104" t="str">
        <f>IF($F5="core, variable volume",'[1]Bulk Density'!L11," ")</f>
        <v xml:space="preserve"> </v>
      </c>
      <c r="P5" s="104" t="str">
        <f>IF($F5="core, variable volume",'[1]Bulk Density'!M11," ")</f>
        <v xml:space="preserve"> </v>
      </c>
      <c r="Q5" s="104" t="str">
        <f>IF($F5 = "scoop",'[1]Bulk Density'!$L$6,"")</f>
        <v/>
      </c>
      <c r="R5" s="104" t="str">
        <f>IF($F5 = "scoop",'[1]Bulk Density'!$H$6,"")</f>
        <v/>
      </c>
      <c r="S5" s="104" t="str">
        <f>IF($F5 = "scoop",'[1]Bulk Density'!$J$6,"")</f>
        <v/>
      </c>
      <c r="T5" s="104" t="str">
        <f t="shared" ref="T5:T38" si="4">IF(Q5="","",Q5*R5*S5)</f>
        <v/>
      </c>
      <c r="U5" s="104" t="str">
        <f>IF($F5="scoop",'[1]Bulk Density'!J11," ")</f>
        <v xml:space="preserve"> </v>
      </c>
      <c r="V5" s="104" t="str">
        <f>IF($F5="scoop",'[1]Bulk Density'!K11," ")</f>
        <v xml:space="preserve"> </v>
      </c>
      <c r="W5" s="104" t="str">
        <f>IF($F5="scoop",'[1]Bulk Density'!L11," ")</f>
        <v xml:space="preserve"> </v>
      </c>
      <c r="X5" s="104" t="str">
        <f>IF($F5="scoop",'[1]Bulk Density'!M11," ")</f>
        <v xml:space="preserve"> </v>
      </c>
      <c r="Y5" s="106">
        <f>'SSO Lab Entry'!F5</f>
        <v>750</v>
      </c>
      <c r="Z5" s="106">
        <f>'SSO Lab Entry'!G5</f>
        <v>725</v>
      </c>
      <c r="AA5" s="106">
        <f>'SSO Lab Entry'!H5</f>
        <v>5</v>
      </c>
      <c r="AB5" s="107">
        <f>'SSO Lab Entry'!K5-'SSO Lab Entry'!J5</f>
        <v>42.8</v>
      </c>
      <c r="AC5" s="107">
        <f>'SSO Lab Entry'!L5-'SSO Lab Entry'!J5</f>
        <v>39.799999999999997</v>
      </c>
      <c r="AD5" s="108">
        <v>2.65</v>
      </c>
      <c r="AE5" s="109" t="str">
        <f t="shared" si="0"/>
        <v>no volume</v>
      </c>
      <c r="AF5" s="192">
        <f t="shared" si="1"/>
        <v>7.5376884422110564</v>
      </c>
      <c r="AG5" s="109" t="str">
        <f t="shared" si="2"/>
        <v>no volume</v>
      </c>
      <c r="AH5" s="109">
        <f>IF(Z5="","",(Z5-AA5)/(AB5/AC5))</f>
        <v>669.53271028037386</v>
      </c>
      <c r="AI5" s="109" t="str">
        <f t="shared" si="3"/>
        <v>no volume</v>
      </c>
      <c r="AJ5" s="110"/>
      <c r="AK5" s="111"/>
      <c r="AL5" s="187"/>
      <c r="AM5" s="113"/>
      <c r="AN5" s="113"/>
      <c r="AO5" s="113"/>
      <c r="AP5" s="113"/>
      <c r="AQ5" s="113"/>
      <c r="AR5" s="113"/>
      <c r="AS5" s="113"/>
      <c r="AT5" s="113"/>
      <c r="AU5" s="113"/>
    </row>
    <row r="6" spans="1:47" ht="15.6" x14ac:dyDescent="0.35">
      <c r="A6" s="103"/>
      <c r="B6" s="104">
        <v>3</v>
      </c>
      <c r="C6" s="145" t="str">
        <f>'Field Entry'!B10</f>
        <v>A</v>
      </c>
      <c r="D6" s="145" t="str">
        <f>'Field Entry'!C10</f>
        <v>008</v>
      </c>
      <c r="E6" s="145" t="str">
        <f>'Field Entry'!D10</f>
        <v>015</v>
      </c>
      <c r="F6" s="145" t="str">
        <f>'Field Entry'!E10</f>
        <v>core, variable volume</v>
      </c>
      <c r="G6" s="104" t="str">
        <f>IF(F6="Compliant cavity",'[1]Bulk Density'!F12,IF(F6="ring",'[1]Bulk Density'!F12,""))</f>
        <v/>
      </c>
      <c r="H6" s="104" t="str">
        <f>IF(F6="Compliant cavity",'[1]Bulk Density'!G12,IF(F6="ring",'[1]Bulk Density'!G12,""))</f>
        <v/>
      </c>
      <c r="I6" s="104" t="str">
        <f>IF(F6="core, constant volume",'[1]Bulk Density'!H12,IF(F6="Hydraulic probe",'[1]Bulk Density'!H12,""))</f>
        <v/>
      </c>
      <c r="J6" s="104" t="str">
        <f>IF(F6="core, constant volume",'[1]Bulk Density'!I12,IF(F6="Hydraulic probe",'[1]Bulk Density'!I12,""))</f>
        <v/>
      </c>
      <c r="K6" s="104">
        <f>IF(F6="core, variable volume",'[1]Bulk Density'!$B$6," ")</f>
        <v>7.5</v>
      </c>
      <c r="L6" s="104">
        <f>IF(F6="core, variable volume",'[1]Bulk Density'!$D$6," ")</f>
        <v>7.5</v>
      </c>
      <c r="M6" s="104">
        <f>IF($F6="core, variable volume",'[1]Bulk Density'!J12," ")</f>
        <v>0.5</v>
      </c>
      <c r="N6" s="104">
        <f>IF($F6="core, variable volume",'[1]Bulk Density'!K12," ")</f>
        <v>1</v>
      </c>
      <c r="O6" s="104">
        <f>IF($F6="core, variable volume",'[1]Bulk Density'!L12," ")</f>
        <v>0</v>
      </c>
      <c r="P6" s="104">
        <f>IF($F6="core, variable volume",'[1]Bulk Density'!M12," ")</f>
        <v>0</v>
      </c>
      <c r="Q6" s="104" t="str">
        <f>IF($F6 = "scoop",'[1]Bulk Density'!$L$6,"")</f>
        <v/>
      </c>
      <c r="R6" s="104" t="str">
        <f>IF($F6 = "scoop",'[1]Bulk Density'!$H$6,"")</f>
        <v/>
      </c>
      <c r="S6" s="104" t="str">
        <f>IF($F6 = "scoop",'[1]Bulk Density'!$J$6,"")</f>
        <v/>
      </c>
      <c r="T6" s="104" t="str">
        <f t="shared" si="4"/>
        <v/>
      </c>
      <c r="U6" s="104" t="str">
        <f>IF($F6="scoop",'[1]Bulk Density'!J12," ")</f>
        <v xml:space="preserve"> </v>
      </c>
      <c r="V6" s="104" t="str">
        <f>IF($F6="scoop",'[1]Bulk Density'!K12," ")</f>
        <v xml:space="preserve"> </v>
      </c>
      <c r="W6" s="104" t="str">
        <f>IF($F6="scoop",'[1]Bulk Density'!L12," ")</f>
        <v xml:space="preserve"> </v>
      </c>
      <c r="X6" s="104" t="str">
        <f>IF($F6="scoop",'[1]Bulk Density'!M12," ")</f>
        <v xml:space="preserve"> </v>
      </c>
      <c r="Y6" s="106">
        <f>'SSO Lab Entry'!F6</f>
        <v>775</v>
      </c>
      <c r="Z6" s="106">
        <f>'SSO Lab Entry'!G6</f>
        <v>750</v>
      </c>
      <c r="AA6" s="106">
        <f>'SSO Lab Entry'!H6</f>
        <v>5</v>
      </c>
      <c r="AB6" s="107">
        <f>'SSO Lab Entry'!K6-'SSO Lab Entry'!J6</f>
        <v>41.1</v>
      </c>
      <c r="AC6" s="107">
        <f>'SSO Lab Entry'!L6-'SSO Lab Entry'!J6</f>
        <v>35.1</v>
      </c>
      <c r="AD6" s="108">
        <v>2.65</v>
      </c>
      <c r="AE6" s="109">
        <f t="shared" si="0"/>
        <v>0.5994139605211698</v>
      </c>
      <c r="AF6" s="192">
        <f t="shared" si="1"/>
        <v>17.094017094017094</v>
      </c>
      <c r="AG6" s="109">
        <f t="shared" si="2"/>
        <v>314.77285767413355</v>
      </c>
      <c r="AH6" s="109">
        <f t="shared" ref="AH6:AH10" si="5">IF(Z6="","",(Z6-AA6)/(AB6/AC6))</f>
        <v>636.24087591240868</v>
      </c>
      <c r="AI6" s="109">
        <f t="shared" si="3"/>
        <v>2.0334586503953043</v>
      </c>
      <c r="AJ6" s="110"/>
      <c r="AK6" s="111"/>
      <c r="AL6" s="112"/>
      <c r="AM6" s="113"/>
      <c r="AN6" s="113"/>
      <c r="AO6" s="113"/>
      <c r="AP6" s="113"/>
      <c r="AQ6" s="113"/>
      <c r="AR6" s="113"/>
      <c r="AS6" s="113"/>
      <c r="AT6" s="113"/>
      <c r="AU6" s="113"/>
    </row>
    <row r="7" spans="1:47" ht="15.6" x14ac:dyDescent="0.35">
      <c r="A7" s="103"/>
      <c r="B7" s="104">
        <v>4</v>
      </c>
      <c r="C7" s="145" t="str">
        <f>'Field Entry'!B11</f>
        <v>BE</v>
      </c>
      <c r="D7" s="145" t="str">
        <f>'Field Entry'!C11</f>
        <v>015</v>
      </c>
      <c r="E7" s="145" t="str">
        <f>'Field Entry'!D11</f>
        <v>028</v>
      </c>
      <c r="F7" s="145" t="str">
        <f>'Field Entry'!E11</f>
        <v>core, variable volume</v>
      </c>
      <c r="G7" s="104" t="str">
        <f>IF(F7="Compliant cavity",'[1]Bulk Density'!F13,IF(F7="ring",'[1]Bulk Density'!F13,""))</f>
        <v/>
      </c>
      <c r="H7" s="104" t="str">
        <f>IF(F7="Compliant cavity",'[1]Bulk Density'!G13,IF(F7="ring",'[1]Bulk Density'!G13,""))</f>
        <v/>
      </c>
      <c r="I7" s="104" t="str">
        <f>IF(F7="core, constant volume",'[1]Bulk Density'!H13,IF(F7="Hydraulic probe",'[1]Bulk Density'!H13,""))</f>
        <v/>
      </c>
      <c r="J7" s="104" t="str">
        <f>IF(F7="core, constant volume",'[1]Bulk Density'!I13,IF(F7="Hydraulic probe",'[1]Bulk Density'!I13,""))</f>
        <v/>
      </c>
      <c r="K7" s="104">
        <f>IF(F7="core, variable volume",'[1]Bulk Density'!$B$6," ")</f>
        <v>7.5</v>
      </c>
      <c r="L7" s="104">
        <f>IF(F7="core, variable volume",'[1]Bulk Density'!$D$6," ")</f>
        <v>7.5</v>
      </c>
      <c r="M7" s="104">
        <f>IF($F7="core, variable volume",'[1]Bulk Density'!J13," ")</f>
        <v>0</v>
      </c>
      <c r="N7" s="104">
        <f>IF($F7="core, variable volume",'[1]Bulk Density'!K13," ")</f>
        <v>0.4</v>
      </c>
      <c r="O7" s="104">
        <f>IF($F7="core, variable volume",'[1]Bulk Density'!L13," ")</f>
        <v>0</v>
      </c>
      <c r="P7" s="104">
        <f>IF($F7="core, variable volume",'[1]Bulk Density'!M13," ")</f>
        <v>1.2</v>
      </c>
      <c r="Q7" s="104" t="str">
        <f>IF($F7 = "scoop",'[1]Bulk Density'!$L$6,"")</f>
        <v/>
      </c>
      <c r="R7" s="104" t="str">
        <f>IF($F7 = "scoop",'[1]Bulk Density'!$H$6,"")</f>
        <v/>
      </c>
      <c r="S7" s="104" t="str">
        <f>IF($F7 = "scoop",'[1]Bulk Density'!$J$6,"")</f>
        <v/>
      </c>
      <c r="T7" s="104" t="str">
        <f t="shared" si="4"/>
        <v/>
      </c>
      <c r="U7" s="104" t="str">
        <f>IF($F7="scoop",'[1]Bulk Density'!J13," ")</f>
        <v xml:space="preserve"> </v>
      </c>
      <c r="V7" s="104" t="str">
        <f>IF($F7="scoop",'[1]Bulk Density'!K13," ")</f>
        <v xml:space="preserve"> </v>
      </c>
      <c r="W7" s="104" t="str">
        <f>IF($F7="scoop",'[1]Bulk Density'!L13," ")</f>
        <v xml:space="preserve"> </v>
      </c>
      <c r="X7" s="104" t="str">
        <f>IF($F7="scoop",'[1]Bulk Density'!M13," ")</f>
        <v xml:space="preserve"> </v>
      </c>
      <c r="Y7" s="106">
        <f>'SSO Lab Entry'!F7</f>
        <v>800</v>
      </c>
      <c r="Z7" s="106">
        <f>'SSO Lab Entry'!G7</f>
        <v>776</v>
      </c>
      <c r="AA7" s="106">
        <f>'SSO Lab Entry'!H7</f>
        <v>5</v>
      </c>
      <c r="AB7" s="107">
        <f>'SSO Lab Entry'!K7-'SSO Lab Entry'!J7</f>
        <v>36.299999999999997</v>
      </c>
      <c r="AC7" s="107">
        <f>'SSO Lab Entry'!L7-'SSO Lab Entry'!J7</f>
        <v>33.299999999999997</v>
      </c>
      <c r="AD7" s="108">
        <v>2.65</v>
      </c>
      <c r="AE7" s="109">
        <f t="shared" si="0"/>
        <v>0.60152457305821616</v>
      </c>
      <c r="AF7" s="192">
        <f t="shared" si="1"/>
        <v>9.0090090090090094</v>
      </c>
      <c r="AG7" s="109">
        <f t="shared" si="2"/>
        <v>313.66839150685587</v>
      </c>
      <c r="AH7" s="109">
        <f t="shared" si="5"/>
        <v>707.28099173553721</v>
      </c>
      <c r="AI7" s="109">
        <f t="shared" si="3"/>
        <v>2.2685142223963615</v>
      </c>
      <c r="AJ7" s="110"/>
      <c r="AK7" s="111"/>
      <c r="AL7" s="114" t="s">
        <v>175</v>
      </c>
      <c r="AM7" s="113"/>
      <c r="AN7" s="113"/>
      <c r="AO7" s="113"/>
      <c r="AP7" s="113"/>
      <c r="AQ7" s="113"/>
      <c r="AR7" s="113"/>
      <c r="AS7" s="113"/>
      <c r="AT7" s="113"/>
      <c r="AU7" s="113"/>
    </row>
    <row r="8" spans="1:47" ht="15.6" x14ac:dyDescent="0.35">
      <c r="A8" s="103"/>
      <c r="B8" s="104">
        <v>5</v>
      </c>
      <c r="C8" s="145" t="str">
        <f>'Field Entry'!B12</f>
        <v>Bx</v>
      </c>
      <c r="D8" s="145" t="str">
        <f>'Field Entry'!C12</f>
        <v>028</v>
      </c>
      <c r="E8" s="145">
        <f>'Field Entry'!D12</f>
        <v>0</v>
      </c>
      <c r="F8" s="145">
        <f>'Field Entry'!E12</f>
        <v>0</v>
      </c>
      <c r="G8" s="104" t="str">
        <f>IF(F8="Compliant cavity",'[1]Bulk Density'!F14,IF(F8="ring",'[1]Bulk Density'!F14,""))</f>
        <v/>
      </c>
      <c r="H8" s="104" t="str">
        <f>IF(F8="Compliant cavity",'[1]Bulk Density'!G14,IF(F8="ring",'[1]Bulk Density'!G14,""))</f>
        <v/>
      </c>
      <c r="I8" s="104" t="str">
        <f>IF(F8="core, constant volume",'[1]Bulk Density'!H14,IF(F8="Hydraulic probe",'[1]Bulk Density'!H14,""))</f>
        <v/>
      </c>
      <c r="J8" s="104" t="str">
        <f>IF(F8="core, constant volume",'[1]Bulk Density'!I14,IF(F8="Hydraulic probe",'[1]Bulk Density'!I14,""))</f>
        <v/>
      </c>
      <c r="K8" s="104" t="str">
        <f>IF(F8="core, variable volume",'[1]Bulk Density'!$B$6," ")</f>
        <v xml:space="preserve"> </v>
      </c>
      <c r="L8" s="104" t="str">
        <f>IF(F8="core, variable volume",'[1]Bulk Density'!$D$6," ")</f>
        <v xml:space="preserve"> </v>
      </c>
      <c r="M8" s="104" t="str">
        <f>IF($F8="core, variable volume",'[1]Bulk Density'!J14," ")</f>
        <v xml:space="preserve"> </v>
      </c>
      <c r="N8" s="104" t="str">
        <f>IF($F8="core, variable volume",'[1]Bulk Density'!K14," ")</f>
        <v xml:space="preserve"> </v>
      </c>
      <c r="O8" s="104" t="str">
        <f>IF($F8="core, variable volume",'[1]Bulk Density'!L14," ")</f>
        <v xml:space="preserve"> </v>
      </c>
      <c r="P8" s="104" t="str">
        <f>IF($F8="core, variable volume",'[1]Bulk Density'!M14," ")</f>
        <v xml:space="preserve"> </v>
      </c>
      <c r="Q8" s="104" t="str">
        <f>IF($F8 = "scoop",'[1]Bulk Density'!$L$6,"")</f>
        <v/>
      </c>
      <c r="R8" s="104" t="str">
        <f>IF($F8 = "scoop",'[1]Bulk Density'!$H$6,"")</f>
        <v/>
      </c>
      <c r="S8" s="104" t="str">
        <f>IF($F8 = "scoop",'[1]Bulk Density'!$J$6,"")</f>
        <v/>
      </c>
      <c r="T8" s="104" t="str">
        <f t="shared" si="4"/>
        <v/>
      </c>
      <c r="U8" s="104" t="str">
        <f>IF($F8="scoop",'[1]Bulk Density'!J14," ")</f>
        <v xml:space="preserve"> </v>
      </c>
      <c r="V8" s="104" t="str">
        <f>IF($F8="scoop",'[1]Bulk Density'!K14," ")</f>
        <v xml:space="preserve"> </v>
      </c>
      <c r="W8" s="104" t="str">
        <f>IF($F8="scoop",'[1]Bulk Density'!L14," ")</f>
        <v xml:space="preserve"> </v>
      </c>
      <c r="X8" s="104" t="str">
        <f>IF($F8="scoop",'[1]Bulk Density'!M14," ")</f>
        <v xml:space="preserve"> </v>
      </c>
      <c r="Y8" s="106">
        <f>'SSO Lab Entry'!F8</f>
        <v>700</v>
      </c>
      <c r="Z8" s="106">
        <f>'SSO Lab Entry'!G8</f>
        <v>650</v>
      </c>
      <c r="AA8" s="106">
        <f>'SSO Lab Entry'!H8</f>
        <v>5</v>
      </c>
      <c r="AB8" s="107">
        <f>'SSO Lab Entry'!K8-'SSO Lab Entry'!J8</f>
        <v>34.5</v>
      </c>
      <c r="AC8" s="107">
        <f>'SSO Lab Entry'!L8-'SSO Lab Entry'!J8</f>
        <v>33.5</v>
      </c>
      <c r="AD8" s="108">
        <v>2.65</v>
      </c>
      <c r="AE8" s="109" t="str">
        <f t="shared" si="0"/>
        <v>no volume</v>
      </c>
      <c r="AF8" s="192">
        <f t="shared" si="1"/>
        <v>2.9850746268656714</v>
      </c>
      <c r="AG8" s="109" t="str">
        <f t="shared" si="2"/>
        <v>no volume</v>
      </c>
      <c r="AH8" s="109">
        <f t="shared" si="5"/>
        <v>626.30434782608688</v>
      </c>
      <c r="AI8" s="109" t="str">
        <f>IF(AG8="no volume","no volume",AH8/(AG8-(AA8/AD8)))</f>
        <v>no volume</v>
      </c>
      <c r="AJ8" s="110"/>
      <c r="AK8" s="111"/>
      <c r="AL8" s="114" t="s">
        <v>176</v>
      </c>
      <c r="AM8" s="113"/>
      <c r="AN8" s="113"/>
      <c r="AO8" s="113"/>
      <c r="AP8" s="113"/>
      <c r="AQ8" s="113"/>
      <c r="AR8" s="113"/>
      <c r="AS8" s="113"/>
      <c r="AT8" s="113"/>
      <c r="AU8" s="113"/>
    </row>
    <row r="9" spans="1:47" ht="15.6" x14ac:dyDescent="0.35">
      <c r="A9" s="103"/>
      <c r="B9" s="104">
        <v>6</v>
      </c>
      <c r="C9" s="145">
        <f>'Field Entry'!B13</f>
        <v>0</v>
      </c>
      <c r="D9" s="145">
        <f>'Field Entry'!C13</f>
        <v>0</v>
      </c>
      <c r="E9" s="145">
        <f>'Field Entry'!D13</f>
        <v>0</v>
      </c>
      <c r="F9" s="145">
        <f>'Field Entry'!E13</f>
        <v>0</v>
      </c>
      <c r="G9" s="104" t="str">
        <f>IF(F9="Compliant cavity",'[1]Bulk Density'!F15,IF(F9="ring",'[1]Bulk Density'!F15,""))</f>
        <v/>
      </c>
      <c r="H9" s="104" t="str">
        <f>IF(F9="Compliant cavity",'[1]Bulk Density'!G15,IF(F9="ring",'[1]Bulk Density'!G15,""))</f>
        <v/>
      </c>
      <c r="I9" s="104" t="str">
        <f>IF(F9="core, constant volume",'[1]Bulk Density'!H15,IF(F9="Hydraulic probe",'[1]Bulk Density'!H15,""))</f>
        <v/>
      </c>
      <c r="J9" s="104" t="str">
        <f>IF(F9="core, constant volume",'[1]Bulk Density'!I15,IF(F9="Hydraulic probe",'[1]Bulk Density'!I15,""))</f>
        <v/>
      </c>
      <c r="K9" s="104" t="str">
        <f>IF(F9="core, variable volume",'[1]Bulk Density'!$B$6," ")</f>
        <v xml:space="preserve"> </v>
      </c>
      <c r="L9" s="104" t="str">
        <f>IF(F9="core, variable volume",'[1]Bulk Density'!$D$6," ")</f>
        <v xml:space="preserve"> </v>
      </c>
      <c r="M9" s="104" t="str">
        <f>IF($F9="core, variable volume",'[1]Bulk Density'!J15," ")</f>
        <v xml:space="preserve"> </v>
      </c>
      <c r="N9" s="104" t="str">
        <f>IF($F9="core, variable volume",'[1]Bulk Density'!K15," ")</f>
        <v xml:space="preserve"> </v>
      </c>
      <c r="O9" s="104" t="str">
        <f>IF($F9="core, variable volume",'[1]Bulk Density'!L15," ")</f>
        <v xml:space="preserve"> </v>
      </c>
      <c r="P9" s="104" t="str">
        <f>IF($F9="core, variable volume",'[1]Bulk Density'!M15," ")</f>
        <v xml:space="preserve"> </v>
      </c>
      <c r="Q9" s="104" t="str">
        <f>IF($F9 = "scoop",'[1]Bulk Density'!$L$6,"")</f>
        <v/>
      </c>
      <c r="R9" s="104" t="str">
        <f>IF($F9 = "scoop",'[1]Bulk Density'!$H$6,"")</f>
        <v/>
      </c>
      <c r="S9" s="104" t="str">
        <f>IF($F9 = "scoop",'[1]Bulk Density'!$J$6,"")</f>
        <v/>
      </c>
      <c r="T9" s="104" t="str">
        <f t="shared" si="4"/>
        <v/>
      </c>
      <c r="U9" s="104" t="str">
        <f>IF($F9="scoop",'[1]Bulk Density'!J15," ")</f>
        <v xml:space="preserve"> </v>
      </c>
      <c r="V9" s="104" t="str">
        <f>IF($F9="scoop",'[1]Bulk Density'!K15," ")</f>
        <v xml:space="preserve"> </v>
      </c>
      <c r="W9" s="104" t="str">
        <f>IF($F9="scoop",'[1]Bulk Density'!L15," ")</f>
        <v xml:space="preserve"> </v>
      </c>
      <c r="X9" s="104" t="str">
        <f>IF($F9="scoop",'[1]Bulk Density'!M15," ")</f>
        <v xml:space="preserve"> </v>
      </c>
      <c r="Y9" s="106">
        <f>'SSO Lab Entry'!F9</f>
        <v>0</v>
      </c>
      <c r="Z9" s="106">
        <f>'SSO Lab Entry'!G9</f>
        <v>0</v>
      </c>
      <c r="AA9" s="106">
        <f>'SSO Lab Entry'!H9</f>
        <v>0</v>
      </c>
      <c r="AB9" s="107">
        <f>'SSO Lab Entry'!K9-'SSO Lab Entry'!J9</f>
        <v>0</v>
      </c>
      <c r="AC9" s="107">
        <f>'SSO Lab Entry'!L9-'SSO Lab Entry'!J9</f>
        <v>0</v>
      </c>
      <c r="AD9" s="108">
        <v>2.65</v>
      </c>
      <c r="AE9" s="109" t="str">
        <f t="shared" si="0"/>
        <v>no volume</v>
      </c>
      <c r="AF9" s="192" t="e">
        <f t="shared" si="1"/>
        <v>#DIV/0!</v>
      </c>
      <c r="AG9" s="109" t="str">
        <f t="shared" si="2"/>
        <v>no volume</v>
      </c>
      <c r="AH9" s="109" t="e">
        <f t="shared" si="5"/>
        <v>#DIV/0!</v>
      </c>
      <c r="AI9" s="109" t="str">
        <f t="shared" si="3"/>
        <v>no volume</v>
      </c>
      <c r="AJ9" s="110"/>
      <c r="AK9" s="111"/>
      <c r="AL9" s="114" t="s">
        <v>177</v>
      </c>
      <c r="AM9" s="317" t="s">
        <v>178</v>
      </c>
      <c r="AN9" s="317"/>
      <c r="AO9" s="317"/>
      <c r="AP9" s="317"/>
      <c r="AQ9" s="115"/>
      <c r="AR9" s="113"/>
      <c r="AS9" s="113"/>
      <c r="AT9" s="113"/>
      <c r="AU9" s="113"/>
    </row>
    <row r="10" spans="1:47" ht="16.2" thickBot="1" x14ac:dyDescent="0.4">
      <c r="A10" s="116"/>
      <c r="B10" s="116">
        <v>7</v>
      </c>
      <c r="C10" s="145">
        <f>'Field Entry'!B14</f>
        <v>0</v>
      </c>
      <c r="D10" s="145">
        <f>'Field Entry'!C14</f>
        <v>0</v>
      </c>
      <c r="E10" s="145">
        <f>'Field Entry'!D14</f>
        <v>0</v>
      </c>
      <c r="F10" s="145">
        <f>'Field Entry'!E14</f>
        <v>0</v>
      </c>
      <c r="G10" s="116" t="str">
        <f>IF(F10="Compliant cavity",'[1]Bulk Density'!F16,IF(F10="ring",'[1]Bulk Density'!F16,""))</f>
        <v/>
      </c>
      <c r="H10" s="116" t="str">
        <f>IF(F10="Compliant cavity",'[1]Bulk Density'!G16,IF(F10="ring",'[1]Bulk Density'!G16,""))</f>
        <v/>
      </c>
      <c r="I10" s="116" t="str">
        <f>IF(F10="core, constant volume",'[1]Bulk Density'!H16,IF(F10="Hydraulic probe",'[1]Bulk Density'!H16,""))</f>
        <v/>
      </c>
      <c r="J10" s="116" t="str">
        <f>IF(F10="core, constant volume",'[1]Bulk Density'!I16,IF(F10="Hydraulic probe",'[1]Bulk Density'!I16,""))</f>
        <v/>
      </c>
      <c r="K10" s="116" t="str">
        <f>IF(F10="core, variable volume",'[1]Bulk Density'!$B$6," ")</f>
        <v xml:space="preserve"> </v>
      </c>
      <c r="L10" s="116" t="str">
        <f>IF(F10="core, variable volume",'[1]Bulk Density'!$D$6," ")</f>
        <v xml:space="preserve"> </v>
      </c>
      <c r="M10" s="116" t="str">
        <f>IF($F10="core, variable volume",'[1]Bulk Density'!J16," ")</f>
        <v xml:space="preserve"> </v>
      </c>
      <c r="N10" s="116" t="str">
        <f>IF($F10="core, variable volume",'[1]Bulk Density'!K16," ")</f>
        <v xml:space="preserve"> </v>
      </c>
      <c r="O10" s="116" t="str">
        <f>IF($F10="core, variable volume",'[1]Bulk Density'!L16," ")</f>
        <v xml:space="preserve"> </v>
      </c>
      <c r="P10" s="116" t="str">
        <f>IF($F10="core, variable volume",'[1]Bulk Density'!M16," ")</f>
        <v xml:space="preserve"> </v>
      </c>
      <c r="Q10" s="116" t="str">
        <f>IF($F10 = "scoop",'[1]Bulk Density'!$L$6,"")</f>
        <v/>
      </c>
      <c r="R10" s="116" t="str">
        <f>IF($F10 = "scoop",'[1]Bulk Density'!$H$6,"")</f>
        <v/>
      </c>
      <c r="S10" s="116" t="str">
        <f>IF($F10 = "scoop",'[1]Bulk Density'!$J$6,"")</f>
        <v/>
      </c>
      <c r="T10" s="116" t="str">
        <f t="shared" si="4"/>
        <v/>
      </c>
      <c r="U10" s="116" t="str">
        <f>IF($F10="scoop",'[1]Bulk Density'!J16," ")</f>
        <v xml:space="preserve"> </v>
      </c>
      <c r="V10" s="116" t="str">
        <f>IF($F10="scoop",'[1]Bulk Density'!K16," ")</f>
        <v xml:space="preserve"> </v>
      </c>
      <c r="W10" s="116" t="str">
        <f>IF($F10="scoop",'[1]Bulk Density'!L16," ")</f>
        <v xml:space="preserve"> </v>
      </c>
      <c r="X10" s="116" t="str">
        <f>IF($F10="scoop",'[1]Bulk Density'!M16," ")</f>
        <v xml:space="preserve"> </v>
      </c>
      <c r="Y10" s="106">
        <f>'SSO Lab Entry'!F10</f>
        <v>0</v>
      </c>
      <c r="Z10" s="106">
        <f>'SSO Lab Entry'!G10</f>
        <v>0</v>
      </c>
      <c r="AA10" s="106">
        <f>'SSO Lab Entry'!H10</f>
        <v>0</v>
      </c>
      <c r="AB10" s="107">
        <f>'SSO Lab Entry'!K10-'SSO Lab Entry'!J10</f>
        <v>0</v>
      </c>
      <c r="AC10" s="107">
        <f>'SSO Lab Entry'!L10-'SSO Lab Entry'!J10</f>
        <v>0</v>
      </c>
      <c r="AD10" s="121">
        <v>2.65</v>
      </c>
      <c r="AE10" s="122" t="str">
        <f t="shared" si="0"/>
        <v>no volume</v>
      </c>
      <c r="AF10" s="193" t="e">
        <f t="shared" si="1"/>
        <v>#DIV/0!</v>
      </c>
      <c r="AG10" s="123" t="str">
        <f t="shared" si="2"/>
        <v>no volume</v>
      </c>
      <c r="AH10" s="123" t="e">
        <f t="shared" si="5"/>
        <v>#DIV/0!</v>
      </c>
      <c r="AI10" s="123" t="str">
        <f t="shared" si="3"/>
        <v>no volume</v>
      </c>
      <c r="AJ10" s="124"/>
      <c r="AK10" s="111"/>
      <c r="AL10" s="327" t="s">
        <v>179</v>
      </c>
      <c r="AM10" s="328" t="s">
        <v>180</v>
      </c>
      <c r="AN10" s="328"/>
      <c r="AO10" s="328"/>
      <c r="AP10" s="328"/>
      <c r="AQ10" s="328"/>
      <c r="AR10" s="328"/>
      <c r="AS10" s="328"/>
      <c r="AT10" s="113"/>
      <c r="AU10" s="111"/>
    </row>
    <row r="11" spans="1:47" ht="16.2" thickTop="1" x14ac:dyDescent="0.35">
      <c r="A11" s="126"/>
      <c r="B11" s="127">
        <v>1</v>
      </c>
      <c r="C11" s="127" t="str">
        <f>IF('[1]Bulk Density'!A24="","",'[1]Bulk Density'!A24)</f>
        <v>Oa</v>
      </c>
      <c r="D11" s="127" t="str">
        <f>IF('[1]Bulk Density'!B24="","",'[1]Bulk Density'!B24)</f>
        <v>000</v>
      </c>
      <c r="E11" s="127" t="str">
        <f>IF('[1]Bulk Density'!C24="","",'[1]Bulk Density'!C24)</f>
        <v>007</v>
      </c>
      <c r="F11" s="128" t="str">
        <f>IF('[1]Bulk Density'!D24="","",'[1]Bulk Density'!D24)</f>
        <v>scoop</v>
      </c>
      <c r="G11" s="127" t="str">
        <f>IF(F11="Compliant cavity",'[1]Bulk Density'!F24,IF(F11="ring",'[1]Bulk Density'!F24,""))</f>
        <v/>
      </c>
      <c r="H11" s="127" t="str">
        <f>IF(F11="Compliant cavity",'[1]Bulk Density'!G24,IF(F11="ring",'[1]Bulk Density'!G24,""))</f>
        <v/>
      </c>
      <c r="I11" s="127" t="str">
        <f>IF(F11="core, constant volume",'[1]Bulk Density'!H24,IF(F11="Hydraulic probe",'[1]Bulk Density'!H24,""))</f>
        <v/>
      </c>
      <c r="J11" s="127" t="str">
        <f>IF(F11="core, constant volume",'[1]Bulk Density'!I24,IF(F11="Hydraulic probe",'[1]Bulk Density'!I24,""))</f>
        <v/>
      </c>
      <c r="K11" s="127" t="str">
        <f>IF(F11="core, variable volume",'[1]Bulk Density'!$B$20," ")</f>
        <v xml:space="preserve"> </v>
      </c>
      <c r="L11" s="127" t="str">
        <f>IF(F11="core, variable volume",'[1]Bulk Density'!$D$20," ")</f>
        <v xml:space="preserve"> </v>
      </c>
      <c r="M11" s="127" t="str">
        <f>IF($F11="core, variable volume",'[1]Bulk Density'!J24," ")</f>
        <v xml:space="preserve"> </v>
      </c>
      <c r="N11" s="127" t="str">
        <f>IF($F11="core, variable volume",'[1]Bulk Density'!K24," ")</f>
        <v xml:space="preserve"> </v>
      </c>
      <c r="O11" s="127" t="str">
        <f>IF($F11="core, variable volume",'[1]Bulk Density'!L24," ")</f>
        <v xml:space="preserve"> </v>
      </c>
      <c r="P11" s="127" t="str">
        <f>IF($F11="core, variable volume",'[1]Bulk Density'!M24," ")</f>
        <v xml:space="preserve"> </v>
      </c>
      <c r="Q11" s="127">
        <f>IF($F11 = "scoop",'[1]Bulk Density'!$L$20,"")</f>
        <v>5</v>
      </c>
      <c r="R11" s="127">
        <f>IF($F11 = "scoop",'[1]Bulk Density'!$H$20,"")</f>
        <v>10</v>
      </c>
      <c r="S11" s="127">
        <f>IF($F11 = "scoop",'[1]Bulk Density'!$J$20,"")</f>
        <v>10</v>
      </c>
      <c r="T11" s="127">
        <f t="shared" si="4"/>
        <v>500</v>
      </c>
      <c r="U11" s="127">
        <f>IF($F11="scoop",'[1]Bulk Density'!J24," ")</f>
        <v>0</v>
      </c>
      <c r="V11" s="127">
        <f>IF($F11="scoop",'[1]Bulk Density'!K24," ")</f>
        <v>0</v>
      </c>
      <c r="W11" s="127">
        <f>IF($F11="scoop",'[1]Bulk Density'!L24," ")</f>
        <v>0</v>
      </c>
      <c r="X11" s="127">
        <f>IF($F11="scoop",'[1]Bulk Density'!M24," ")</f>
        <v>0</v>
      </c>
      <c r="Y11" s="129" t="str">
        <f>IF('[1]BD SSOL'!H12="","",'[1]BD SSOL'!H12)</f>
        <v/>
      </c>
      <c r="Z11" s="129" t="str">
        <f>IF('[1]BD SSOL'!I12="","",'[1]BD SSOL'!I12)</f>
        <v/>
      </c>
      <c r="AA11" s="130" t="str">
        <f>IF('[1]BD SSOL'!G12="","",'[1]BD SSOL'!G12)</f>
        <v/>
      </c>
      <c r="AB11" s="131" t="str">
        <f>IF('[1]BD SSOL'!K12="","",'[1]BD SSOL'!K12)</f>
        <v/>
      </c>
      <c r="AC11" s="131" t="str">
        <f>IF('[1]BD SSOL'!L12="","",'[1]BD SSOL'!L12)</f>
        <v/>
      </c>
      <c r="AD11" s="132">
        <v>2.65</v>
      </c>
      <c r="AE11" s="133" t="e">
        <f t="shared" si="0"/>
        <v>#VALUE!</v>
      </c>
      <c r="AF11" s="192" t="str">
        <f t="shared" si="1"/>
        <v/>
      </c>
      <c r="AG11" s="109">
        <f t="shared" si="2"/>
        <v>500</v>
      </c>
      <c r="AH11" s="134" t="str">
        <f>IF(Z11="","",(Z11-AA11)/(AB11/AC11))</f>
        <v/>
      </c>
      <c r="AI11" s="134" t="e">
        <f t="shared" si="3"/>
        <v>#VALUE!</v>
      </c>
      <c r="AJ11" s="135"/>
      <c r="AK11" s="111"/>
      <c r="AL11" s="327"/>
      <c r="AM11" s="328"/>
      <c r="AN11" s="328"/>
      <c r="AO11" s="328"/>
      <c r="AP11" s="328"/>
      <c r="AQ11" s="328"/>
      <c r="AR11" s="328"/>
      <c r="AS11" s="328"/>
      <c r="AT11" s="113"/>
      <c r="AU11" s="111"/>
    </row>
    <row r="12" spans="1:47" ht="15.6" x14ac:dyDescent="0.35">
      <c r="A12" s="103"/>
      <c r="B12" s="104">
        <v>2</v>
      </c>
      <c r="C12" s="127" t="str">
        <f>IF('[1]Bulk Density'!A25="","",'[1]Bulk Density'!A25)</f>
        <v>A</v>
      </c>
      <c r="D12" s="127" t="str">
        <f>IF('[1]Bulk Density'!B25="","",'[1]Bulk Density'!B25)</f>
        <v>007</v>
      </c>
      <c r="E12" s="127" t="str">
        <f>IF('[1]Bulk Density'!C25="","",'[1]Bulk Density'!C25)</f>
        <v>015</v>
      </c>
      <c r="F12" s="105" t="str">
        <f>IF('[1]Bulk Density'!D25="","",'[1]Bulk Density'!D25)</f>
        <v>core, constant volume</v>
      </c>
      <c r="G12" s="104" t="str">
        <f>IF(F12="Compliant cavity",'[1]Bulk Density'!F25,IF(F12="ring",'[1]Bulk Density'!F25,""))</f>
        <v/>
      </c>
      <c r="H12" s="104" t="str">
        <f>IF(F12="Compliant cavity",'[1]Bulk Density'!G25,IF(F12="ring",'[1]Bulk Density'!G25,""))</f>
        <v/>
      </c>
      <c r="I12" s="104">
        <f>IF(F12="core, constant volume",'[1]Bulk Density'!H25,IF(F12="Hydraulic probe",'[1]Bulk Density'!H25,""))</f>
        <v>7.5</v>
      </c>
      <c r="J12" s="104">
        <f>IF(F12="core, constant volume",'[1]Bulk Density'!I25,IF(F12="Hydraulic probe",'[1]Bulk Density'!I25,""))</f>
        <v>7.5</v>
      </c>
      <c r="K12" s="127" t="str">
        <f>IF(F12="core, variable volume",'[1]Bulk Density'!$B$20," ")</f>
        <v xml:space="preserve"> </v>
      </c>
      <c r="L12" s="127" t="str">
        <f>IF(F12="core, variable volume",'[1]Bulk Density'!$D$20," ")</f>
        <v xml:space="preserve"> </v>
      </c>
      <c r="M12" s="104" t="str">
        <f>IF($F12="core, variable volume",'[1]Bulk Density'!J25," ")</f>
        <v xml:space="preserve"> </v>
      </c>
      <c r="N12" s="104" t="str">
        <f>IF($F12="core, variable volume",'[1]Bulk Density'!K25," ")</f>
        <v xml:space="preserve"> </v>
      </c>
      <c r="O12" s="104" t="str">
        <f>IF($F12="core, variable volume",'[1]Bulk Density'!L25," ")</f>
        <v xml:space="preserve"> </v>
      </c>
      <c r="P12" s="104" t="str">
        <f>IF($F12="core, variable volume",'[1]Bulk Density'!M25," ")</f>
        <v xml:space="preserve"> </v>
      </c>
      <c r="Q12" s="104" t="str">
        <f>IF($F12 = "scoop",'[1]Bulk Density'!$L$20,"")</f>
        <v/>
      </c>
      <c r="R12" s="104" t="str">
        <f>IF($F12 = "scoop",'[1]Bulk Density'!$H$20,"")</f>
        <v/>
      </c>
      <c r="S12" s="104" t="str">
        <f>IF($F12 = "scoop",'[1]Bulk Density'!$J$20,"")</f>
        <v/>
      </c>
      <c r="T12" s="104" t="str">
        <f t="shared" si="4"/>
        <v/>
      </c>
      <c r="U12" s="104" t="str">
        <f>IF($F12="scoop",'[1]Bulk Density'!J25," ")</f>
        <v xml:space="preserve"> </v>
      </c>
      <c r="V12" s="104" t="str">
        <f>IF($F12="scoop",'[1]Bulk Density'!K25," ")</f>
        <v xml:space="preserve"> </v>
      </c>
      <c r="W12" s="104" t="str">
        <f>IF($F12="scoop",'[1]Bulk Density'!L25," ")</f>
        <v xml:space="preserve"> </v>
      </c>
      <c r="X12" s="104" t="str">
        <f>IF($F12="scoop",'[1]Bulk Density'!M25," ")</f>
        <v xml:space="preserve"> </v>
      </c>
      <c r="Y12" s="106" t="str">
        <f>IF('[1]BD SSOL'!H13="","",'[1]BD SSOL'!H13)</f>
        <v/>
      </c>
      <c r="Z12" s="106" t="str">
        <f>IF('[1]BD SSOL'!I13="","",'[1]BD SSOL'!I13)</f>
        <v/>
      </c>
      <c r="AA12" s="106" t="str">
        <f>IF('[1]BD SSOL'!G13="","",'[1]BD SSOL'!G13)</f>
        <v/>
      </c>
      <c r="AB12" s="107" t="str">
        <f>IF('[1]BD SSOL'!K13="","",'[1]BD SSOL'!K13)</f>
        <v/>
      </c>
      <c r="AC12" s="107" t="str">
        <f>IF('[1]BD SSOL'!L13="","",'[1]BD SSOL'!L13)</f>
        <v/>
      </c>
      <c r="AD12" s="108">
        <v>2.65</v>
      </c>
      <c r="AE12" s="109" t="e">
        <f t="shared" si="0"/>
        <v>#VALUE!</v>
      </c>
      <c r="AF12" s="192" t="str">
        <f t="shared" si="1"/>
        <v/>
      </c>
      <c r="AG12" s="109">
        <f t="shared" si="2"/>
        <v>331.33985018329849</v>
      </c>
      <c r="AH12" s="109" t="str">
        <f t="shared" ref="AH12:AH17" si="6">IF(Z12="","",(Z12-AA12)/(AB12/AC12))</f>
        <v/>
      </c>
      <c r="AI12" s="109" t="e">
        <f t="shared" si="3"/>
        <v>#VALUE!</v>
      </c>
      <c r="AJ12" s="110"/>
      <c r="AK12" s="111"/>
      <c r="AL12" s="125"/>
      <c r="AM12" s="328"/>
      <c r="AN12" s="328"/>
      <c r="AO12" s="328"/>
      <c r="AP12" s="328"/>
      <c r="AQ12" s="328"/>
      <c r="AR12" s="328"/>
      <c r="AS12" s="328"/>
      <c r="AT12" s="113"/>
      <c r="AU12" s="111"/>
    </row>
    <row r="13" spans="1:47" ht="44.4" customHeight="1" x14ac:dyDescent="0.35">
      <c r="A13" s="103"/>
      <c r="B13" s="104">
        <v>3</v>
      </c>
      <c r="C13" s="127" t="str">
        <f>IF('[1]Bulk Density'!A26="","",'[1]Bulk Density'!A26)</f>
        <v>E</v>
      </c>
      <c r="D13" s="127" t="str">
        <f>IF('[1]Bulk Density'!B26="","",'[1]Bulk Density'!B26)</f>
        <v>015</v>
      </c>
      <c r="E13" s="127" t="str">
        <f>IF('[1]Bulk Density'!C26="","",'[1]Bulk Density'!C26)</f>
        <v>030</v>
      </c>
      <c r="F13" s="105" t="str">
        <f>IF('[1]Bulk Density'!D26="","",'[1]Bulk Density'!D26)</f>
        <v>core, constant volume</v>
      </c>
      <c r="G13" s="104" t="str">
        <f>IF(F13="Compliant cavity",'[1]Bulk Density'!F26,IF(F13="ring",'[1]Bulk Density'!F26,""))</f>
        <v/>
      </c>
      <c r="H13" s="104" t="str">
        <f>IF(F13="Compliant cavity",'[1]Bulk Density'!G26,IF(F13="ring",'[1]Bulk Density'!G26,""))</f>
        <v/>
      </c>
      <c r="I13" s="104">
        <f>IF(F13="core, constant volume",'[1]Bulk Density'!H26,IF(F13="Hydraulic probe",'[1]Bulk Density'!H26,""))</f>
        <v>7.5</v>
      </c>
      <c r="J13" s="104">
        <f>IF(F13="core, constant volume",'[1]Bulk Density'!I26,IF(F13="Hydraulic probe",'[1]Bulk Density'!I26,""))</f>
        <v>7.5</v>
      </c>
      <c r="K13" s="127" t="str">
        <f>IF(F13="core, variable volume",'[1]Bulk Density'!$B$20," ")</f>
        <v xml:space="preserve"> </v>
      </c>
      <c r="L13" s="127" t="str">
        <f>IF(F13="core, variable volume",'[1]Bulk Density'!$D$20," ")</f>
        <v xml:space="preserve"> </v>
      </c>
      <c r="M13" s="104" t="str">
        <f>IF($F13="core, variable volume",'[1]Bulk Density'!J26," ")</f>
        <v xml:space="preserve"> </v>
      </c>
      <c r="N13" s="104" t="str">
        <f>IF($F13="core, variable volume",'[1]Bulk Density'!K26," ")</f>
        <v xml:space="preserve"> </v>
      </c>
      <c r="O13" s="104" t="str">
        <f>IF($F13="core, variable volume",'[1]Bulk Density'!L26," ")</f>
        <v xml:space="preserve"> </v>
      </c>
      <c r="P13" s="104" t="str">
        <f>IF($F13="core, variable volume",'[1]Bulk Density'!M26," ")</f>
        <v xml:space="preserve"> </v>
      </c>
      <c r="Q13" s="104" t="str">
        <f>IF($F13 = "scoop",'[1]Bulk Density'!$L$20,"")</f>
        <v/>
      </c>
      <c r="R13" s="104" t="str">
        <f>IF($F13 = "scoop",'[1]Bulk Density'!$H$20,"")</f>
        <v/>
      </c>
      <c r="S13" s="104" t="str">
        <f>IF($F13 = "scoop",'[1]Bulk Density'!$J$20,"")</f>
        <v/>
      </c>
      <c r="T13" s="104" t="str">
        <f t="shared" si="4"/>
        <v/>
      </c>
      <c r="U13" s="104" t="str">
        <f>IF($F13="scoop",'[1]Bulk Density'!J26," ")</f>
        <v xml:space="preserve"> </v>
      </c>
      <c r="V13" s="104" t="str">
        <f>IF($F13="scoop",'[1]Bulk Density'!K26," ")</f>
        <v xml:space="preserve"> </v>
      </c>
      <c r="W13" s="104" t="str">
        <f>IF($F13="scoop",'[1]Bulk Density'!L26," ")</f>
        <v xml:space="preserve"> </v>
      </c>
      <c r="X13" s="104" t="str">
        <f>IF($F13="scoop",'[1]Bulk Density'!M26," ")</f>
        <v xml:space="preserve"> </v>
      </c>
      <c r="Y13" s="106" t="str">
        <f>IF('[1]BD SSOL'!H14="","",'[1]BD SSOL'!H14)</f>
        <v/>
      </c>
      <c r="Z13" s="106" t="str">
        <f>IF('[1]BD SSOL'!I14="","",'[1]BD SSOL'!I14)</f>
        <v/>
      </c>
      <c r="AA13" s="106" t="str">
        <f>IF('[1]BD SSOL'!G14="","",'[1]BD SSOL'!G14)</f>
        <v/>
      </c>
      <c r="AB13" s="107" t="str">
        <f>IF('[1]BD SSOL'!K14="","",'[1]BD SSOL'!K14)</f>
        <v/>
      </c>
      <c r="AC13" s="107" t="str">
        <f>IF('[1]BD SSOL'!L14="","",'[1]BD SSOL'!L14)</f>
        <v/>
      </c>
      <c r="AD13" s="108">
        <v>2.65</v>
      </c>
      <c r="AE13" s="109" t="e">
        <f t="shared" si="0"/>
        <v>#VALUE!</v>
      </c>
      <c r="AF13" s="192" t="str">
        <f t="shared" si="1"/>
        <v/>
      </c>
      <c r="AG13" s="109">
        <f t="shared" si="2"/>
        <v>331.33985018329849</v>
      </c>
      <c r="AH13" s="109" t="str">
        <f t="shared" si="6"/>
        <v/>
      </c>
      <c r="AI13" s="109" t="e">
        <f t="shared" si="3"/>
        <v>#VALUE!</v>
      </c>
      <c r="AJ13" s="110"/>
      <c r="AK13" s="111"/>
      <c r="AL13" s="113"/>
      <c r="AM13" s="328"/>
      <c r="AN13" s="328"/>
      <c r="AO13" s="328"/>
      <c r="AP13" s="328"/>
      <c r="AQ13" s="328"/>
      <c r="AR13" s="328"/>
      <c r="AS13" s="328"/>
      <c r="AT13" s="113"/>
      <c r="AU13" s="111"/>
    </row>
    <row r="14" spans="1:47" ht="15.6" x14ac:dyDescent="0.35">
      <c r="A14" s="103"/>
      <c r="B14" s="104">
        <v>4</v>
      </c>
      <c r="C14" s="127" t="str">
        <f>IF('[1]Bulk Density'!A27="","",'[1]Bulk Density'!A27)</f>
        <v>Bx</v>
      </c>
      <c r="D14" s="127" t="str">
        <f>IF('[1]Bulk Density'!B27="","",'[1]Bulk Density'!B27)</f>
        <v>030</v>
      </c>
      <c r="E14" s="127" t="str">
        <f>IF('[1]Bulk Density'!C27="","",'[1]Bulk Density'!C27)</f>
        <v/>
      </c>
      <c r="F14" s="105" t="str">
        <f>IF('[1]Bulk Density'!D27="","",'[1]Bulk Density'!D27)</f>
        <v/>
      </c>
      <c r="G14" s="104" t="str">
        <f>IF(F14="Compliant cavity",'[1]Bulk Density'!F27,IF(F14="ring",'[1]Bulk Density'!F27,""))</f>
        <v/>
      </c>
      <c r="H14" s="104" t="str">
        <f>IF(F14="Compliant cavity",'[1]Bulk Density'!G27,IF(F14="ring",'[1]Bulk Density'!G27,""))</f>
        <v/>
      </c>
      <c r="I14" s="104" t="str">
        <f>IF(F14="core, constant volume",'[1]Bulk Density'!H27,IF(F14="Hydraulic probe",'[1]Bulk Density'!H27,""))</f>
        <v/>
      </c>
      <c r="J14" s="104" t="str">
        <f>IF(F14="core, constant volume",'[1]Bulk Density'!I27,IF(F14="Hydraulic probe",'[1]Bulk Density'!I27,""))</f>
        <v/>
      </c>
      <c r="K14" s="127" t="str">
        <f>IF(F14="core, variable volume",'[1]Bulk Density'!$B$20," ")</f>
        <v xml:space="preserve"> </v>
      </c>
      <c r="L14" s="127" t="str">
        <f>IF(F14="core, variable volume",'[1]Bulk Density'!$D$20," ")</f>
        <v xml:space="preserve"> </v>
      </c>
      <c r="M14" s="104" t="str">
        <f>IF($F14="core, variable volume",'[1]Bulk Density'!J27," ")</f>
        <v xml:space="preserve"> </v>
      </c>
      <c r="N14" s="104" t="str">
        <f>IF($F14="core, variable volume",'[1]Bulk Density'!K27," ")</f>
        <v xml:space="preserve"> </v>
      </c>
      <c r="O14" s="104" t="str">
        <f>IF($F14="core, variable volume",'[1]Bulk Density'!L27," ")</f>
        <v xml:space="preserve"> </v>
      </c>
      <c r="P14" s="104" t="str">
        <f>IF($F14="core, variable volume",'[1]Bulk Density'!M27," ")</f>
        <v xml:space="preserve"> </v>
      </c>
      <c r="Q14" s="104" t="str">
        <f>IF($F14 = "scoop",'[1]Bulk Density'!$L$20,"")</f>
        <v/>
      </c>
      <c r="R14" s="104" t="str">
        <f>IF($F14 = "scoop",'[1]Bulk Density'!$H$20,"")</f>
        <v/>
      </c>
      <c r="S14" s="104" t="str">
        <f>IF($F14 = "scoop",'[1]Bulk Density'!$J$20,"")</f>
        <v/>
      </c>
      <c r="T14" s="104" t="str">
        <f t="shared" si="4"/>
        <v/>
      </c>
      <c r="U14" s="104" t="str">
        <f>IF($F14="scoop",'[1]Bulk Density'!J27," ")</f>
        <v xml:space="preserve"> </v>
      </c>
      <c r="V14" s="104" t="str">
        <f>IF($F14="scoop",'[1]Bulk Density'!K27," ")</f>
        <v xml:space="preserve"> </v>
      </c>
      <c r="W14" s="104" t="str">
        <f>IF($F14="scoop",'[1]Bulk Density'!L27," ")</f>
        <v xml:space="preserve"> </v>
      </c>
      <c r="X14" s="104" t="str">
        <f>IF($F14="scoop",'[1]Bulk Density'!M27," ")</f>
        <v xml:space="preserve"> </v>
      </c>
      <c r="Y14" s="106" t="str">
        <f>IF('[1]BD SSOL'!H15="","",'[1]BD SSOL'!H15)</f>
        <v/>
      </c>
      <c r="Z14" s="106" t="str">
        <f>IF('[1]BD SSOL'!I15="","",'[1]BD SSOL'!I15)</f>
        <v/>
      </c>
      <c r="AA14" s="106" t="str">
        <f>IF('[1]BD SSOL'!G15="","",'[1]BD SSOL'!G15)</f>
        <v/>
      </c>
      <c r="AB14" s="107" t="str">
        <f>IF('[1]BD SSOL'!K15="","",'[1]BD SSOL'!K15)</f>
        <v/>
      </c>
      <c r="AC14" s="107" t="str">
        <f>IF('[1]BD SSOL'!L15="","",'[1]BD SSOL'!L15)</f>
        <v/>
      </c>
      <c r="AD14" s="108">
        <v>2.65</v>
      </c>
      <c r="AE14" s="109" t="str">
        <f t="shared" si="0"/>
        <v>no volume</v>
      </c>
      <c r="AF14" s="192" t="str">
        <f t="shared" si="1"/>
        <v/>
      </c>
      <c r="AG14" s="109" t="str">
        <f t="shared" si="2"/>
        <v>no volume</v>
      </c>
      <c r="AH14" s="109" t="str">
        <f t="shared" si="6"/>
        <v/>
      </c>
      <c r="AI14" s="109" t="str">
        <f t="shared" si="3"/>
        <v>no volume</v>
      </c>
      <c r="AJ14" s="110"/>
      <c r="AK14" s="111"/>
      <c r="AL14" s="136"/>
      <c r="AM14" s="113"/>
      <c r="AN14" s="113"/>
      <c r="AO14" s="137"/>
      <c r="AP14" s="137"/>
      <c r="AQ14" s="137"/>
      <c r="AR14" s="137"/>
      <c r="AS14" s="137"/>
      <c r="AT14" s="137"/>
      <c r="AU14" s="137"/>
    </row>
    <row r="15" spans="1:47" ht="15.6" x14ac:dyDescent="0.35">
      <c r="A15" s="103"/>
      <c r="B15" s="104">
        <v>5</v>
      </c>
      <c r="C15" s="127" t="str">
        <f>IF('[1]Bulk Density'!A28="","",'[1]Bulk Density'!A28)</f>
        <v/>
      </c>
      <c r="D15" s="127" t="str">
        <f>IF('[1]Bulk Density'!B28="","",'[1]Bulk Density'!B28)</f>
        <v/>
      </c>
      <c r="E15" s="127" t="str">
        <f>IF('[1]Bulk Density'!C28="","",'[1]Bulk Density'!C28)</f>
        <v/>
      </c>
      <c r="F15" s="105" t="str">
        <f>IF('[1]Bulk Density'!D28="","",'[1]Bulk Density'!D28)</f>
        <v/>
      </c>
      <c r="G15" s="104" t="str">
        <f>IF(F15="Compliant cavity",'[1]Bulk Density'!F28,IF(F15="ring",'[1]Bulk Density'!F28,""))</f>
        <v/>
      </c>
      <c r="H15" s="104" t="str">
        <f>IF(F15="Compliant cavity",'[1]Bulk Density'!G28,IF(F15="ring",'[1]Bulk Density'!G28,""))</f>
        <v/>
      </c>
      <c r="I15" s="104" t="str">
        <f>IF(F15="core, constant volume",'[1]Bulk Density'!H28,IF(F15="Hydraulic probe",'[1]Bulk Density'!H28,""))</f>
        <v/>
      </c>
      <c r="J15" s="104" t="str">
        <f>IF(F15="core, constant volume",'[1]Bulk Density'!I28,IF(F15="Hydraulic probe",'[1]Bulk Density'!I28,""))</f>
        <v/>
      </c>
      <c r="K15" s="127" t="str">
        <f>IF(F15="core, variable volume",'[1]Bulk Density'!$B$20," ")</f>
        <v xml:space="preserve"> </v>
      </c>
      <c r="L15" s="127" t="str">
        <f>IF(F15="core, variable volume",'[1]Bulk Density'!$D$20," ")</f>
        <v xml:space="preserve"> </v>
      </c>
      <c r="M15" s="104" t="str">
        <f>IF($F15="core, variable volume",'[1]Bulk Density'!J28," ")</f>
        <v xml:space="preserve"> </v>
      </c>
      <c r="N15" s="104" t="str">
        <f>IF($F15="core, variable volume",'[1]Bulk Density'!K28," ")</f>
        <v xml:space="preserve"> </v>
      </c>
      <c r="O15" s="104" t="str">
        <f>IF($F15="core, variable volume",'[1]Bulk Density'!L28," ")</f>
        <v xml:space="preserve"> </v>
      </c>
      <c r="P15" s="104" t="str">
        <f>IF($F15="core, variable volume",'[1]Bulk Density'!M28," ")</f>
        <v xml:space="preserve"> </v>
      </c>
      <c r="Q15" s="104" t="str">
        <f>IF($F15 = "scoop",'[1]Bulk Density'!$L$20,"")</f>
        <v/>
      </c>
      <c r="R15" s="104" t="str">
        <f>IF($F15 = "scoop",'[1]Bulk Density'!$H$20,"")</f>
        <v/>
      </c>
      <c r="S15" s="104" t="str">
        <f>IF($F15 = "scoop",'[1]Bulk Density'!$J$20,"")</f>
        <v/>
      </c>
      <c r="T15" s="104" t="str">
        <f t="shared" si="4"/>
        <v/>
      </c>
      <c r="U15" s="104" t="str">
        <f>IF($F15="scoop",'[1]Bulk Density'!J28," ")</f>
        <v xml:space="preserve"> </v>
      </c>
      <c r="V15" s="104" t="str">
        <f>IF($F15="scoop",'[1]Bulk Density'!K28," ")</f>
        <v xml:space="preserve"> </v>
      </c>
      <c r="W15" s="104" t="str">
        <f>IF($F15="scoop",'[1]Bulk Density'!L28," ")</f>
        <v xml:space="preserve"> </v>
      </c>
      <c r="X15" s="104" t="str">
        <f>IF($F15="scoop",'[1]Bulk Density'!M28," ")</f>
        <v xml:space="preserve"> </v>
      </c>
      <c r="Y15" s="106" t="str">
        <f>IF('[1]BD SSOL'!H16="","",'[1]BD SSOL'!H16)</f>
        <v/>
      </c>
      <c r="Z15" s="106" t="str">
        <f>IF('[1]BD SSOL'!I16="","",'[1]BD SSOL'!I16)</f>
        <v/>
      </c>
      <c r="AA15" s="106" t="str">
        <f>IF('[1]BD SSOL'!G16="","",'[1]BD SSOL'!G16)</f>
        <v/>
      </c>
      <c r="AB15" s="107" t="str">
        <f>IF('[1]BD SSOL'!K16="","",'[1]BD SSOL'!K16)</f>
        <v/>
      </c>
      <c r="AC15" s="107" t="str">
        <f>IF('[1]BD SSOL'!L16="","",'[1]BD SSOL'!L16)</f>
        <v/>
      </c>
      <c r="AD15" s="108">
        <v>2.65</v>
      </c>
      <c r="AE15" s="109" t="str">
        <f t="shared" si="0"/>
        <v>no volume</v>
      </c>
      <c r="AF15" s="192" t="str">
        <f t="shared" si="1"/>
        <v/>
      </c>
      <c r="AG15" s="109" t="str">
        <f t="shared" si="2"/>
        <v>no volume</v>
      </c>
      <c r="AH15" s="109" t="str">
        <f t="shared" si="6"/>
        <v/>
      </c>
      <c r="AI15" s="109" t="str">
        <f t="shared" si="3"/>
        <v>no volume</v>
      </c>
      <c r="AJ15" s="110"/>
      <c r="AK15" s="111"/>
      <c r="AL15" s="138" t="s">
        <v>54</v>
      </c>
      <c r="AM15" s="329" t="s">
        <v>181</v>
      </c>
      <c r="AN15" s="329"/>
      <c r="AO15" s="329"/>
      <c r="AP15" s="138"/>
      <c r="AQ15" s="115"/>
      <c r="AR15" s="329" t="s">
        <v>182</v>
      </c>
      <c r="AS15" s="329"/>
      <c r="AT15" s="113"/>
      <c r="AU15" s="113"/>
    </row>
    <row r="16" spans="1:47" ht="15.6" x14ac:dyDescent="0.35">
      <c r="A16" s="103"/>
      <c r="B16" s="104">
        <v>6</v>
      </c>
      <c r="C16" s="127" t="str">
        <f>IF('[1]Bulk Density'!A29="","",'[1]Bulk Density'!A29)</f>
        <v/>
      </c>
      <c r="D16" s="127" t="str">
        <f>IF('[1]Bulk Density'!B29="","",'[1]Bulk Density'!B29)</f>
        <v/>
      </c>
      <c r="E16" s="127" t="str">
        <f>IF('[1]Bulk Density'!C29="","",'[1]Bulk Density'!C29)</f>
        <v/>
      </c>
      <c r="F16" s="105" t="str">
        <f>IF('[1]Bulk Density'!D29="","",'[1]Bulk Density'!D29)</f>
        <v/>
      </c>
      <c r="G16" s="104" t="str">
        <f>IF(F16="Compliant cavity",'[1]Bulk Density'!F29,IF(F16="ring",'[1]Bulk Density'!F29,""))</f>
        <v/>
      </c>
      <c r="H16" s="104" t="str">
        <f>IF(F16="Compliant cavity",'[1]Bulk Density'!G29,IF(F16="ring",'[1]Bulk Density'!G29,""))</f>
        <v/>
      </c>
      <c r="I16" s="104" t="str">
        <f>IF(F16="core, constant volume",'[1]Bulk Density'!H29,IF(F16="Hydraulic probe",'[1]Bulk Density'!H29,""))</f>
        <v/>
      </c>
      <c r="J16" s="104" t="str">
        <f>IF(F16="core, constant volume",'[1]Bulk Density'!I29,IF(F16="Hydraulic probe",'[1]Bulk Density'!I29,""))</f>
        <v/>
      </c>
      <c r="K16" s="127" t="str">
        <f>IF(F16="core, variable volume",'[1]Bulk Density'!$B$20," ")</f>
        <v xml:space="preserve"> </v>
      </c>
      <c r="L16" s="127" t="str">
        <f>IF(F16="core, variable volume",'[1]Bulk Density'!$D$20," ")</f>
        <v xml:space="preserve"> </v>
      </c>
      <c r="M16" s="104" t="str">
        <f>IF($F16="core, variable volume",'[1]Bulk Density'!J29," ")</f>
        <v xml:space="preserve"> </v>
      </c>
      <c r="N16" s="104" t="str">
        <f>IF($F16="core, variable volume",'[1]Bulk Density'!K29," ")</f>
        <v xml:space="preserve"> </v>
      </c>
      <c r="O16" s="104" t="str">
        <f>IF($F16="core, variable volume",'[1]Bulk Density'!L29," ")</f>
        <v xml:space="preserve"> </v>
      </c>
      <c r="P16" s="104" t="str">
        <f>IF($F16="core, variable volume",'[1]Bulk Density'!M29," ")</f>
        <v xml:space="preserve"> </v>
      </c>
      <c r="Q16" s="104" t="str">
        <f>IF($F16 = "scoop",'[1]Bulk Density'!$L$20,"")</f>
        <v/>
      </c>
      <c r="R16" s="104" t="str">
        <f>IF($F16 = "scoop",'[1]Bulk Density'!$H$20,"")</f>
        <v/>
      </c>
      <c r="S16" s="104" t="str">
        <f>IF($F16 = "scoop",'[1]Bulk Density'!$J$20,"")</f>
        <v/>
      </c>
      <c r="T16" s="104" t="str">
        <f t="shared" si="4"/>
        <v/>
      </c>
      <c r="U16" s="104" t="str">
        <f>IF($F16="scoop",'[1]Bulk Density'!J29," ")</f>
        <v xml:space="preserve"> </v>
      </c>
      <c r="V16" s="104" t="str">
        <f>IF($F16="scoop",'[1]Bulk Density'!K29," ")</f>
        <v xml:space="preserve"> </v>
      </c>
      <c r="W16" s="104" t="str">
        <f>IF($F16="scoop",'[1]Bulk Density'!L29," ")</f>
        <v xml:space="preserve"> </v>
      </c>
      <c r="X16" s="104" t="str">
        <f>IF($F16="scoop",'[1]Bulk Density'!M29," ")</f>
        <v xml:space="preserve"> </v>
      </c>
      <c r="Y16" s="106" t="str">
        <f>IF('[1]BD SSOL'!H17="","",'[1]BD SSOL'!H17)</f>
        <v/>
      </c>
      <c r="Z16" s="106" t="str">
        <f>IF('[1]BD SSOL'!I17="","",'[1]BD SSOL'!I17)</f>
        <v/>
      </c>
      <c r="AA16" s="106" t="str">
        <f>IF('[1]BD SSOL'!G17="","",'[1]BD SSOL'!G17)</f>
        <v/>
      </c>
      <c r="AB16" s="107" t="str">
        <f>IF('[1]BD SSOL'!K17="","",'[1]BD SSOL'!K17)</f>
        <v/>
      </c>
      <c r="AC16" s="107" t="str">
        <f>IF('[1]BD SSOL'!L17="","",'[1]BD SSOL'!L17)</f>
        <v/>
      </c>
      <c r="AD16" s="108">
        <v>2.65</v>
      </c>
      <c r="AE16" s="109" t="str">
        <f t="shared" si="0"/>
        <v>no volume</v>
      </c>
      <c r="AF16" s="192" t="str">
        <f t="shared" si="1"/>
        <v/>
      </c>
      <c r="AG16" s="109" t="str">
        <f t="shared" si="2"/>
        <v>no volume</v>
      </c>
      <c r="AH16" s="109" t="str">
        <f t="shared" si="6"/>
        <v/>
      </c>
      <c r="AI16" s="109" t="str">
        <f t="shared" si="3"/>
        <v>no volume</v>
      </c>
      <c r="AJ16" s="110"/>
      <c r="AK16" s="111"/>
      <c r="AL16" s="114" t="s">
        <v>55</v>
      </c>
      <c r="AM16" s="114" t="s">
        <v>183</v>
      </c>
      <c r="AN16" s="115"/>
      <c r="AO16" s="113"/>
      <c r="AP16" s="115"/>
      <c r="AQ16" s="115"/>
      <c r="AR16" s="114" t="s">
        <v>184</v>
      </c>
      <c r="AS16" s="113"/>
      <c r="AT16" s="113"/>
      <c r="AU16" s="113"/>
    </row>
    <row r="17" spans="1:47" ht="16.2" thickBot="1" x14ac:dyDescent="0.4">
      <c r="A17" s="116"/>
      <c r="B17" s="116">
        <v>7</v>
      </c>
      <c r="C17" s="116" t="str">
        <f>IF('[1]Bulk Density'!A30="","",'[1]Bulk Density'!A30)</f>
        <v/>
      </c>
      <c r="D17" s="116" t="str">
        <f>IF('[1]Bulk Density'!B30="","",'[1]Bulk Density'!B30)</f>
        <v/>
      </c>
      <c r="E17" s="116" t="str">
        <f>IF('[1]Bulk Density'!C30="","",'[1]Bulk Density'!C30)</f>
        <v/>
      </c>
      <c r="F17" s="117" t="str">
        <f>IF('[1]Bulk Density'!D30="","",'[1]Bulk Density'!D30)</f>
        <v/>
      </c>
      <c r="G17" s="116" t="str">
        <f>IF(F17="Compliant cavity",'[1]Bulk Density'!F30,IF(F17="ring",'[1]Bulk Density'!F30,""))</f>
        <v/>
      </c>
      <c r="H17" s="116" t="str">
        <f>IF(F17="Compliant cavity",'[1]Bulk Density'!G30,IF(F17="ring",'[1]Bulk Density'!G30,""))</f>
        <v/>
      </c>
      <c r="I17" s="116" t="str">
        <f>IF(F17="core, constant volume",'[1]Bulk Density'!H30,IF(F17="Hydraulic probe",'[1]Bulk Density'!H30,""))</f>
        <v/>
      </c>
      <c r="J17" s="116" t="str">
        <f>IF(F17="core, constant volume",'[1]Bulk Density'!I30,IF(F17="Hydraulic probe",'[1]Bulk Density'!I30,""))</f>
        <v/>
      </c>
      <c r="K17" s="116" t="str">
        <f>IF(F17="core, variable volume",'[1]Bulk Density'!$B$20," ")</f>
        <v xml:space="preserve"> </v>
      </c>
      <c r="L17" s="116" t="str">
        <f>IF(F17="core, variable volume",'[1]Bulk Density'!$D$20," ")</f>
        <v xml:space="preserve"> </v>
      </c>
      <c r="M17" s="116" t="str">
        <f>IF($F17="core, variable volume",'[1]Bulk Density'!J30," ")</f>
        <v xml:space="preserve"> </v>
      </c>
      <c r="N17" s="116" t="str">
        <f>IF($F17="core, variable volume",'[1]Bulk Density'!K30," ")</f>
        <v xml:space="preserve"> </v>
      </c>
      <c r="O17" s="116" t="str">
        <f>IF($F17="core, variable volume",'[1]Bulk Density'!L30," ")</f>
        <v xml:space="preserve"> </v>
      </c>
      <c r="P17" s="116" t="str">
        <f>IF($F17="core, variable volume",'[1]Bulk Density'!M30," ")</f>
        <v xml:space="preserve"> </v>
      </c>
      <c r="Q17" s="116" t="str">
        <f>IF($F17 = "scoop",'[1]Bulk Density'!$L$20,"")</f>
        <v/>
      </c>
      <c r="R17" s="116" t="str">
        <f>IF($F17 = "scoop",'[1]Bulk Density'!$H$20,"")</f>
        <v/>
      </c>
      <c r="S17" s="116" t="str">
        <f>IF($F17 = "scoop",'[1]Bulk Density'!$J$20,"")</f>
        <v/>
      </c>
      <c r="T17" s="116" t="str">
        <f t="shared" si="4"/>
        <v/>
      </c>
      <c r="U17" s="116" t="str">
        <f>IF($F17="scoop",'[1]Bulk Density'!J30," ")</f>
        <v xml:space="preserve"> </v>
      </c>
      <c r="V17" s="116" t="str">
        <f>IF($F17="scoop",'[1]Bulk Density'!K30," ")</f>
        <v xml:space="preserve"> </v>
      </c>
      <c r="W17" s="116" t="str">
        <f>IF($F17="scoop",'[1]Bulk Density'!L30," ")</f>
        <v xml:space="preserve"> </v>
      </c>
      <c r="X17" s="116" t="str">
        <f>IF($F17="scoop",'[1]Bulk Density'!M30," ")</f>
        <v xml:space="preserve"> </v>
      </c>
      <c r="Y17" s="118" t="str">
        <f>IF('[1]BD SSOL'!H18="","",'[1]BD SSOL'!H18)</f>
        <v/>
      </c>
      <c r="Z17" s="118" t="str">
        <f>IF('[1]BD SSOL'!I18="","",'[1]BD SSOL'!I18)</f>
        <v/>
      </c>
      <c r="AA17" s="118" t="str">
        <f>IF('[1]BD SSOL'!G18="","",'[1]BD SSOL'!G18)</f>
        <v/>
      </c>
      <c r="AB17" s="120" t="str">
        <f>IF('[1]BD SSOL'!K18="","",'[1]BD SSOL'!K18)</f>
        <v/>
      </c>
      <c r="AC17" s="120" t="str">
        <f>IF('[1]BD SSOL'!L18="","",'[1]BD SSOL'!L18)</f>
        <v/>
      </c>
      <c r="AD17" s="121">
        <v>2.65</v>
      </c>
      <c r="AE17" s="122" t="str">
        <f t="shared" si="0"/>
        <v>no volume</v>
      </c>
      <c r="AF17" s="193" t="str">
        <f t="shared" si="1"/>
        <v/>
      </c>
      <c r="AG17" s="123" t="str">
        <f t="shared" si="2"/>
        <v>no volume</v>
      </c>
      <c r="AH17" s="123" t="str">
        <f t="shared" si="6"/>
        <v/>
      </c>
      <c r="AI17" s="123" t="str">
        <f t="shared" si="3"/>
        <v>no volume</v>
      </c>
      <c r="AJ17" s="124"/>
      <c r="AK17" s="111"/>
      <c r="AL17" s="114" t="s">
        <v>25</v>
      </c>
      <c r="AM17" s="114" t="s">
        <v>183</v>
      </c>
      <c r="AN17" s="115"/>
      <c r="AO17" s="113"/>
      <c r="AP17" s="115"/>
      <c r="AQ17" s="115"/>
      <c r="AR17" s="114" t="s">
        <v>184</v>
      </c>
      <c r="AS17" s="113"/>
      <c r="AT17" s="113"/>
      <c r="AU17" s="113"/>
    </row>
    <row r="18" spans="1:47" ht="16.2" thickTop="1" x14ac:dyDescent="0.35">
      <c r="A18" s="139"/>
      <c r="B18" s="127">
        <v>1</v>
      </c>
      <c r="C18" s="127" t="str">
        <f>IF('[1]Bulk Density'!A38="","",'[1]Bulk Density'!A38)</f>
        <v>Oa</v>
      </c>
      <c r="D18" s="127" t="str">
        <f>IF('[1]Bulk Density'!B38="","",'[1]Bulk Density'!B38)</f>
        <v>000</v>
      </c>
      <c r="E18" s="127" t="str">
        <f>IF('[1]Bulk Density'!C38="","",'[1]Bulk Density'!C38)</f>
        <v>010</v>
      </c>
      <c r="F18" s="128" t="str">
        <f>IF('[1]Bulk Density'!D38="","",'[1]Bulk Density'!D38)</f>
        <v>scoop</v>
      </c>
      <c r="G18" s="127" t="str">
        <f>IF(F18="Compliant cavity",'[1]Bulk Density'!F38,IF(F18="ring",'[1]Bulk Density'!F38,""))</f>
        <v/>
      </c>
      <c r="H18" s="127" t="str">
        <f>IF(F18="Compliant cavity",'[1]Bulk Density'!G38,IF(F18="ring",'[1]Bulk Density'!G38,""))</f>
        <v/>
      </c>
      <c r="I18" s="127" t="str">
        <f>IF(F18="core, constant volume",'[1]Bulk Density'!H38,IF(F18="Hydraulic probe",'[1]Bulk Density'!H38,""))</f>
        <v/>
      </c>
      <c r="J18" s="127" t="str">
        <f>IF(F18="core, constant volume",'[1]Bulk Density'!I38,IF(F18="Hydraulic probe",'[1]Bulk Density'!I38,""))</f>
        <v/>
      </c>
      <c r="K18" s="127" t="str">
        <f>IF(F18="core, variable volume",'[1]Bulk Density'!$B$34," ")</f>
        <v xml:space="preserve"> </v>
      </c>
      <c r="L18" s="127" t="str">
        <f>IF(F18="core, variable volume",'[1]Bulk Density'!$D$34," ")</f>
        <v xml:space="preserve"> </v>
      </c>
      <c r="M18" s="127" t="str">
        <f>IF($F18="core, variable volume",'[1]Bulk Density'!J38," ")</f>
        <v xml:space="preserve"> </v>
      </c>
      <c r="N18" s="127" t="str">
        <f>IF($F18="core, variable volume",'[1]Bulk Density'!K38," ")</f>
        <v xml:space="preserve"> </v>
      </c>
      <c r="O18" s="127" t="str">
        <f>IF($F18="core, variable volume",'[1]Bulk Density'!L38," ")</f>
        <v xml:space="preserve"> </v>
      </c>
      <c r="P18" s="127" t="str">
        <f>IF($F18="core, variable volume",'[1]Bulk Density'!M38," ")</f>
        <v xml:space="preserve"> </v>
      </c>
      <c r="Q18" s="127">
        <f>IF($F18 = "scoop",'[1]Bulk Density'!$L$34,"")</f>
        <v>5</v>
      </c>
      <c r="R18" s="127">
        <f>IF($F18 = "scoop",'[1]Bulk Density'!$H$34,"")</f>
        <v>10</v>
      </c>
      <c r="S18" s="127">
        <f>IF($F18 = "scoop",'[1]Bulk Density'!$J$34,"")</f>
        <v>10</v>
      </c>
      <c r="T18" s="127">
        <f t="shared" si="4"/>
        <v>500</v>
      </c>
      <c r="U18" s="127">
        <f>IF($F18="scoop",'[1]Bulk Density'!J38," ")</f>
        <v>0</v>
      </c>
      <c r="V18" s="127">
        <f>IF($F18="scoop",'[1]Bulk Density'!K38," ")</f>
        <v>0</v>
      </c>
      <c r="W18" s="127">
        <f>IF($F18="scoop",'[1]Bulk Density'!L38," ")</f>
        <v>0</v>
      </c>
      <c r="X18" s="127">
        <f>IF($F18="scoop",'[1]Bulk Density'!M38," ")</f>
        <v>0</v>
      </c>
      <c r="Y18" s="129" t="str">
        <f>IF('[1]BD SSOL'!H19="","",'[1]BD SSOL'!H19)</f>
        <v/>
      </c>
      <c r="Z18" s="129" t="str">
        <f>IF('[1]BD SSOL'!I19="","",'[1]BD SSOL'!I19)</f>
        <v/>
      </c>
      <c r="AA18" s="129" t="str">
        <f>IF('[1]BD SSOL'!G19="","",'[1]BD SSOL'!G19)</f>
        <v/>
      </c>
      <c r="AB18" s="131" t="str">
        <f>IF('[1]BD SSOL'!K19="","",'[1]BD SSOL'!K19)</f>
        <v/>
      </c>
      <c r="AC18" s="131" t="str">
        <f>IF('[1]BD SSOL'!L19="","",'[1]BD SSOL'!L19)</f>
        <v/>
      </c>
      <c r="AD18" s="132">
        <v>2.65</v>
      </c>
      <c r="AE18" s="133" t="e">
        <f t="shared" si="0"/>
        <v>#VALUE!</v>
      </c>
      <c r="AF18" s="192" t="str">
        <f t="shared" si="1"/>
        <v/>
      </c>
      <c r="AG18" s="109">
        <f t="shared" si="2"/>
        <v>500</v>
      </c>
      <c r="AH18" s="134" t="str">
        <f>IF(Z18="","",(Z18-AA18)/(AB18/AC18))</f>
        <v/>
      </c>
      <c r="AI18" s="134" t="e">
        <f t="shared" si="3"/>
        <v>#VALUE!</v>
      </c>
      <c r="AJ18" s="135"/>
      <c r="AK18" s="111"/>
      <c r="AL18" s="114" t="s">
        <v>37</v>
      </c>
      <c r="AM18" s="317" t="s">
        <v>185</v>
      </c>
      <c r="AN18" s="317"/>
      <c r="AO18" s="317"/>
      <c r="AP18" s="115"/>
      <c r="AQ18" s="115"/>
      <c r="AR18" s="318" t="s">
        <v>186</v>
      </c>
      <c r="AS18" s="318"/>
      <c r="AT18" s="113"/>
      <c r="AU18" s="113"/>
    </row>
    <row r="19" spans="1:47" ht="15.6" x14ac:dyDescent="0.35">
      <c r="A19" s="140"/>
      <c r="B19" s="104">
        <v>2</v>
      </c>
      <c r="C19" s="127" t="str">
        <f>IF('[1]Bulk Density'!A39="","",'[1]Bulk Density'!A39)</f>
        <v>A</v>
      </c>
      <c r="D19" s="127" t="str">
        <f>IF('[1]Bulk Density'!B39="","",'[1]Bulk Density'!B39)</f>
        <v>010</v>
      </c>
      <c r="E19" s="127" t="str">
        <f>IF('[1]Bulk Density'!C39="","",'[1]Bulk Density'!C39)</f>
        <v>020</v>
      </c>
      <c r="F19" s="105" t="str">
        <f>IF('[1]Bulk Density'!D39="","",'[1]Bulk Density'!D39)</f>
        <v>core, constant volume</v>
      </c>
      <c r="G19" s="104" t="str">
        <f>IF(F19="Compliant cavity",'[1]Bulk Density'!F39,IF(F19="ring",'[1]Bulk Density'!F39,""))</f>
        <v/>
      </c>
      <c r="H19" s="104" t="str">
        <f>IF(F19="Compliant cavity",'[1]Bulk Density'!G39,IF(F19="ring",'[1]Bulk Density'!G39,""))</f>
        <v/>
      </c>
      <c r="I19" s="127">
        <f>IF(F19="core, constant volume",'[1]Bulk Density'!H39,IF(F19="Hydraulic probe",'[1]Bulk Density'!H39,""))</f>
        <v>7.5</v>
      </c>
      <c r="J19" s="127">
        <f>IF(F19="core, constant volume",'[1]Bulk Density'!I39,IF(F19="Hydraulic probe",'[1]Bulk Density'!I39,""))</f>
        <v>7.5</v>
      </c>
      <c r="K19" s="127" t="str">
        <f>IF(F19="core, variable volume",'[1]Bulk Density'!$B$34," ")</f>
        <v xml:space="preserve"> </v>
      </c>
      <c r="L19" s="127" t="str">
        <f>IF(F19="core, variable volume",'[1]Bulk Density'!$D$34," ")</f>
        <v xml:space="preserve"> </v>
      </c>
      <c r="M19" s="104" t="str">
        <f>IF($F19="core, variable volume",'[1]Bulk Density'!J39," ")</f>
        <v xml:space="preserve"> </v>
      </c>
      <c r="N19" s="104" t="str">
        <f>IF($F19="core, variable volume",'[1]Bulk Density'!K39," ")</f>
        <v xml:space="preserve"> </v>
      </c>
      <c r="O19" s="104" t="str">
        <f>IF($F19="core, variable volume",'[1]Bulk Density'!L39," ")</f>
        <v xml:space="preserve"> </v>
      </c>
      <c r="P19" s="104" t="str">
        <f>IF($F19="core, variable volume",'[1]Bulk Density'!M39," ")</f>
        <v xml:space="preserve"> </v>
      </c>
      <c r="Q19" s="104" t="str">
        <f>IF($F19 = "scoop",'[1]Bulk Density'!$L$34,"")</f>
        <v/>
      </c>
      <c r="R19" s="104" t="str">
        <f>IF($F19 = "scoop",'[1]Bulk Density'!$H$34,"")</f>
        <v/>
      </c>
      <c r="S19" s="104" t="str">
        <f>IF($F19 = "scoop",'[1]Bulk Density'!$J$34,"")</f>
        <v/>
      </c>
      <c r="T19" s="104" t="str">
        <f t="shared" si="4"/>
        <v/>
      </c>
      <c r="U19" s="104" t="str">
        <f>IF($F19="scoop",'[1]Bulk Density'!J39," ")</f>
        <v xml:space="preserve"> </v>
      </c>
      <c r="V19" s="104" t="str">
        <f>IF($F19="scoop",'[1]Bulk Density'!K39," ")</f>
        <v xml:space="preserve"> </v>
      </c>
      <c r="W19" s="104" t="str">
        <f>IF($F19="scoop",'[1]Bulk Density'!L39," ")</f>
        <v xml:space="preserve"> </v>
      </c>
      <c r="X19" s="104" t="str">
        <f>IF($F19="scoop",'[1]Bulk Density'!M39," ")</f>
        <v xml:space="preserve"> </v>
      </c>
      <c r="Y19" s="106" t="str">
        <f>IF('[1]BD SSOL'!H20="","",'[1]BD SSOL'!H20)</f>
        <v/>
      </c>
      <c r="Z19" s="106" t="str">
        <f>IF('[1]BD SSOL'!I20="","",'[1]BD SSOL'!I20)</f>
        <v/>
      </c>
      <c r="AA19" s="106" t="str">
        <f>IF('[1]BD SSOL'!G20="","",'[1]BD SSOL'!G20)</f>
        <v/>
      </c>
      <c r="AB19" s="107" t="str">
        <f>IF('[1]BD SSOL'!K20="","",'[1]BD SSOL'!K20)</f>
        <v/>
      </c>
      <c r="AC19" s="107" t="str">
        <f>IF('[1]BD SSOL'!L20="","",'[1]BD SSOL'!L20)</f>
        <v/>
      </c>
      <c r="AD19" s="108">
        <v>2.65</v>
      </c>
      <c r="AE19" s="109" t="e">
        <f t="shared" si="0"/>
        <v>#VALUE!</v>
      </c>
      <c r="AF19" s="192" t="str">
        <f t="shared" si="1"/>
        <v/>
      </c>
      <c r="AG19" s="109">
        <f t="shared" si="2"/>
        <v>331.33985018329849</v>
      </c>
      <c r="AH19" s="109" t="str">
        <f t="shared" ref="AH19:AH24" si="7">IF(Z19="","",(Z19-AA19)/(AB19/AC19))</f>
        <v/>
      </c>
      <c r="AI19" s="109" t="e">
        <f t="shared" si="3"/>
        <v>#VALUE!</v>
      </c>
      <c r="AJ19" s="110"/>
      <c r="AK19" s="111"/>
      <c r="AL19" s="114" t="s">
        <v>53</v>
      </c>
      <c r="AM19" s="317" t="s">
        <v>185</v>
      </c>
      <c r="AN19" s="317"/>
      <c r="AO19" s="317"/>
      <c r="AP19" s="115"/>
      <c r="AQ19" s="115"/>
      <c r="AR19" s="318" t="s">
        <v>186</v>
      </c>
      <c r="AS19" s="318"/>
      <c r="AT19" s="113"/>
      <c r="AU19" s="113"/>
    </row>
    <row r="20" spans="1:47" ht="15.6" x14ac:dyDescent="0.35">
      <c r="A20" s="140"/>
      <c r="B20" s="104">
        <v>3</v>
      </c>
      <c r="C20" s="127" t="str">
        <f>IF('[1]Bulk Density'!A40="","",'[1]Bulk Density'!A40)</f>
        <v>E</v>
      </c>
      <c r="D20" s="127" t="str">
        <f>IF('[1]Bulk Density'!B40="","",'[1]Bulk Density'!B40)</f>
        <v>020</v>
      </c>
      <c r="E20" s="127" t="str">
        <f>IF('[1]Bulk Density'!C40="","",'[1]Bulk Density'!C40)</f>
        <v>028</v>
      </c>
      <c r="F20" s="105" t="str">
        <f>IF('[1]Bulk Density'!D40="","",'[1]Bulk Density'!D40)</f>
        <v/>
      </c>
      <c r="G20" s="104" t="str">
        <f>IF(F20="Compliant cavity",'[1]Bulk Density'!F40,IF(F20="ring",'[1]Bulk Density'!F40,""))</f>
        <v/>
      </c>
      <c r="H20" s="104" t="str">
        <f>IF(F20="Compliant cavity",'[1]Bulk Density'!G40,IF(F20="ring",'[1]Bulk Density'!G40,""))</f>
        <v/>
      </c>
      <c r="I20" s="127" t="str">
        <f>IF(F20="core, constant volume",'[1]Bulk Density'!H40,IF(F20="Hydraulic probe",'[1]Bulk Density'!H40,""))</f>
        <v/>
      </c>
      <c r="J20" s="127" t="str">
        <f>IF(F20="core, constant volume",'[1]Bulk Density'!I40,IF(F20="Hydraulic probe",'[1]Bulk Density'!I40,""))</f>
        <v/>
      </c>
      <c r="K20" s="127" t="str">
        <f>IF(F20="core, variable volume",'[1]Bulk Density'!$B$34," ")</f>
        <v xml:space="preserve"> </v>
      </c>
      <c r="L20" s="127" t="str">
        <f>IF(F20="core, variable volume",'[1]Bulk Density'!$D$34," ")</f>
        <v xml:space="preserve"> </v>
      </c>
      <c r="M20" s="104" t="str">
        <f>IF($F20="core, variable volume",'[1]Bulk Density'!J40," ")</f>
        <v xml:space="preserve"> </v>
      </c>
      <c r="N20" s="104" t="str">
        <f>IF($F20="core, variable volume",'[1]Bulk Density'!K40," ")</f>
        <v xml:space="preserve"> </v>
      </c>
      <c r="O20" s="104" t="str">
        <f>IF($F20="core, variable volume",'[1]Bulk Density'!L40," ")</f>
        <v xml:space="preserve"> </v>
      </c>
      <c r="P20" s="104" t="str">
        <f>IF($F20="core, variable volume",'[1]Bulk Density'!M40," ")</f>
        <v xml:space="preserve"> </v>
      </c>
      <c r="Q20" s="104" t="str">
        <f>IF($F20 = "scoop",'[1]Bulk Density'!$L$34,"")</f>
        <v/>
      </c>
      <c r="R20" s="104" t="str">
        <f>IF($F20 = "scoop",'[1]Bulk Density'!$H$34,"")</f>
        <v/>
      </c>
      <c r="S20" s="104" t="str">
        <f>IF($F20 = "scoop",'[1]Bulk Density'!$J$34,"")</f>
        <v/>
      </c>
      <c r="T20" s="104" t="str">
        <f t="shared" si="4"/>
        <v/>
      </c>
      <c r="U20" s="104" t="str">
        <f>IF($F20="scoop",'[1]Bulk Density'!J40," ")</f>
        <v xml:space="preserve"> </v>
      </c>
      <c r="V20" s="104" t="str">
        <f>IF($F20="scoop",'[1]Bulk Density'!K40," ")</f>
        <v xml:space="preserve"> </v>
      </c>
      <c r="W20" s="104" t="str">
        <f>IF($F20="scoop",'[1]Bulk Density'!L40," ")</f>
        <v xml:space="preserve"> </v>
      </c>
      <c r="X20" s="104" t="str">
        <f>IF($F20="scoop",'[1]Bulk Density'!M40," ")</f>
        <v xml:space="preserve"> </v>
      </c>
      <c r="Y20" s="106" t="str">
        <f>IF('[1]BD SSOL'!H21="","",'[1]BD SSOL'!H21)</f>
        <v/>
      </c>
      <c r="Z20" s="106" t="str">
        <f>IF('[1]BD SSOL'!I21="","",'[1]BD SSOL'!I21)</f>
        <v/>
      </c>
      <c r="AA20" s="106" t="str">
        <f>IF('[1]BD SSOL'!G21="","",'[1]BD SSOL'!G21)</f>
        <v/>
      </c>
      <c r="AB20" s="107" t="str">
        <f>IF('[1]BD SSOL'!K21="","",'[1]BD SSOL'!K21)</f>
        <v/>
      </c>
      <c r="AC20" s="107" t="str">
        <f>IF('[1]BD SSOL'!L21="","",'[1]BD SSOL'!L21)</f>
        <v/>
      </c>
      <c r="AD20" s="108">
        <v>2.65</v>
      </c>
      <c r="AE20" s="109" t="str">
        <f t="shared" si="0"/>
        <v>no volume</v>
      </c>
      <c r="AF20" s="192" t="str">
        <f t="shared" si="1"/>
        <v/>
      </c>
      <c r="AG20" s="109" t="str">
        <f t="shared" si="2"/>
        <v>no volume</v>
      </c>
      <c r="AH20" s="109" t="str">
        <f t="shared" si="7"/>
        <v/>
      </c>
      <c r="AI20" s="109" t="str">
        <f t="shared" si="3"/>
        <v>no volume</v>
      </c>
      <c r="AJ20" s="110"/>
      <c r="AK20" s="111"/>
      <c r="AL20" s="114" t="s">
        <v>28</v>
      </c>
      <c r="AM20" s="327" t="s">
        <v>187</v>
      </c>
      <c r="AN20" s="327"/>
      <c r="AO20" s="327"/>
      <c r="AP20" s="327"/>
      <c r="AQ20" s="327"/>
      <c r="AR20" s="330" t="s">
        <v>188</v>
      </c>
      <c r="AS20" s="318"/>
      <c r="AT20" s="318"/>
      <c r="AU20" s="318"/>
    </row>
    <row r="21" spans="1:47" ht="15.6" x14ac:dyDescent="0.35">
      <c r="A21" s="140"/>
      <c r="B21" s="104">
        <v>4</v>
      </c>
      <c r="C21" s="127" t="str">
        <f>IF('[1]Bulk Density'!A41="","",'[1]Bulk Density'!A41)</f>
        <v>Bx</v>
      </c>
      <c r="D21" s="127" t="str">
        <f>IF('[1]Bulk Density'!B41="","",'[1]Bulk Density'!B41)</f>
        <v>028</v>
      </c>
      <c r="E21" s="127" t="str">
        <f>IF('[1]Bulk Density'!C41="","",'[1]Bulk Density'!C41)</f>
        <v/>
      </c>
      <c r="F21" s="105" t="str">
        <f>IF('[1]Bulk Density'!D41="","",'[1]Bulk Density'!D41)</f>
        <v/>
      </c>
      <c r="G21" s="104" t="str">
        <f>IF(F21="Compliant cavity",'[1]Bulk Density'!F41,IF(F21="ring",'[1]Bulk Density'!F41,""))</f>
        <v/>
      </c>
      <c r="H21" s="104" t="str">
        <f>IF(F21="Compliant cavity",'[1]Bulk Density'!G41,IF(F21="ring",'[1]Bulk Density'!G41,""))</f>
        <v/>
      </c>
      <c r="I21" s="127" t="str">
        <f>IF(F21="core, constant volume",'[1]Bulk Density'!H41,IF(F21="Hydraulic probe",'[1]Bulk Density'!H41,""))</f>
        <v/>
      </c>
      <c r="J21" s="127" t="str">
        <f>IF(F21="core, constant volume",'[1]Bulk Density'!I41,IF(F21="Hydraulic probe",'[1]Bulk Density'!I41,""))</f>
        <v/>
      </c>
      <c r="K21" s="127" t="str">
        <f>IF(F21="core, variable volume",'[1]Bulk Density'!$B$34," ")</f>
        <v xml:space="preserve"> </v>
      </c>
      <c r="L21" s="127" t="str">
        <f>IF(F21="core, variable volume",'[1]Bulk Density'!$D$34," ")</f>
        <v xml:space="preserve"> </v>
      </c>
      <c r="M21" s="104" t="str">
        <f>IF($F21="core, variable volume",'[1]Bulk Density'!J41," ")</f>
        <v xml:space="preserve"> </v>
      </c>
      <c r="N21" s="104" t="str">
        <f>IF($F21="core, variable volume",'[1]Bulk Density'!K41," ")</f>
        <v xml:space="preserve"> </v>
      </c>
      <c r="O21" s="104" t="str">
        <f>IF($F21="core, variable volume",'[1]Bulk Density'!L41," ")</f>
        <v xml:space="preserve"> </v>
      </c>
      <c r="P21" s="104" t="str">
        <f>IF($F21="core, variable volume",'[1]Bulk Density'!M41," ")</f>
        <v xml:space="preserve"> </v>
      </c>
      <c r="Q21" s="104" t="str">
        <f>IF($F21 = "scoop",'[1]Bulk Density'!$L$34,"")</f>
        <v/>
      </c>
      <c r="R21" s="104" t="str">
        <f>IF($F21 = "scoop",'[1]Bulk Density'!$H$34,"")</f>
        <v/>
      </c>
      <c r="S21" s="104" t="str">
        <f>IF($F21 = "scoop",'[1]Bulk Density'!$J$34,"")</f>
        <v/>
      </c>
      <c r="T21" s="104" t="str">
        <f t="shared" si="4"/>
        <v/>
      </c>
      <c r="U21" s="104" t="str">
        <f>IF($F21="scoop",'[1]Bulk Density'!J41," ")</f>
        <v xml:space="preserve"> </v>
      </c>
      <c r="V21" s="104" t="str">
        <f>IF($F21="scoop",'[1]Bulk Density'!K41," ")</f>
        <v xml:space="preserve"> </v>
      </c>
      <c r="W21" s="104" t="str">
        <f>IF($F21="scoop",'[1]Bulk Density'!L41," ")</f>
        <v xml:space="preserve"> </v>
      </c>
      <c r="X21" s="104" t="str">
        <f>IF($F21="scoop",'[1]Bulk Density'!M41," ")</f>
        <v xml:space="preserve"> </v>
      </c>
      <c r="Y21" s="106" t="str">
        <f>IF('[1]BD SSOL'!H22="","",'[1]BD SSOL'!H22)</f>
        <v/>
      </c>
      <c r="Z21" s="106" t="str">
        <f>IF('[1]BD SSOL'!I22="","",'[1]BD SSOL'!I22)</f>
        <v/>
      </c>
      <c r="AA21" s="106" t="str">
        <f>IF('[1]BD SSOL'!G22="","",'[1]BD SSOL'!G22)</f>
        <v/>
      </c>
      <c r="AB21" s="107" t="str">
        <f>IF('[1]BD SSOL'!K22="","",'[1]BD SSOL'!K22)</f>
        <v/>
      </c>
      <c r="AC21" s="107" t="str">
        <f>IF('[1]BD SSOL'!L22="","",'[1]BD SSOL'!L22)</f>
        <v/>
      </c>
      <c r="AD21" s="108">
        <v>2.65</v>
      </c>
      <c r="AE21" s="109" t="str">
        <f t="shared" si="0"/>
        <v>no volume</v>
      </c>
      <c r="AF21" s="192" t="str">
        <f t="shared" si="1"/>
        <v/>
      </c>
      <c r="AG21" s="109" t="str">
        <f t="shared" si="2"/>
        <v>no volume</v>
      </c>
      <c r="AH21" s="109" t="str">
        <f t="shared" si="7"/>
        <v/>
      </c>
      <c r="AI21" s="109" t="str">
        <f t="shared" si="3"/>
        <v>no volume</v>
      </c>
      <c r="AJ21" s="110"/>
      <c r="AK21" s="111"/>
      <c r="AL21" s="115"/>
      <c r="AM21" s="327"/>
      <c r="AN21" s="327"/>
      <c r="AO21" s="327"/>
      <c r="AP21" s="327"/>
      <c r="AQ21" s="327"/>
      <c r="AR21" s="115"/>
      <c r="AS21" s="113"/>
      <c r="AT21" s="113"/>
      <c r="AU21" s="113"/>
    </row>
    <row r="22" spans="1:47" ht="15.6" x14ac:dyDescent="0.35">
      <c r="A22" s="140"/>
      <c r="B22" s="104">
        <v>5</v>
      </c>
      <c r="C22" s="127" t="str">
        <f>IF('[1]Bulk Density'!A42="","",'[1]Bulk Density'!A42)</f>
        <v/>
      </c>
      <c r="D22" s="127" t="str">
        <f>IF('[1]Bulk Density'!B42="","",'[1]Bulk Density'!B42)</f>
        <v/>
      </c>
      <c r="E22" s="127" t="str">
        <f>IF('[1]Bulk Density'!C42="","",'[1]Bulk Density'!C42)</f>
        <v/>
      </c>
      <c r="F22" s="105" t="str">
        <f>IF('[1]Bulk Density'!D42="","",'[1]Bulk Density'!D42)</f>
        <v/>
      </c>
      <c r="G22" s="104" t="str">
        <f>IF(F22="Compliant cavity",'[1]Bulk Density'!F42,IF(F22="ring",'[1]Bulk Density'!F42,""))</f>
        <v/>
      </c>
      <c r="H22" s="104" t="str">
        <f>IF(F22="Compliant cavity",'[1]Bulk Density'!G42,IF(F22="ring",'[1]Bulk Density'!G42,""))</f>
        <v/>
      </c>
      <c r="I22" s="127" t="str">
        <f>IF(F22="core, constant volume",'[1]Bulk Density'!H42,IF(F22="Hydraulic probe",'[1]Bulk Density'!H42,""))</f>
        <v/>
      </c>
      <c r="J22" s="127" t="str">
        <f>IF(F22="core, constant volume",'[1]Bulk Density'!I42,IF(F22="Hydraulic probe",'[1]Bulk Density'!I42,""))</f>
        <v/>
      </c>
      <c r="K22" s="127" t="str">
        <f>IF(F22="core, variable volume",'[1]Bulk Density'!$B$34," ")</f>
        <v xml:space="preserve"> </v>
      </c>
      <c r="L22" s="127" t="str">
        <f>IF(F22="core, variable volume",'[1]Bulk Density'!$D$34," ")</f>
        <v xml:space="preserve"> </v>
      </c>
      <c r="M22" s="104" t="str">
        <f>IF($F22="core, variable volume",'[1]Bulk Density'!J42," ")</f>
        <v xml:space="preserve"> </v>
      </c>
      <c r="N22" s="104" t="str">
        <f>IF($F22="core, variable volume",'[1]Bulk Density'!K42," ")</f>
        <v xml:space="preserve"> </v>
      </c>
      <c r="O22" s="104" t="str">
        <f>IF($F22="core, variable volume",'[1]Bulk Density'!L42," ")</f>
        <v xml:space="preserve"> </v>
      </c>
      <c r="P22" s="104" t="str">
        <f>IF($F22="core, variable volume",'[1]Bulk Density'!M42," ")</f>
        <v xml:space="preserve"> </v>
      </c>
      <c r="Q22" s="104" t="str">
        <f>IF($F22 = "scoop",'[1]Bulk Density'!$L$34,"")</f>
        <v/>
      </c>
      <c r="R22" s="104" t="str">
        <f>IF($F22 = "scoop",'[1]Bulk Density'!$H$34,"")</f>
        <v/>
      </c>
      <c r="S22" s="104" t="str">
        <f>IF($F22 = "scoop",'[1]Bulk Density'!$J$34,"")</f>
        <v/>
      </c>
      <c r="T22" s="104" t="str">
        <f t="shared" si="4"/>
        <v/>
      </c>
      <c r="U22" s="104" t="str">
        <f>IF($F22="scoop",'[1]Bulk Density'!J42," ")</f>
        <v xml:space="preserve"> </v>
      </c>
      <c r="V22" s="104" t="str">
        <f>IF($F22="scoop",'[1]Bulk Density'!K42," ")</f>
        <v xml:space="preserve"> </v>
      </c>
      <c r="W22" s="104" t="str">
        <f>IF($F22="scoop",'[1]Bulk Density'!L42," ")</f>
        <v xml:space="preserve"> </v>
      </c>
      <c r="X22" s="104" t="str">
        <f>IF($F22="scoop",'[1]Bulk Density'!M42," ")</f>
        <v xml:space="preserve"> </v>
      </c>
      <c r="Y22" s="106" t="str">
        <f>IF('[1]BD SSOL'!H23="","",'[1]BD SSOL'!H23)</f>
        <v/>
      </c>
      <c r="Z22" s="106" t="str">
        <f>IF('[1]BD SSOL'!I23="","",'[1]BD SSOL'!I23)</f>
        <v/>
      </c>
      <c r="AA22" s="106" t="str">
        <f>IF('[1]BD SSOL'!G23="","",'[1]BD SSOL'!G23)</f>
        <v/>
      </c>
      <c r="AB22" s="107" t="str">
        <f>IF('[1]BD SSOL'!K23="","",'[1]BD SSOL'!K23)</f>
        <v/>
      </c>
      <c r="AC22" s="107" t="str">
        <f>IF('[1]BD SSOL'!L23="","",'[1]BD SSOL'!L23)</f>
        <v/>
      </c>
      <c r="AD22" s="108">
        <v>2.65</v>
      </c>
      <c r="AE22" s="109" t="str">
        <f t="shared" si="0"/>
        <v>no volume</v>
      </c>
      <c r="AF22" s="192" t="str">
        <f t="shared" si="1"/>
        <v/>
      </c>
      <c r="AG22" s="109" t="str">
        <f t="shared" si="2"/>
        <v>no volume</v>
      </c>
      <c r="AH22" s="109" t="str">
        <f t="shared" si="7"/>
        <v/>
      </c>
      <c r="AI22" s="109" t="str">
        <f t="shared" si="3"/>
        <v>no volume</v>
      </c>
      <c r="AJ22" s="110"/>
      <c r="AK22" s="111"/>
      <c r="AL22" s="115" t="s">
        <v>33</v>
      </c>
      <c r="AM22" s="327" t="s">
        <v>189</v>
      </c>
      <c r="AN22" s="327"/>
      <c r="AO22" s="327"/>
      <c r="AP22" s="327"/>
      <c r="AQ22" s="327"/>
      <c r="AR22" s="113"/>
      <c r="AS22" s="113"/>
      <c r="AT22" s="113"/>
      <c r="AU22" s="113"/>
    </row>
    <row r="23" spans="1:47" ht="15.6" x14ac:dyDescent="0.35">
      <c r="A23" s="140"/>
      <c r="B23" s="104">
        <v>6</v>
      </c>
      <c r="C23" s="127" t="str">
        <f>IF('[1]Bulk Density'!A43="","",'[1]Bulk Density'!A43)</f>
        <v/>
      </c>
      <c r="D23" s="127" t="str">
        <f>IF('[1]Bulk Density'!B43="","",'[1]Bulk Density'!B43)</f>
        <v/>
      </c>
      <c r="E23" s="127" t="str">
        <f>IF('[1]Bulk Density'!C43="","",'[1]Bulk Density'!C43)</f>
        <v/>
      </c>
      <c r="F23" s="105" t="str">
        <f>IF('[1]Bulk Density'!D43="","",'[1]Bulk Density'!D43)</f>
        <v/>
      </c>
      <c r="G23" s="104" t="str">
        <f>IF(F23="Compliant cavity",'[1]Bulk Density'!F43,IF(F23="ring",'[1]Bulk Density'!F43,""))</f>
        <v/>
      </c>
      <c r="H23" s="104" t="str">
        <f>IF(F23="Compliant cavity",'[1]Bulk Density'!G43,IF(F23="ring",'[1]Bulk Density'!G43,""))</f>
        <v/>
      </c>
      <c r="I23" s="127" t="str">
        <f>IF(F23="core, constant volume",'[1]Bulk Density'!H43,IF(F23="Hydraulic probe",'[1]Bulk Density'!H43,""))</f>
        <v/>
      </c>
      <c r="J23" s="127" t="str">
        <f>IF(F23="core, constant volume",'[1]Bulk Density'!I43,IF(F23="Hydraulic probe",'[1]Bulk Density'!I43,""))</f>
        <v/>
      </c>
      <c r="K23" s="127" t="str">
        <f>IF(F23="core, variable volume",'[1]Bulk Density'!$B$34," ")</f>
        <v xml:space="preserve"> </v>
      </c>
      <c r="L23" s="127" t="str">
        <f>IF(F23="core, variable volume",'[1]Bulk Density'!$D$34," ")</f>
        <v xml:space="preserve"> </v>
      </c>
      <c r="M23" s="104" t="str">
        <f>IF($F23="core, variable volume",'[1]Bulk Density'!J43," ")</f>
        <v xml:space="preserve"> </v>
      </c>
      <c r="N23" s="104" t="str">
        <f>IF($F23="core, variable volume",'[1]Bulk Density'!K43," ")</f>
        <v xml:space="preserve"> </v>
      </c>
      <c r="O23" s="104" t="str">
        <f>IF($F23="core, variable volume",'[1]Bulk Density'!L43," ")</f>
        <v xml:space="preserve"> </v>
      </c>
      <c r="P23" s="104" t="str">
        <f>IF($F23="core, variable volume",'[1]Bulk Density'!M43," ")</f>
        <v xml:space="preserve"> </v>
      </c>
      <c r="Q23" s="104" t="str">
        <f>IF($F23 = "scoop",'[1]Bulk Density'!$L$34,"")</f>
        <v/>
      </c>
      <c r="R23" s="104" t="str">
        <f>IF($F23 = "scoop",'[1]Bulk Density'!$H$34,"")</f>
        <v/>
      </c>
      <c r="S23" s="104" t="str">
        <f>IF($F23 = "scoop",'[1]Bulk Density'!$J$34,"")</f>
        <v/>
      </c>
      <c r="T23" s="104" t="str">
        <f t="shared" si="4"/>
        <v/>
      </c>
      <c r="U23" s="104" t="str">
        <f>IF($F23="scoop",'[1]Bulk Density'!J43," ")</f>
        <v xml:space="preserve"> </v>
      </c>
      <c r="V23" s="104" t="str">
        <f>IF($F23="scoop",'[1]Bulk Density'!K43," ")</f>
        <v xml:space="preserve"> </v>
      </c>
      <c r="W23" s="104" t="str">
        <f>IF($F23="scoop",'[1]Bulk Density'!L43," ")</f>
        <v xml:space="preserve"> </v>
      </c>
      <c r="X23" s="104" t="str">
        <f>IF($F23="scoop",'[1]Bulk Density'!M43," ")</f>
        <v xml:space="preserve"> </v>
      </c>
      <c r="Y23" s="106" t="str">
        <f>IF('[1]BD SSOL'!H24="","",'[1]BD SSOL'!H24)</f>
        <v/>
      </c>
      <c r="Z23" s="106" t="str">
        <f>IF('[1]BD SSOL'!I24="","",'[1]BD SSOL'!I24)</f>
        <v/>
      </c>
      <c r="AA23" s="106" t="str">
        <f>IF('[1]BD SSOL'!G24="","",'[1]BD SSOL'!G24)</f>
        <v/>
      </c>
      <c r="AB23" s="107" t="str">
        <f>IF('[1]BD SSOL'!K24="","",'[1]BD SSOL'!K24)</f>
        <v/>
      </c>
      <c r="AC23" s="107" t="str">
        <f>IF('[1]BD SSOL'!L24="","",'[1]BD SSOL'!L24)</f>
        <v/>
      </c>
      <c r="AD23" s="108">
        <v>2.65</v>
      </c>
      <c r="AE23" s="109" t="str">
        <f t="shared" si="0"/>
        <v>no volume</v>
      </c>
      <c r="AF23" s="192" t="str">
        <f t="shared" si="1"/>
        <v/>
      </c>
      <c r="AG23" s="109" t="str">
        <f t="shared" si="2"/>
        <v>no volume</v>
      </c>
      <c r="AH23" s="109" t="str">
        <f t="shared" si="7"/>
        <v/>
      </c>
      <c r="AI23" s="109" t="str">
        <f t="shared" si="3"/>
        <v>no volume</v>
      </c>
      <c r="AJ23" s="110"/>
      <c r="AK23" s="111"/>
      <c r="AL23" s="115"/>
      <c r="AM23" s="327"/>
      <c r="AN23" s="327"/>
      <c r="AO23" s="327"/>
      <c r="AP23" s="327"/>
      <c r="AQ23" s="327"/>
      <c r="AR23" s="115" t="s">
        <v>190</v>
      </c>
      <c r="AS23" s="115"/>
      <c r="AT23" s="115"/>
      <c r="AU23" s="115"/>
    </row>
    <row r="24" spans="1:47" ht="16.2" thickBot="1" x14ac:dyDescent="0.4">
      <c r="A24" s="141"/>
      <c r="B24" s="116">
        <v>7</v>
      </c>
      <c r="C24" s="116" t="str">
        <f>IF('[1]Bulk Density'!A44="","",'[1]Bulk Density'!A44)</f>
        <v/>
      </c>
      <c r="D24" s="116" t="str">
        <f>IF('[1]Bulk Density'!B44="","",'[1]Bulk Density'!B44)</f>
        <v/>
      </c>
      <c r="E24" s="116" t="str">
        <f>IF('[1]Bulk Density'!C44="","",'[1]Bulk Density'!C44)</f>
        <v/>
      </c>
      <c r="F24" s="142" t="str">
        <f>IF('[1]Bulk Density'!D44="","",'[1]Bulk Density'!D44)</f>
        <v/>
      </c>
      <c r="G24" s="116" t="str">
        <f>IF(F24="Compliant cavity",'[1]Bulk Density'!F44,IF(F24="ring",'[1]Bulk Density'!F44,""))</f>
        <v/>
      </c>
      <c r="H24" s="116" t="str">
        <f>IF(F24="Compliant cavity",'[1]Bulk Density'!G44,IF(F24="ring",'[1]Bulk Density'!G44,""))</f>
        <v/>
      </c>
      <c r="I24" s="116" t="str">
        <f>IF(F24="core, constant volume",'[1]Bulk Density'!H44,IF(F24="Hydraulic probe",'[1]Bulk Density'!H44,""))</f>
        <v/>
      </c>
      <c r="J24" s="116" t="str">
        <f>IF(F24="core, constant volume",'[1]Bulk Density'!I44,IF(F24="Hydraulic probe",'[1]Bulk Density'!I44,""))</f>
        <v/>
      </c>
      <c r="K24" s="116" t="str">
        <f>IF(F24="core, variable volume",'[1]Bulk Density'!$B$34," ")</f>
        <v xml:space="preserve"> </v>
      </c>
      <c r="L24" s="116" t="str">
        <f>IF(F24="core, variable volume",'[1]Bulk Density'!$D$34," ")</f>
        <v xml:space="preserve"> </v>
      </c>
      <c r="M24" s="116" t="str">
        <f>IF($F24="core, variable volume",'[1]Bulk Density'!J44," ")</f>
        <v xml:space="preserve"> </v>
      </c>
      <c r="N24" s="116" t="str">
        <f>IF($F24="core, variable volume",'[1]Bulk Density'!K44," ")</f>
        <v xml:space="preserve"> </v>
      </c>
      <c r="O24" s="116" t="str">
        <f>IF($F24="core, variable volume",'[1]Bulk Density'!L44," ")</f>
        <v xml:space="preserve"> </v>
      </c>
      <c r="P24" s="116" t="str">
        <f>IF($F24="core, variable volume",'[1]Bulk Density'!M44," ")</f>
        <v xml:space="preserve"> </v>
      </c>
      <c r="Q24" s="116" t="str">
        <f>IF($F24 = "scoop",'[1]Bulk Density'!$L$34,"")</f>
        <v/>
      </c>
      <c r="R24" s="116" t="str">
        <f>IF($F24 = "scoop",'[1]Bulk Density'!$H$34,"")</f>
        <v/>
      </c>
      <c r="S24" s="116" t="str">
        <f>IF($F24 = "scoop",'[1]Bulk Density'!$J$34,"")</f>
        <v/>
      </c>
      <c r="T24" s="116" t="str">
        <f t="shared" si="4"/>
        <v/>
      </c>
      <c r="U24" s="116" t="str">
        <f>IF($F24="scoop",'[1]Bulk Density'!J44," ")</f>
        <v xml:space="preserve"> </v>
      </c>
      <c r="V24" s="116" t="str">
        <f>IF($F24="scoop",'[1]Bulk Density'!K44," ")</f>
        <v xml:space="preserve"> </v>
      </c>
      <c r="W24" s="116" t="str">
        <f>IF($F24="scoop",'[1]Bulk Density'!L44," ")</f>
        <v xml:space="preserve"> </v>
      </c>
      <c r="X24" s="116" t="str">
        <f>IF($F24="scoop",'[1]Bulk Density'!M44," ")</f>
        <v xml:space="preserve"> </v>
      </c>
      <c r="Y24" s="118" t="str">
        <f>IF('[1]BD SSOL'!H25="","",'[1]BD SSOL'!H25)</f>
        <v/>
      </c>
      <c r="Z24" s="118" t="str">
        <f>IF('[1]BD SSOL'!I25="","",'[1]BD SSOL'!I25)</f>
        <v/>
      </c>
      <c r="AA24" s="118" t="str">
        <f>IF('[1]BD SSOL'!G25="","",'[1]BD SSOL'!G25)</f>
        <v/>
      </c>
      <c r="AB24" s="120" t="str">
        <f>IF('[1]BD SSOL'!K25="","",'[1]BD SSOL'!K25)</f>
        <v/>
      </c>
      <c r="AC24" s="120" t="str">
        <f>IF('[1]BD SSOL'!L25="","",'[1]BD SSOL'!L25)</f>
        <v/>
      </c>
      <c r="AD24" s="121">
        <v>2.65</v>
      </c>
      <c r="AE24" s="123" t="str">
        <f t="shared" si="0"/>
        <v>no volume</v>
      </c>
      <c r="AF24" s="193" t="str">
        <f t="shared" si="1"/>
        <v/>
      </c>
      <c r="AG24" s="123" t="str">
        <f t="shared" si="2"/>
        <v>no volume</v>
      </c>
      <c r="AH24" s="123" t="str">
        <f t="shared" si="7"/>
        <v/>
      </c>
      <c r="AI24" s="123" t="str">
        <f t="shared" si="3"/>
        <v>no volume</v>
      </c>
      <c r="AJ24" s="124"/>
      <c r="AK24" s="111"/>
      <c r="AL24" s="113"/>
      <c r="AM24" s="113"/>
      <c r="AN24" s="113"/>
      <c r="AO24" s="113"/>
      <c r="AP24" s="113"/>
      <c r="AQ24" s="113"/>
      <c r="AR24" s="113"/>
      <c r="AS24" s="113"/>
      <c r="AT24" s="113"/>
      <c r="AU24" s="113"/>
    </row>
    <row r="25" spans="1:47" ht="16.2" thickTop="1" x14ac:dyDescent="0.35">
      <c r="A25" s="139"/>
      <c r="B25" s="127">
        <v>1</v>
      </c>
      <c r="C25" s="127" t="str">
        <f>IF('[1]Bulk Density'!A52="","",'[1]Bulk Density'!A52)</f>
        <v>Oe</v>
      </c>
      <c r="D25" s="127" t="str">
        <f>IF('[1]Bulk Density'!B52="","",'[1]Bulk Density'!B52)</f>
        <v>000</v>
      </c>
      <c r="E25" s="127" t="str">
        <f>IF('[1]Bulk Density'!C52="","",'[1]Bulk Density'!C52)</f>
        <v>005</v>
      </c>
      <c r="F25" s="143" t="str">
        <f>IF('[1]Bulk Density'!D52="","",'[1]Bulk Density'!D52)</f>
        <v>ring</v>
      </c>
      <c r="G25" s="127">
        <f>IF(F25="Compliant cavity",'[1]Bulk Density'!F52,IF(F25="ring",'[1]Bulk Density'!F52,""))</f>
        <v>2090</v>
      </c>
      <c r="H25" s="127">
        <f>IF(F25="Compliant cavity",'[1]Bulk Density'!G52,IF(F25="ring",'[1]Bulk Density'!G52,""))</f>
        <v>2420</v>
      </c>
      <c r="I25" s="127" t="str">
        <f>IF(F25="core, constant volume",'[1]Bulk Density'!H52,IF(F25="Hydraulic probe",'[1]Bulk Density'!H52,""))</f>
        <v/>
      </c>
      <c r="J25" s="127" t="str">
        <f>IF(F25="core, constant volume",'[1]Bulk Density'!I52,IF(F25="Hydraulic probe",'[1]Bulk Density'!I52,""))</f>
        <v/>
      </c>
      <c r="K25" s="127" t="str">
        <f>IF(F25="core, variable volume",'[1]Bulk Density'!$B$48," ")</f>
        <v xml:space="preserve"> </v>
      </c>
      <c r="L25" s="127" t="str">
        <f>IF(F25="core, variable volume",'[1]Bulk Density'!$D$48," ")</f>
        <v xml:space="preserve"> </v>
      </c>
      <c r="M25" s="127" t="str">
        <f>IF($F25="core, variable volume",'[1]Bulk Density'!J52," ")</f>
        <v xml:space="preserve"> </v>
      </c>
      <c r="N25" s="127" t="str">
        <f>IF($F25="core, variable volume",'[1]Bulk Density'!K52," ")</f>
        <v xml:space="preserve"> </v>
      </c>
      <c r="O25" s="127" t="str">
        <f>IF($F25="core, variable volume",'[1]Bulk Density'!L52," ")</f>
        <v xml:space="preserve"> </v>
      </c>
      <c r="P25" s="127" t="str">
        <f>IF($F25="core, variable volume",'[1]Bulk Density'!M52," ")</f>
        <v xml:space="preserve"> </v>
      </c>
      <c r="Q25" s="127" t="str">
        <f>IF($F25 = "scoop",'[1]Bulk Density'!$L$48,"")</f>
        <v/>
      </c>
      <c r="R25" s="127" t="str">
        <f>IF($F25 = "scoop",'[1]Bulk Density'!$H$48,"")</f>
        <v/>
      </c>
      <c r="S25" s="127" t="str">
        <f>IF($F25 = "scoop",'[1]Bulk Density'!$J$48,"")</f>
        <v/>
      </c>
      <c r="T25" s="127" t="str">
        <f t="shared" si="4"/>
        <v/>
      </c>
      <c r="U25" s="127" t="str">
        <f>IF($F25="scoop",'[1]Bulk Density'!J52," ")</f>
        <v xml:space="preserve"> </v>
      </c>
      <c r="V25" s="127" t="str">
        <f>IF($F25="scoop",'[1]Bulk Density'!K52," ")</f>
        <v xml:space="preserve"> </v>
      </c>
      <c r="W25" s="127" t="str">
        <f>IF($F25="scoop",'[1]Bulk Density'!L52," ")</f>
        <v xml:space="preserve"> </v>
      </c>
      <c r="X25" s="127" t="str">
        <f>IF($F25="scoop",'[1]Bulk Density'!M52," ")</f>
        <v xml:space="preserve"> </v>
      </c>
      <c r="Y25" s="129" t="str">
        <f>IF('[1]BD SSOL'!H26="","",'[1]BD SSOL'!H26)</f>
        <v/>
      </c>
      <c r="Z25" s="129" t="str">
        <f>IF('[1]BD SSOL'!I26="","",'[1]BD SSOL'!I26)</f>
        <v/>
      </c>
      <c r="AA25" s="129" t="str">
        <f>IF('[1]BD SSOL'!G26="","",'[1]BD SSOL'!G26)</f>
        <v/>
      </c>
      <c r="AB25" s="131" t="str">
        <f>IF('[1]BD SSOL'!K26="","",'[1]BD SSOL'!K26)</f>
        <v/>
      </c>
      <c r="AC25" s="131" t="str">
        <f>IF('[1]BD SSOL'!L26="","",'[1]BD SSOL'!L26)</f>
        <v/>
      </c>
      <c r="AD25" s="132">
        <v>2.65</v>
      </c>
      <c r="AE25" s="134" t="e">
        <f t="shared" si="0"/>
        <v>#VALUE!</v>
      </c>
      <c r="AF25" s="192" t="str">
        <f t="shared" si="1"/>
        <v/>
      </c>
      <c r="AG25" s="109">
        <f t="shared" si="2"/>
        <v>330</v>
      </c>
      <c r="AH25" s="134" t="str">
        <f>IF(Z25="","",(Z25-AA25)/(AB25/AC25))</f>
        <v/>
      </c>
      <c r="AI25" s="134" t="e">
        <f t="shared" si="3"/>
        <v>#VALUE!</v>
      </c>
      <c r="AJ25" s="135"/>
      <c r="AK25" s="111"/>
      <c r="AL25" s="113"/>
      <c r="AM25" s="113"/>
      <c r="AN25" s="113"/>
      <c r="AO25" s="113"/>
      <c r="AP25" s="113"/>
      <c r="AQ25" s="113"/>
      <c r="AR25" s="113"/>
      <c r="AS25" s="113"/>
      <c r="AT25" s="113"/>
      <c r="AU25" s="113"/>
    </row>
    <row r="26" spans="1:47" ht="15.6" x14ac:dyDescent="0.35">
      <c r="A26" s="140"/>
      <c r="B26" s="104">
        <v>2</v>
      </c>
      <c r="C26" s="127" t="str">
        <f>IF('[1]Bulk Density'!A53="","",'[1]Bulk Density'!A53)</f>
        <v>Oa</v>
      </c>
      <c r="D26" s="127" t="str">
        <f>IF('[1]Bulk Density'!B53="","",'[1]Bulk Density'!B53)</f>
        <v>005</v>
      </c>
      <c r="E26" s="127" t="str">
        <f>IF('[1]Bulk Density'!C53="","",'[1]Bulk Density'!C53)</f>
        <v>012</v>
      </c>
      <c r="F26" s="105" t="str">
        <f>IF('[1]Bulk Density'!D53="","",'[1]Bulk Density'!D53)</f>
        <v>scoop</v>
      </c>
      <c r="G26" s="104" t="str">
        <f>IF(F26="Compliant cavity",'[1]Bulk Density'!F53,IF(F26="ring",'[1]Bulk Density'!F53,""))</f>
        <v/>
      </c>
      <c r="H26" s="104" t="str">
        <f>IF(F26="Compliant cavity",'[1]Bulk Density'!G53,IF(F26="ring",'[1]Bulk Density'!G53,""))</f>
        <v/>
      </c>
      <c r="I26" s="104" t="str">
        <f>IF(F26="core, constant volume",'[1]Bulk Density'!H53,IF(F26="Hydraulic probe",'[1]Bulk Density'!H53,""))</f>
        <v/>
      </c>
      <c r="J26" s="104" t="str">
        <f>IF(F26="core, constant volume",'[1]Bulk Density'!I53,IF(F26="Hydraulic probe",'[1]Bulk Density'!I53,""))</f>
        <v/>
      </c>
      <c r="K26" s="127" t="str">
        <f>IF(F26="core, variable volume",'[1]Bulk Density'!$B$48," ")</f>
        <v xml:space="preserve"> </v>
      </c>
      <c r="L26" s="127" t="str">
        <f>IF(F26="core, variable volume",'[1]Bulk Density'!$D$48," ")</f>
        <v xml:space="preserve"> </v>
      </c>
      <c r="M26" s="104" t="str">
        <f>IF($F26="core, variable volume",'[1]Bulk Density'!J53," ")</f>
        <v xml:space="preserve"> </v>
      </c>
      <c r="N26" s="104" t="str">
        <f>IF($F26="core, variable volume",'[1]Bulk Density'!K53," ")</f>
        <v xml:space="preserve"> </v>
      </c>
      <c r="O26" s="104" t="str">
        <f>IF($F26="core, variable volume",'[1]Bulk Density'!L53," ")</f>
        <v xml:space="preserve"> </v>
      </c>
      <c r="P26" s="104" t="str">
        <f>IF($F26="core, variable volume",'[1]Bulk Density'!M53," ")</f>
        <v xml:space="preserve"> </v>
      </c>
      <c r="Q26" s="104">
        <f>IF($F26 = "scoop",'[1]Bulk Density'!$L$48,"")</f>
        <v>5</v>
      </c>
      <c r="R26" s="104">
        <f>IF($F26 = "scoop",'[1]Bulk Density'!$H$48,"")</f>
        <v>10</v>
      </c>
      <c r="S26" s="104">
        <f>IF($F26 = "scoop",'[1]Bulk Density'!$J$48,"")</f>
        <v>10</v>
      </c>
      <c r="T26" s="104">
        <f t="shared" si="4"/>
        <v>500</v>
      </c>
      <c r="U26" s="104">
        <f>IF($F26="scoop",'[1]Bulk Density'!J53," ")</f>
        <v>0</v>
      </c>
      <c r="V26" s="104">
        <f>IF($F26="scoop",'[1]Bulk Density'!K53," ")</f>
        <v>0</v>
      </c>
      <c r="W26" s="104">
        <f>IF($F26="scoop",'[1]Bulk Density'!L53," ")</f>
        <v>0</v>
      </c>
      <c r="X26" s="104">
        <f>IF($F26="scoop",'[1]Bulk Density'!M53," ")</f>
        <v>0</v>
      </c>
      <c r="Y26" s="106" t="str">
        <f>IF('[1]BD SSOL'!H27="","",'[1]BD SSOL'!H27)</f>
        <v/>
      </c>
      <c r="Z26" s="106" t="str">
        <f>IF('[1]BD SSOL'!I27="","",'[1]BD SSOL'!I27)</f>
        <v/>
      </c>
      <c r="AA26" s="106" t="str">
        <f>IF('[1]BD SSOL'!G27="","",'[1]BD SSOL'!G27)</f>
        <v/>
      </c>
      <c r="AB26" s="107" t="str">
        <f>IF('[1]BD SSOL'!K27="","",'[1]BD SSOL'!K27)</f>
        <v/>
      </c>
      <c r="AC26" s="107" t="str">
        <f>IF('[1]BD SSOL'!L27="","",'[1]BD SSOL'!L27)</f>
        <v/>
      </c>
      <c r="AD26" s="108">
        <v>2.65</v>
      </c>
      <c r="AE26" s="109" t="e">
        <f t="shared" si="0"/>
        <v>#VALUE!</v>
      </c>
      <c r="AF26" s="192" t="str">
        <f t="shared" si="1"/>
        <v/>
      </c>
      <c r="AG26" s="109">
        <f t="shared" si="2"/>
        <v>500</v>
      </c>
      <c r="AH26" s="109" t="str">
        <f t="shared" ref="AH26:AH31" si="8">IF(Z26="","",(Z26-AA26)/(AB26/AC26))</f>
        <v/>
      </c>
      <c r="AI26" s="109" t="e">
        <f t="shared" si="3"/>
        <v>#VALUE!</v>
      </c>
      <c r="AJ26" s="110"/>
      <c r="AK26" s="111"/>
      <c r="AL26" s="113"/>
      <c r="AM26" s="113"/>
      <c r="AN26" s="113"/>
      <c r="AO26" s="113"/>
      <c r="AP26" s="113"/>
      <c r="AQ26" s="113"/>
      <c r="AR26" s="113"/>
      <c r="AS26" s="113"/>
      <c r="AT26" s="113"/>
      <c r="AU26" s="113"/>
    </row>
    <row r="27" spans="1:47" ht="15.6" x14ac:dyDescent="0.35">
      <c r="A27" s="140"/>
      <c r="B27" s="104">
        <v>3</v>
      </c>
      <c r="C27" s="127" t="str">
        <f>IF('[1]Bulk Density'!A54="","",'[1]Bulk Density'!A54)</f>
        <v>A</v>
      </c>
      <c r="D27" s="127" t="str">
        <f>IF('[1]Bulk Density'!B54="","",'[1]Bulk Density'!B54)</f>
        <v>012</v>
      </c>
      <c r="E27" s="127" t="str">
        <f>IF('[1]Bulk Density'!C54="","",'[1]Bulk Density'!C54)</f>
        <v>019</v>
      </c>
      <c r="F27" s="105" t="str">
        <f>IF('[1]Bulk Density'!D54="","",'[1]Bulk Density'!D54)</f>
        <v>scoop</v>
      </c>
      <c r="G27" s="104" t="str">
        <f>IF(F27="Compliant cavity",'[1]Bulk Density'!F54,IF(F27="ring",'[1]Bulk Density'!F54,""))</f>
        <v/>
      </c>
      <c r="H27" s="104" t="str">
        <f>IF(F27="Compliant cavity",'[1]Bulk Density'!G54,IF(F27="ring",'[1]Bulk Density'!G54,""))</f>
        <v/>
      </c>
      <c r="I27" s="104" t="str">
        <f>IF(F27="core, constant volume",'[1]Bulk Density'!H54,IF(F27="Hydraulic probe",'[1]Bulk Density'!H54,""))</f>
        <v/>
      </c>
      <c r="J27" s="104" t="str">
        <f>IF(F27="core, constant volume",'[1]Bulk Density'!I54,IF(F27="Hydraulic probe",'[1]Bulk Density'!I54,""))</f>
        <v/>
      </c>
      <c r="K27" s="127" t="str">
        <f>IF(F27="core, variable volume",'[1]Bulk Density'!$B$48," ")</f>
        <v xml:space="preserve"> </v>
      </c>
      <c r="L27" s="127" t="str">
        <f>IF(F27="core, variable volume",'[1]Bulk Density'!$D$48," ")</f>
        <v xml:space="preserve"> </v>
      </c>
      <c r="M27" s="104" t="str">
        <f>IF($F27="core, variable volume",'[1]Bulk Density'!J54," ")</f>
        <v xml:space="preserve"> </v>
      </c>
      <c r="N27" s="104" t="str">
        <f>IF($F27="core, variable volume",'[1]Bulk Density'!K54," ")</f>
        <v xml:space="preserve"> </v>
      </c>
      <c r="O27" s="104" t="str">
        <f>IF($F27="core, variable volume",'[1]Bulk Density'!L54," ")</f>
        <v xml:space="preserve"> </v>
      </c>
      <c r="P27" s="104" t="str">
        <f>IF($F27="core, variable volume",'[1]Bulk Density'!M54," ")</f>
        <v xml:space="preserve"> </v>
      </c>
      <c r="Q27" s="104">
        <f>IF($F27 = "scoop",'[1]Bulk Density'!$L$48,"")</f>
        <v>5</v>
      </c>
      <c r="R27" s="104">
        <f>IF($F27 = "scoop",'[1]Bulk Density'!$H$48,"")</f>
        <v>10</v>
      </c>
      <c r="S27" s="104">
        <f>IF($F27 = "scoop",'[1]Bulk Density'!$J$48,"")</f>
        <v>10</v>
      </c>
      <c r="T27" s="104">
        <f t="shared" si="4"/>
        <v>500</v>
      </c>
      <c r="U27" s="104">
        <f>IF($F27="scoop",'[1]Bulk Density'!J54," ")</f>
        <v>0</v>
      </c>
      <c r="V27" s="104">
        <f>IF($F27="scoop",'[1]Bulk Density'!K54," ")</f>
        <v>0</v>
      </c>
      <c r="W27" s="104">
        <f>IF($F27="scoop",'[1]Bulk Density'!L54," ")</f>
        <v>0</v>
      </c>
      <c r="X27" s="104">
        <f>IF($F27="scoop",'[1]Bulk Density'!M54," ")</f>
        <v>0</v>
      </c>
      <c r="Y27" s="106" t="str">
        <f>IF('[1]BD SSOL'!H28="","",'[1]BD SSOL'!H28)</f>
        <v/>
      </c>
      <c r="Z27" s="106" t="str">
        <f>IF('[1]BD SSOL'!I28="","",'[1]BD SSOL'!I28)</f>
        <v/>
      </c>
      <c r="AA27" s="106" t="str">
        <f>IF('[1]BD SSOL'!G28="","",'[1]BD SSOL'!G28)</f>
        <v/>
      </c>
      <c r="AB27" s="107" t="str">
        <f>IF('[1]BD SSOL'!K28="","",'[1]BD SSOL'!K28)</f>
        <v/>
      </c>
      <c r="AC27" s="107" t="str">
        <f>IF('[1]BD SSOL'!L28="","",'[1]BD SSOL'!L28)</f>
        <v/>
      </c>
      <c r="AD27" s="108">
        <v>2.65</v>
      </c>
      <c r="AE27" s="109" t="e">
        <f t="shared" si="0"/>
        <v>#VALUE!</v>
      </c>
      <c r="AF27" s="192" t="str">
        <f t="shared" si="1"/>
        <v/>
      </c>
      <c r="AG27" s="109">
        <f t="shared" si="2"/>
        <v>500</v>
      </c>
      <c r="AH27" s="109" t="str">
        <f t="shared" si="8"/>
        <v/>
      </c>
      <c r="AI27" s="109" t="e">
        <f t="shared" si="3"/>
        <v>#VALUE!</v>
      </c>
      <c r="AJ27" s="110"/>
      <c r="AK27" s="111"/>
      <c r="AL27" s="111"/>
      <c r="AM27" s="111"/>
      <c r="AN27" s="111"/>
      <c r="AO27" s="111"/>
      <c r="AP27" s="111"/>
      <c r="AQ27" s="111"/>
      <c r="AR27" s="111"/>
      <c r="AS27" s="111"/>
      <c r="AT27" s="111"/>
      <c r="AU27" s="111"/>
    </row>
    <row r="28" spans="1:47" ht="15.6" x14ac:dyDescent="0.35">
      <c r="A28" s="140"/>
      <c r="B28" s="104">
        <v>4</v>
      </c>
      <c r="C28" s="127" t="str">
        <f>IF('[1]Bulk Density'!A55="","",'[1]Bulk Density'!A55)</f>
        <v>E</v>
      </c>
      <c r="D28" s="127" t="str">
        <f>IF('[1]Bulk Density'!B55="","",'[1]Bulk Density'!B55)</f>
        <v>019</v>
      </c>
      <c r="E28" s="127" t="str">
        <f>IF('[1]Bulk Density'!C55="","",'[1]Bulk Density'!C55)</f>
        <v>033</v>
      </c>
      <c r="F28" s="105" t="str">
        <f>IF('[1]Bulk Density'!D55="","",'[1]Bulk Density'!D55)</f>
        <v/>
      </c>
      <c r="G28" s="104" t="str">
        <f>IF(F28="Compliant cavity",'[1]Bulk Density'!F55,IF(F28="ring",'[1]Bulk Density'!F55,""))</f>
        <v/>
      </c>
      <c r="H28" s="104" t="str">
        <f>IF(F28="Compliant cavity",'[1]Bulk Density'!G55,IF(F28="ring",'[1]Bulk Density'!G55,""))</f>
        <v/>
      </c>
      <c r="I28" s="104" t="str">
        <f>IF(F28="core, constant volume",'[1]Bulk Density'!H55,IF(F28="Hydraulic probe",'[1]Bulk Density'!H55,""))</f>
        <v/>
      </c>
      <c r="J28" s="104" t="str">
        <f>IF(F28="core, constant volume",'[1]Bulk Density'!I55,IF(F28="Hydraulic probe",'[1]Bulk Density'!I55,""))</f>
        <v/>
      </c>
      <c r="K28" s="127" t="str">
        <f>IF(F28="core, variable volume",'[1]Bulk Density'!$B$48," ")</f>
        <v xml:space="preserve"> </v>
      </c>
      <c r="L28" s="127" t="str">
        <f>IF(F28="core, variable volume",'[1]Bulk Density'!$D$48," ")</f>
        <v xml:space="preserve"> </v>
      </c>
      <c r="M28" s="104" t="str">
        <f>IF($F28="core, variable volume",'[1]Bulk Density'!J55," ")</f>
        <v xml:space="preserve"> </v>
      </c>
      <c r="N28" s="104" t="str">
        <f>IF($F28="core, variable volume",'[1]Bulk Density'!K55," ")</f>
        <v xml:space="preserve"> </v>
      </c>
      <c r="O28" s="104" t="str">
        <f>IF($F28="core, variable volume",'[1]Bulk Density'!L55," ")</f>
        <v xml:space="preserve"> </v>
      </c>
      <c r="P28" s="104" t="str">
        <f>IF($F28="core, variable volume",'[1]Bulk Density'!M55," ")</f>
        <v xml:space="preserve"> </v>
      </c>
      <c r="Q28" s="104" t="str">
        <f>IF($F28 = "scoop",'[1]Bulk Density'!$L$48,"")</f>
        <v/>
      </c>
      <c r="R28" s="104" t="str">
        <f>IF($F28 = "scoop",'[1]Bulk Density'!$H$48,"")</f>
        <v/>
      </c>
      <c r="S28" s="104" t="str">
        <f>IF($F28 = "scoop",'[1]Bulk Density'!$J$48,"")</f>
        <v/>
      </c>
      <c r="T28" s="104" t="str">
        <f t="shared" si="4"/>
        <v/>
      </c>
      <c r="U28" s="104" t="str">
        <f>IF($F28="scoop",'[1]Bulk Density'!J55," ")</f>
        <v xml:space="preserve"> </v>
      </c>
      <c r="V28" s="104" t="str">
        <f>IF($F28="scoop",'[1]Bulk Density'!K55," ")</f>
        <v xml:space="preserve"> </v>
      </c>
      <c r="W28" s="104" t="str">
        <f>IF($F28="scoop",'[1]Bulk Density'!L55," ")</f>
        <v xml:space="preserve"> </v>
      </c>
      <c r="X28" s="104" t="str">
        <f>IF($F28="scoop",'[1]Bulk Density'!M55," ")</f>
        <v xml:space="preserve"> </v>
      </c>
      <c r="Y28" s="106" t="str">
        <f>IF('[1]BD SSOL'!H29="","",'[1]BD SSOL'!H29)</f>
        <v/>
      </c>
      <c r="Z28" s="106" t="str">
        <f>IF('[1]BD SSOL'!I29="","",'[1]BD SSOL'!I29)</f>
        <v/>
      </c>
      <c r="AA28" s="106" t="str">
        <f>IF('[1]BD SSOL'!G29="","",'[1]BD SSOL'!G29)</f>
        <v/>
      </c>
      <c r="AB28" s="107" t="str">
        <f>IF('[1]BD SSOL'!K29="","",'[1]BD SSOL'!K29)</f>
        <v/>
      </c>
      <c r="AC28" s="107" t="str">
        <f>IF('[1]BD SSOL'!L29="","",'[1]BD SSOL'!L29)</f>
        <v/>
      </c>
      <c r="AD28" s="108">
        <v>2.65</v>
      </c>
      <c r="AE28" s="109" t="str">
        <f t="shared" si="0"/>
        <v>no volume</v>
      </c>
      <c r="AF28" s="192" t="str">
        <f t="shared" si="1"/>
        <v/>
      </c>
      <c r="AG28" s="109" t="str">
        <f t="shared" si="2"/>
        <v>no volume</v>
      </c>
      <c r="AH28" s="109" t="str">
        <f t="shared" si="8"/>
        <v/>
      </c>
      <c r="AI28" s="109" t="str">
        <f t="shared" si="3"/>
        <v>no volume</v>
      </c>
      <c r="AJ28" s="110"/>
      <c r="AK28" s="111"/>
      <c r="AL28" s="111"/>
      <c r="AM28" s="111"/>
      <c r="AN28" s="111"/>
      <c r="AO28" s="111"/>
      <c r="AP28" s="111"/>
      <c r="AQ28" s="111"/>
      <c r="AR28" s="111"/>
      <c r="AS28" s="111"/>
      <c r="AT28" s="111"/>
      <c r="AU28" s="111"/>
    </row>
    <row r="29" spans="1:47" ht="15.6" x14ac:dyDescent="0.35">
      <c r="A29" s="140"/>
      <c r="B29" s="104">
        <v>5</v>
      </c>
      <c r="C29" s="127" t="str">
        <f>IF('[1]Bulk Density'!A56="","",'[1]Bulk Density'!A56)</f>
        <v>Bx</v>
      </c>
      <c r="D29" s="127" t="str">
        <f>IF('[1]Bulk Density'!B56="","",'[1]Bulk Density'!B56)</f>
        <v>033</v>
      </c>
      <c r="E29" s="127" t="str">
        <f>IF('[1]Bulk Density'!C56="","",'[1]Bulk Density'!C56)</f>
        <v/>
      </c>
      <c r="F29" s="105" t="str">
        <f>IF('[1]Bulk Density'!D56="","",'[1]Bulk Density'!D56)</f>
        <v/>
      </c>
      <c r="G29" s="104" t="str">
        <f>IF(F29="Compliant cavity",'[1]Bulk Density'!F56,IF(F29="ring",'[1]Bulk Density'!F56,""))</f>
        <v/>
      </c>
      <c r="H29" s="104" t="str">
        <f>IF(F29="Compliant cavity",'[1]Bulk Density'!G56,IF(F29="ring",'[1]Bulk Density'!G56,""))</f>
        <v/>
      </c>
      <c r="I29" s="104" t="str">
        <f>IF(F29="core, constant volume",'[1]Bulk Density'!H56,IF(F29="Hydraulic probe",'[1]Bulk Density'!H56,""))</f>
        <v/>
      </c>
      <c r="J29" s="104" t="str">
        <f>IF(F29="core, constant volume",'[1]Bulk Density'!I56,IF(F29="Hydraulic probe",'[1]Bulk Density'!I56,""))</f>
        <v/>
      </c>
      <c r="K29" s="127" t="str">
        <f>IF(F29="core, variable volume",'[1]Bulk Density'!$B$48," ")</f>
        <v xml:space="preserve"> </v>
      </c>
      <c r="L29" s="127" t="str">
        <f>IF(F29="core, variable volume",'[1]Bulk Density'!$D$48," ")</f>
        <v xml:space="preserve"> </v>
      </c>
      <c r="M29" s="104" t="str">
        <f>IF($F29="core, variable volume",'[1]Bulk Density'!J56," ")</f>
        <v xml:space="preserve"> </v>
      </c>
      <c r="N29" s="104" t="str">
        <f>IF($F29="core, variable volume",'[1]Bulk Density'!K56," ")</f>
        <v xml:space="preserve"> </v>
      </c>
      <c r="O29" s="104" t="str">
        <f>IF($F29="core, variable volume",'[1]Bulk Density'!L56," ")</f>
        <v xml:space="preserve"> </v>
      </c>
      <c r="P29" s="104" t="str">
        <f>IF($F29="core, variable volume",'[1]Bulk Density'!M56," ")</f>
        <v xml:space="preserve"> </v>
      </c>
      <c r="Q29" s="104" t="str">
        <f>IF($F29 = "scoop",'[1]Bulk Density'!$L$48,"")</f>
        <v/>
      </c>
      <c r="R29" s="104" t="str">
        <f>IF($F29 = "scoop",'[1]Bulk Density'!$H$48,"")</f>
        <v/>
      </c>
      <c r="S29" s="104" t="str">
        <f>IF($F29 = "scoop",'[1]Bulk Density'!$J$48,"")</f>
        <v/>
      </c>
      <c r="T29" s="104" t="str">
        <f t="shared" si="4"/>
        <v/>
      </c>
      <c r="U29" s="104" t="str">
        <f>IF($F29="scoop",'[1]Bulk Density'!J56," ")</f>
        <v xml:space="preserve"> </v>
      </c>
      <c r="V29" s="104" t="str">
        <f>IF($F29="scoop",'[1]Bulk Density'!K56," ")</f>
        <v xml:space="preserve"> </v>
      </c>
      <c r="W29" s="104" t="str">
        <f>IF($F29="scoop",'[1]Bulk Density'!L56," ")</f>
        <v xml:space="preserve"> </v>
      </c>
      <c r="X29" s="104" t="str">
        <f>IF($F29="scoop",'[1]Bulk Density'!M56," ")</f>
        <v xml:space="preserve"> </v>
      </c>
      <c r="Y29" s="106" t="str">
        <f>IF('[1]BD SSOL'!H30="","",'[1]BD SSOL'!H30)</f>
        <v/>
      </c>
      <c r="Z29" s="106" t="str">
        <f>IF('[1]BD SSOL'!I30="","",'[1]BD SSOL'!I30)</f>
        <v/>
      </c>
      <c r="AA29" s="106" t="str">
        <f>IF('[1]BD SSOL'!G30="","",'[1]BD SSOL'!G30)</f>
        <v/>
      </c>
      <c r="AB29" s="107" t="str">
        <f>IF('[1]BD SSOL'!K30="","",'[1]BD SSOL'!K30)</f>
        <v/>
      </c>
      <c r="AC29" s="107" t="str">
        <f>IF('[1]BD SSOL'!L30="","",'[1]BD SSOL'!L30)</f>
        <v/>
      </c>
      <c r="AD29" s="108">
        <v>2.65</v>
      </c>
      <c r="AE29" s="109" t="str">
        <f t="shared" si="0"/>
        <v>no volume</v>
      </c>
      <c r="AF29" s="192" t="str">
        <f t="shared" si="1"/>
        <v/>
      </c>
      <c r="AG29" s="109" t="str">
        <f t="shared" si="2"/>
        <v>no volume</v>
      </c>
      <c r="AH29" s="109" t="str">
        <f t="shared" si="8"/>
        <v/>
      </c>
      <c r="AI29" s="109" t="str">
        <f t="shared" si="3"/>
        <v>no volume</v>
      </c>
      <c r="AJ29" s="110"/>
      <c r="AK29" s="111"/>
      <c r="AL29" s="111"/>
      <c r="AM29" s="111"/>
      <c r="AN29" s="111"/>
      <c r="AO29" s="111"/>
      <c r="AP29" s="111"/>
      <c r="AQ29" s="111"/>
      <c r="AR29" s="111"/>
      <c r="AS29" s="111"/>
      <c r="AT29" s="111"/>
      <c r="AU29" s="111"/>
    </row>
    <row r="30" spans="1:47" ht="15.6" x14ac:dyDescent="0.35">
      <c r="A30" s="140"/>
      <c r="B30" s="104">
        <v>6</v>
      </c>
      <c r="C30" s="127" t="str">
        <f>IF('[1]Bulk Density'!A57="","",'[1]Bulk Density'!A57)</f>
        <v/>
      </c>
      <c r="D30" s="127" t="str">
        <f>IF('[1]Bulk Density'!B57="","",'[1]Bulk Density'!B57)</f>
        <v/>
      </c>
      <c r="E30" s="127" t="str">
        <f>IF('[1]Bulk Density'!C57="","",'[1]Bulk Density'!C57)</f>
        <v/>
      </c>
      <c r="F30" s="105" t="str">
        <f>IF('[1]Bulk Density'!D57="","",'[1]Bulk Density'!D57)</f>
        <v/>
      </c>
      <c r="G30" s="104" t="str">
        <f>IF(F30="Compliant cavity",'[1]Bulk Density'!F57,IF(F30="ring",'[1]Bulk Density'!F57,""))</f>
        <v/>
      </c>
      <c r="H30" s="104" t="str">
        <f>IF(F30="Compliant cavity",'[1]Bulk Density'!G57,IF(F30="ring",'[1]Bulk Density'!G57,""))</f>
        <v/>
      </c>
      <c r="I30" s="104" t="str">
        <f>IF(F30="core, constant volume",'[1]Bulk Density'!H57,IF(F30="Hydraulic probe",'[1]Bulk Density'!H57,""))</f>
        <v/>
      </c>
      <c r="J30" s="104" t="str">
        <f>IF(F30="core, constant volume",'[1]Bulk Density'!I57,IF(F30="Hydraulic probe",'[1]Bulk Density'!I57,""))</f>
        <v/>
      </c>
      <c r="K30" s="127" t="str">
        <f>IF(F30="core, variable volume",'[1]Bulk Density'!$B$48," ")</f>
        <v xml:space="preserve"> </v>
      </c>
      <c r="L30" s="127" t="str">
        <f>IF(F30="core, variable volume",'[1]Bulk Density'!$D$48," ")</f>
        <v xml:space="preserve"> </v>
      </c>
      <c r="M30" s="104" t="str">
        <f>IF($F30="core, variable volume",'[1]Bulk Density'!J57," ")</f>
        <v xml:space="preserve"> </v>
      </c>
      <c r="N30" s="104" t="str">
        <f>IF($F30="core, variable volume",'[1]Bulk Density'!K57," ")</f>
        <v xml:space="preserve"> </v>
      </c>
      <c r="O30" s="104" t="str">
        <f>IF($F30="core, variable volume",'[1]Bulk Density'!L57," ")</f>
        <v xml:space="preserve"> </v>
      </c>
      <c r="P30" s="104" t="str">
        <f>IF($F30="core, variable volume",'[1]Bulk Density'!M57," ")</f>
        <v xml:space="preserve"> </v>
      </c>
      <c r="Q30" s="104" t="str">
        <f>IF($F30 = "scoop",'[1]Bulk Density'!$L$48,"")</f>
        <v/>
      </c>
      <c r="R30" s="104" t="str">
        <f>IF($F30 = "scoop",'[1]Bulk Density'!$H$48,"")</f>
        <v/>
      </c>
      <c r="S30" s="104" t="str">
        <f>IF($F30 = "scoop",'[1]Bulk Density'!$J$48,"")</f>
        <v/>
      </c>
      <c r="T30" s="104" t="str">
        <f t="shared" si="4"/>
        <v/>
      </c>
      <c r="U30" s="104" t="str">
        <f>IF($F30="scoop",'[1]Bulk Density'!J57," ")</f>
        <v xml:space="preserve"> </v>
      </c>
      <c r="V30" s="104" t="str">
        <f>IF($F30="scoop",'[1]Bulk Density'!K57," ")</f>
        <v xml:space="preserve"> </v>
      </c>
      <c r="W30" s="104" t="str">
        <f>IF($F30="scoop",'[1]Bulk Density'!L57," ")</f>
        <v xml:space="preserve"> </v>
      </c>
      <c r="X30" s="104" t="str">
        <f>IF($F30="scoop",'[1]Bulk Density'!M57," ")</f>
        <v xml:space="preserve"> </v>
      </c>
      <c r="Y30" s="106" t="str">
        <f>IF('[1]BD SSOL'!H31="","",'[1]BD SSOL'!H31)</f>
        <v/>
      </c>
      <c r="Z30" s="106" t="str">
        <f>IF('[1]BD SSOL'!I31="","",'[1]BD SSOL'!I31)</f>
        <v/>
      </c>
      <c r="AA30" s="106" t="str">
        <f>IF('[1]BD SSOL'!G31="","",'[1]BD SSOL'!G31)</f>
        <v/>
      </c>
      <c r="AB30" s="107" t="str">
        <f>IF('[1]BD SSOL'!K31="","",'[1]BD SSOL'!K31)</f>
        <v/>
      </c>
      <c r="AC30" s="107" t="str">
        <f>IF('[1]BD SSOL'!L31="","",'[1]BD SSOL'!L31)</f>
        <v/>
      </c>
      <c r="AD30" s="108">
        <v>2.65</v>
      </c>
      <c r="AE30" s="109" t="str">
        <f t="shared" si="0"/>
        <v>no volume</v>
      </c>
      <c r="AF30" s="192" t="str">
        <f t="shared" si="1"/>
        <v/>
      </c>
      <c r="AG30" s="109" t="str">
        <f t="shared" si="2"/>
        <v>no volume</v>
      </c>
      <c r="AH30" s="109" t="str">
        <f t="shared" si="8"/>
        <v/>
      </c>
      <c r="AI30" s="109" t="str">
        <f t="shared" si="3"/>
        <v>no volume</v>
      </c>
      <c r="AJ30" s="110"/>
      <c r="AK30" s="111"/>
      <c r="AL30" s="111"/>
      <c r="AM30" s="111"/>
      <c r="AN30" s="111"/>
      <c r="AO30" s="111"/>
      <c r="AP30" s="111"/>
      <c r="AQ30" s="111"/>
      <c r="AR30" s="111"/>
      <c r="AS30" s="111"/>
      <c r="AT30" s="111"/>
      <c r="AU30" s="111"/>
    </row>
    <row r="31" spans="1:47" ht="16.2" thickBot="1" x14ac:dyDescent="0.4">
      <c r="A31" s="141"/>
      <c r="B31" s="116">
        <v>7</v>
      </c>
      <c r="C31" s="116" t="str">
        <f>IF('[1]Bulk Density'!A58="","",'[1]Bulk Density'!A58)</f>
        <v/>
      </c>
      <c r="D31" s="116" t="str">
        <f>IF('[1]Bulk Density'!B58="","",'[1]Bulk Density'!B58)</f>
        <v/>
      </c>
      <c r="E31" s="116" t="str">
        <f>IF('[1]Bulk Density'!C58="","",'[1]Bulk Density'!C58)</f>
        <v/>
      </c>
      <c r="F31" s="117" t="str">
        <f>IF('[1]Bulk Density'!D58="","",'[1]Bulk Density'!D58)</f>
        <v/>
      </c>
      <c r="G31" s="116" t="str">
        <f>IF(F31="Compliant cavity",'[1]Bulk Density'!F58,IF(F31="ring",'[1]Bulk Density'!F58,""))</f>
        <v/>
      </c>
      <c r="H31" s="116" t="str">
        <f>IF(F31="Compliant cavity",'[1]Bulk Density'!G58,IF(F31="ring",'[1]Bulk Density'!G58,""))</f>
        <v/>
      </c>
      <c r="I31" s="116" t="str">
        <f>IF(F31="core, constant volume",'[1]Bulk Density'!H58,IF(F31="Hydraulic probe",'[1]Bulk Density'!H58,""))</f>
        <v/>
      </c>
      <c r="J31" s="116" t="str">
        <f>IF(F31="core, constant volume",'[1]Bulk Density'!I58,IF(F31="Hydraulic probe",'[1]Bulk Density'!I58,""))</f>
        <v/>
      </c>
      <c r="K31" s="116" t="str">
        <f>IF(F31="core, variable volume",'[1]Bulk Density'!$B$48," ")</f>
        <v xml:space="preserve"> </v>
      </c>
      <c r="L31" s="116" t="str">
        <f>IF(F31="core, variable volume",'[1]Bulk Density'!$D$48," ")</f>
        <v xml:space="preserve"> </v>
      </c>
      <c r="M31" s="116" t="str">
        <f>IF($F31="core, variable volume",'[1]Bulk Density'!J58," ")</f>
        <v xml:space="preserve"> </v>
      </c>
      <c r="N31" s="116" t="str">
        <f>IF($F31="core, variable volume",'[1]Bulk Density'!K58," ")</f>
        <v xml:space="preserve"> </v>
      </c>
      <c r="O31" s="116" t="str">
        <f>IF($F31="core, variable volume",'[1]Bulk Density'!L58," ")</f>
        <v xml:space="preserve"> </v>
      </c>
      <c r="P31" s="116" t="str">
        <f>IF($F31="core, variable volume",'[1]Bulk Density'!M58," ")</f>
        <v xml:space="preserve"> </v>
      </c>
      <c r="Q31" s="116" t="str">
        <f>IF($F31 = "scoop",'[1]Bulk Density'!$L$48,"")</f>
        <v/>
      </c>
      <c r="R31" s="116" t="str">
        <f>IF($F31 = "scoop",'[1]Bulk Density'!$H$48,"")</f>
        <v/>
      </c>
      <c r="S31" s="116" t="str">
        <f>IF($F31 = "scoop",'[1]Bulk Density'!$J$48,"")</f>
        <v/>
      </c>
      <c r="T31" s="116" t="str">
        <f t="shared" si="4"/>
        <v/>
      </c>
      <c r="U31" s="116" t="str">
        <f>IF($F31="scoop",'[1]Bulk Density'!J58," ")</f>
        <v xml:space="preserve"> </v>
      </c>
      <c r="V31" s="116" t="str">
        <f>IF($F31="scoop",'[1]Bulk Density'!K58," ")</f>
        <v xml:space="preserve"> </v>
      </c>
      <c r="W31" s="116" t="str">
        <f>IF($F31="scoop",'[1]Bulk Density'!L58," ")</f>
        <v xml:space="preserve"> </v>
      </c>
      <c r="X31" s="116" t="str">
        <f>IF($F31="scoop",'[1]Bulk Density'!M58," ")</f>
        <v xml:space="preserve"> </v>
      </c>
      <c r="Y31" s="118" t="str">
        <f>IF('[1]BD SSOL'!H32="","",'[1]BD SSOL'!H32)</f>
        <v/>
      </c>
      <c r="Z31" s="118" t="str">
        <f>IF('[1]BD SSOL'!I32="","",'[1]BD SSOL'!I32)</f>
        <v/>
      </c>
      <c r="AA31" s="119" t="str">
        <f>IF('[1]BD SSOL'!G32="","",'[1]BD SSOL'!G32)</f>
        <v/>
      </c>
      <c r="AB31" s="120" t="str">
        <f>IF('[1]BD SSOL'!K32="","",'[1]BD SSOL'!K32)</f>
        <v/>
      </c>
      <c r="AC31" s="120" t="str">
        <f>IF('[1]BD SSOL'!L32="","",'[1]BD SSOL'!L32)</f>
        <v/>
      </c>
      <c r="AD31" s="121">
        <v>2.65</v>
      </c>
      <c r="AE31" s="122" t="str">
        <f t="shared" si="0"/>
        <v>no volume</v>
      </c>
      <c r="AF31" s="193" t="str">
        <f t="shared" si="1"/>
        <v/>
      </c>
      <c r="AG31" s="123" t="str">
        <f t="shared" si="2"/>
        <v>no volume</v>
      </c>
      <c r="AH31" s="123" t="str">
        <f t="shared" si="8"/>
        <v/>
      </c>
      <c r="AI31" s="123" t="str">
        <f t="shared" si="3"/>
        <v>no volume</v>
      </c>
      <c r="AJ31" s="124"/>
      <c r="AK31" s="111"/>
      <c r="AL31" s="111"/>
      <c r="AM31" s="111"/>
      <c r="AN31" s="111"/>
      <c r="AO31" s="111"/>
      <c r="AP31" s="111"/>
      <c r="AQ31" s="111"/>
      <c r="AR31" s="111"/>
      <c r="AS31" s="111"/>
      <c r="AT31" s="111"/>
      <c r="AU31" s="111"/>
    </row>
    <row r="32" spans="1:47" ht="16.2" thickTop="1" x14ac:dyDescent="0.35">
      <c r="A32" s="139"/>
      <c r="B32" s="127">
        <v>1</v>
      </c>
      <c r="C32" s="127" t="str">
        <f>IF('[1]Bulk Density'!A66="","",'[1]Bulk Density'!A66)</f>
        <v>Oa</v>
      </c>
      <c r="D32" s="127" t="str">
        <f>IF('[1]Bulk Density'!B66="","",'[1]Bulk Density'!B66)</f>
        <v>000</v>
      </c>
      <c r="E32" s="127" t="str">
        <f>IF('[1]Bulk Density'!C66="","",'[1]Bulk Density'!C66)</f>
        <v>011</v>
      </c>
      <c r="F32" s="128" t="str">
        <f>IF('[1]Bulk Density'!D66="","",'[1]Bulk Density'!D66)</f>
        <v>scoop</v>
      </c>
      <c r="G32" s="127" t="str">
        <f>IF(F32="Compliant cavity",'[1]Bulk Density'!F66,IF(F32="ring",'[1]Bulk Density'!F66,""))</f>
        <v/>
      </c>
      <c r="H32" s="127" t="str">
        <f>IF(F32="Compliant cavity",'[1]Bulk Density'!G66,IF(F32="ring",'[1]Bulk Density'!G66,""))</f>
        <v/>
      </c>
      <c r="I32" s="127" t="str">
        <f>IF(F32="core, constant volume",'[1]Bulk Density'!H66,IF(F32="Hydraulic probe",'[1]Bulk Density'!H66,""))</f>
        <v/>
      </c>
      <c r="J32" s="127" t="str">
        <f>IF(F32="core, constant volume",'[1]Bulk Density'!I66,IF(F32="Hydraulic probe",'[1]Bulk Density'!I66,""))</f>
        <v/>
      </c>
      <c r="K32" s="127" t="str">
        <f>IF(F32="core, variable volume",'[1]Bulk Density'!$B$62," ")</f>
        <v xml:space="preserve"> </v>
      </c>
      <c r="L32" s="127" t="str">
        <f>IF(F32="core, variable volume",'[1]Bulk Density'!$D$62," ")</f>
        <v xml:space="preserve"> </v>
      </c>
      <c r="M32" s="127" t="str">
        <f>IF($F32="core, variable volume",'[1]Bulk Density'!J66," ")</f>
        <v xml:space="preserve"> </v>
      </c>
      <c r="N32" s="127" t="str">
        <f>IF($F32="core, variable volume",'[1]Bulk Density'!K66," ")</f>
        <v xml:space="preserve"> </v>
      </c>
      <c r="O32" s="127" t="str">
        <f>IF($F32="core, variable volume",'[1]Bulk Density'!L66," ")</f>
        <v xml:space="preserve"> </v>
      </c>
      <c r="P32" s="127" t="str">
        <f>IF($F32="core, variable volume",'[1]Bulk Density'!M66," ")</f>
        <v xml:space="preserve"> </v>
      </c>
      <c r="Q32" s="127">
        <f>IF($F32 = "scoop",'[1]Bulk Density'!$L$62,"")</f>
        <v>5</v>
      </c>
      <c r="R32" s="127">
        <f>IF($F32 = "scoop",'[1]Bulk Density'!$H$62,"")</f>
        <v>10</v>
      </c>
      <c r="S32" s="127">
        <f>IF($F32 = "scoop",'[1]Bulk Density'!$J$62,"")</f>
        <v>10</v>
      </c>
      <c r="T32" s="127">
        <f t="shared" si="4"/>
        <v>500</v>
      </c>
      <c r="U32" s="127">
        <f>IF($F32="scoop",'[1]Bulk Density'!J66," ")</f>
        <v>0</v>
      </c>
      <c r="V32" s="127">
        <f>IF($F32="scoop",'[1]Bulk Density'!K66," ")</f>
        <v>0</v>
      </c>
      <c r="W32" s="127">
        <f>IF($F32="scoop",'[1]Bulk Density'!L66," ")</f>
        <v>0</v>
      </c>
      <c r="X32" s="127">
        <f>IF($F32="scoop",'[1]Bulk Density'!M66," ")</f>
        <v>0</v>
      </c>
      <c r="Y32" s="129" t="str">
        <f>IF('[1]BD SSOL'!H33="","",'[1]BD SSOL'!H33)</f>
        <v/>
      </c>
      <c r="Z32" s="129" t="str">
        <f>IF('[1]BD SSOL'!I33="","",'[1]BD SSOL'!I33)</f>
        <v/>
      </c>
      <c r="AA32" s="130" t="str">
        <f>IF('[1]BD SSOL'!G33="","",'[1]BD SSOL'!G33)</f>
        <v/>
      </c>
      <c r="AB32" s="131" t="str">
        <f>IF('[1]BD SSOL'!K33="","",'[1]BD SSOL'!K33)</f>
        <v/>
      </c>
      <c r="AC32" s="131" t="str">
        <f>IF('[1]BD SSOL'!L33="","",'[1]BD SSOL'!L33)</f>
        <v/>
      </c>
      <c r="AD32" s="132">
        <v>2.65</v>
      </c>
      <c r="AE32" s="133" t="e">
        <f t="shared" si="0"/>
        <v>#VALUE!</v>
      </c>
      <c r="AF32" s="192" t="str">
        <f t="shared" si="1"/>
        <v/>
      </c>
      <c r="AG32" s="109">
        <f t="shared" si="2"/>
        <v>500</v>
      </c>
      <c r="AH32" s="134" t="str">
        <f>IF(Z32="","",(Z32-AA32)/(AB32/AC32))</f>
        <v/>
      </c>
      <c r="AI32" s="134" t="e">
        <f t="shared" si="3"/>
        <v>#VALUE!</v>
      </c>
      <c r="AJ32" s="135"/>
      <c r="AK32" s="111"/>
      <c r="AL32" s="111"/>
      <c r="AM32" s="111"/>
      <c r="AN32" s="111"/>
      <c r="AO32" s="111"/>
      <c r="AP32" s="111"/>
      <c r="AQ32" s="111"/>
      <c r="AR32" s="111"/>
      <c r="AS32" s="111"/>
      <c r="AT32" s="111"/>
      <c r="AU32" s="111"/>
    </row>
    <row r="33" spans="1:47" ht="15.6" x14ac:dyDescent="0.35">
      <c r="A33" s="140"/>
      <c r="B33" s="104">
        <v>2</v>
      </c>
      <c r="C33" s="127" t="str">
        <f>IF('[1]Bulk Density'!A67="","",'[1]Bulk Density'!A67)</f>
        <v>A</v>
      </c>
      <c r="D33" s="127" t="str">
        <f>IF('[1]Bulk Density'!B67="","",'[1]Bulk Density'!B67)</f>
        <v>011</v>
      </c>
      <c r="E33" s="127" t="str">
        <f>IF('[1]Bulk Density'!C67="","",'[1]Bulk Density'!C67)</f>
        <v>027</v>
      </c>
      <c r="F33" s="105" t="str">
        <f>IF('[1]Bulk Density'!D67="","",'[1]Bulk Density'!D67)</f>
        <v>core, constant volume</v>
      </c>
      <c r="G33" s="104" t="str">
        <f>IF(F33="Compliant cavity",'[1]Bulk Density'!F67,IF(F33="ring",'[1]Bulk Density'!F67,""))</f>
        <v/>
      </c>
      <c r="H33" s="104" t="str">
        <f>IF(F33="Compliant cavity",'[1]Bulk Density'!G67,IF(F33="ring",'[1]Bulk Density'!G67,""))</f>
        <v/>
      </c>
      <c r="I33" s="104">
        <f>IF(F33="core, constant volume",'[1]Bulk Density'!H67,IF(F33="Hydraulic probe",'[1]Bulk Density'!H67,""))</f>
        <v>0</v>
      </c>
      <c r="J33" s="104">
        <f>IF(F33="core, constant volume",'[1]Bulk Density'!I67,IF(F33="Hydraulic probe",'[1]Bulk Density'!I67,""))</f>
        <v>0</v>
      </c>
      <c r="K33" s="127" t="str">
        <f>IF(F33="core, variable volume",'[1]Bulk Density'!$B$62," ")</f>
        <v xml:space="preserve"> </v>
      </c>
      <c r="L33" s="127" t="str">
        <f>IF(F33="core, variable volume",'[1]Bulk Density'!$D$62," ")</f>
        <v xml:space="preserve"> </v>
      </c>
      <c r="M33" s="104" t="str">
        <f>IF($F33="core, variable volume",'[1]Bulk Density'!J67," ")</f>
        <v xml:space="preserve"> </v>
      </c>
      <c r="N33" s="104" t="str">
        <f>IF($F33="core, variable volume",'[1]Bulk Density'!K67," ")</f>
        <v xml:space="preserve"> </v>
      </c>
      <c r="O33" s="104" t="str">
        <f>IF($F33="core, variable volume",'[1]Bulk Density'!L67," ")</f>
        <v xml:space="preserve"> </v>
      </c>
      <c r="P33" s="104" t="str">
        <f>IF($F33="core, variable volume",'[1]Bulk Density'!M67," ")</f>
        <v xml:space="preserve"> </v>
      </c>
      <c r="Q33" s="104" t="str">
        <f>IF($F33 = "scoop",'[1]Bulk Density'!$L$62,"")</f>
        <v/>
      </c>
      <c r="R33" s="104" t="str">
        <f>IF($F33 = "scoop",'[1]Bulk Density'!$H$62,"")</f>
        <v/>
      </c>
      <c r="S33" s="104" t="str">
        <f>IF($F33 = "scoop",'[1]Bulk Density'!$J$62,"")</f>
        <v/>
      </c>
      <c r="T33" s="104" t="str">
        <f t="shared" si="4"/>
        <v/>
      </c>
      <c r="U33" s="104" t="str">
        <f>IF($F33="scoop",'[1]Bulk Density'!J67," ")</f>
        <v xml:space="preserve"> </v>
      </c>
      <c r="V33" s="104" t="str">
        <f>IF($F33="scoop",'[1]Bulk Density'!K67," ")</f>
        <v xml:space="preserve"> </v>
      </c>
      <c r="W33" s="104" t="str">
        <f>IF($F33="scoop",'[1]Bulk Density'!L67," ")</f>
        <v xml:space="preserve"> </v>
      </c>
      <c r="X33" s="104" t="str">
        <f>IF($F33="scoop",'[1]Bulk Density'!M67," ")</f>
        <v xml:space="preserve"> </v>
      </c>
      <c r="Y33" s="106" t="str">
        <f>IF('[1]BD SSOL'!H34="","",'[1]BD SSOL'!H34)</f>
        <v/>
      </c>
      <c r="Z33" s="106" t="str">
        <f>IF('[1]BD SSOL'!I34="","",'[1]BD SSOL'!I34)</f>
        <v/>
      </c>
      <c r="AA33" s="106" t="str">
        <f>IF('[1]BD SSOL'!G34="","",'[1]BD SSOL'!G34)</f>
        <v/>
      </c>
      <c r="AB33" s="107" t="str">
        <f>IF('[1]BD SSOL'!K34="","",'[1]BD SSOL'!K34)</f>
        <v/>
      </c>
      <c r="AC33" s="107" t="str">
        <f>IF('[1]BD SSOL'!L34="","",'[1]BD SSOL'!L34)</f>
        <v/>
      </c>
      <c r="AD33" s="108">
        <v>2.65</v>
      </c>
      <c r="AE33" s="109" t="e">
        <f t="shared" si="0"/>
        <v>#VALUE!</v>
      </c>
      <c r="AF33" s="192" t="str">
        <f t="shared" si="1"/>
        <v/>
      </c>
      <c r="AG33" s="109">
        <f t="shared" si="2"/>
        <v>0</v>
      </c>
      <c r="AH33" s="109" t="str">
        <f t="shared" ref="AH33:AH38" si="9">IF(Z33="","",(Z33-AA33)/(AB33/AC33))</f>
        <v/>
      </c>
      <c r="AI33" s="109" t="e">
        <f t="shared" si="3"/>
        <v>#VALUE!</v>
      </c>
      <c r="AJ33" s="110"/>
      <c r="AK33" s="111"/>
      <c r="AL33" s="111"/>
      <c r="AM33" s="111"/>
      <c r="AN33" s="111"/>
      <c r="AO33" s="111"/>
      <c r="AP33" s="111"/>
      <c r="AQ33" s="111"/>
      <c r="AR33" s="111"/>
      <c r="AS33" s="111"/>
      <c r="AT33" s="111"/>
      <c r="AU33" s="111"/>
    </row>
    <row r="34" spans="1:47" ht="15.6" x14ac:dyDescent="0.35">
      <c r="A34" s="140"/>
      <c r="B34" s="104">
        <v>3</v>
      </c>
      <c r="C34" s="127" t="str">
        <f>IF('[1]Bulk Density'!A68="","",'[1]Bulk Density'!A68)</f>
        <v>Bx</v>
      </c>
      <c r="D34" s="127" t="str">
        <f>IF('[1]Bulk Density'!B68="","",'[1]Bulk Density'!B68)</f>
        <v>027</v>
      </c>
      <c r="E34" s="127" t="str">
        <f>IF('[1]Bulk Density'!C68="","",'[1]Bulk Density'!C68)</f>
        <v/>
      </c>
      <c r="F34" s="105" t="str">
        <f>IF('[1]Bulk Density'!D68="","",'[1]Bulk Density'!D68)</f>
        <v/>
      </c>
      <c r="G34" s="104" t="str">
        <f>IF(F34="Compliant cavity",'[1]Bulk Density'!F68,IF(F34="ring",'[1]Bulk Density'!F68,""))</f>
        <v/>
      </c>
      <c r="H34" s="104" t="str">
        <f>IF(F34="Compliant cavity",'[1]Bulk Density'!G68,IF(F34="ring",'[1]Bulk Density'!G68,""))</f>
        <v/>
      </c>
      <c r="I34" s="104" t="str">
        <f>IF(F34="core, constant volume",'[1]Bulk Density'!H68,IF(F34="Hydraulic probe",'[1]Bulk Density'!H68,""))</f>
        <v/>
      </c>
      <c r="J34" s="104" t="str">
        <f>IF(F34="core, constant volume",'[1]Bulk Density'!I68,IF(F34="Hydraulic probe",'[1]Bulk Density'!I68,""))</f>
        <v/>
      </c>
      <c r="K34" s="127" t="str">
        <f>IF(F34="core, variable volume",'[1]Bulk Density'!$B$62," ")</f>
        <v xml:space="preserve"> </v>
      </c>
      <c r="L34" s="127" t="str">
        <f>IF(F34="core, variable volume",'[1]Bulk Density'!$D$62," ")</f>
        <v xml:space="preserve"> </v>
      </c>
      <c r="M34" s="104" t="str">
        <f>IF($F34="core, variable volume",'[1]Bulk Density'!J68," ")</f>
        <v xml:space="preserve"> </v>
      </c>
      <c r="N34" s="104" t="str">
        <f>IF($F34="core, variable volume",'[1]Bulk Density'!K68," ")</f>
        <v xml:space="preserve"> </v>
      </c>
      <c r="O34" s="104" t="str">
        <f>IF($F34="core, variable volume",'[1]Bulk Density'!L68," ")</f>
        <v xml:space="preserve"> </v>
      </c>
      <c r="P34" s="104" t="str">
        <f>IF($F34="core, variable volume",'[1]Bulk Density'!M68," ")</f>
        <v xml:space="preserve"> </v>
      </c>
      <c r="Q34" s="104" t="str">
        <f>IF($F34 = "scoop",'[1]Bulk Density'!$L$62,"")</f>
        <v/>
      </c>
      <c r="R34" s="104" t="str">
        <f>IF($F34 = "scoop",'[1]Bulk Density'!$H$62,"")</f>
        <v/>
      </c>
      <c r="S34" s="104" t="str">
        <f>IF($F34 = "scoop",'[1]Bulk Density'!$J$62,"")</f>
        <v/>
      </c>
      <c r="T34" s="104" t="str">
        <f t="shared" si="4"/>
        <v/>
      </c>
      <c r="U34" s="104" t="str">
        <f>IF($F34="scoop",'[1]Bulk Density'!J68," ")</f>
        <v xml:space="preserve"> </v>
      </c>
      <c r="V34" s="104" t="str">
        <f>IF($F34="scoop",'[1]Bulk Density'!K68," ")</f>
        <v xml:space="preserve"> </v>
      </c>
      <c r="W34" s="104" t="str">
        <f>IF($F34="scoop",'[1]Bulk Density'!L68," ")</f>
        <v xml:space="preserve"> </v>
      </c>
      <c r="X34" s="104" t="str">
        <f>IF($F34="scoop",'[1]Bulk Density'!M68," ")</f>
        <v xml:space="preserve"> </v>
      </c>
      <c r="Y34" s="106" t="str">
        <f>IF('[1]BD SSOL'!H35="","",'[1]BD SSOL'!H35)</f>
        <v/>
      </c>
      <c r="Z34" s="106" t="str">
        <f>IF('[1]BD SSOL'!I35="","",'[1]BD SSOL'!I35)</f>
        <v/>
      </c>
      <c r="AA34" s="106" t="str">
        <f>IF('[1]BD SSOL'!G35="","",'[1]BD SSOL'!G35)</f>
        <v/>
      </c>
      <c r="AB34" s="107" t="str">
        <f>IF('[1]BD SSOL'!K35="","",'[1]BD SSOL'!K35)</f>
        <v/>
      </c>
      <c r="AC34" s="107" t="str">
        <f>IF('[1]BD SSOL'!L35="","",'[1]BD SSOL'!L35)</f>
        <v/>
      </c>
      <c r="AD34" s="108">
        <v>2.65</v>
      </c>
      <c r="AE34" s="109" t="str">
        <f t="shared" si="0"/>
        <v>no volume</v>
      </c>
      <c r="AF34" s="192" t="str">
        <f t="shared" si="1"/>
        <v/>
      </c>
      <c r="AG34" s="109" t="str">
        <f t="shared" si="2"/>
        <v>no volume</v>
      </c>
      <c r="AH34" s="109" t="str">
        <f t="shared" si="9"/>
        <v/>
      </c>
      <c r="AI34" s="109" t="str">
        <f t="shared" si="3"/>
        <v>no volume</v>
      </c>
      <c r="AJ34" s="110"/>
      <c r="AK34" s="111"/>
      <c r="AL34" s="111"/>
      <c r="AM34" s="111"/>
      <c r="AN34" s="111"/>
      <c r="AO34" s="111"/>
      <c r="AP34" s="111"/>
      <c r="AQ34" s="111"/>
      <c r="AR34" s="111"/>
      <c r="AS34" s="111"/>
      <c r="AT34" s="111"/>
      <c r="AU34" s="111"/>
    </row>
    <row r="35" spans="1:47" ht="15.6" x14ac:dyDescent="0.35">
      <c r="A35" s="140"/>
      <c r="B35" s="104">
        <v>4</v>
      </c>
      <c r="C35" s="127" t="str">
        <f>IF('[1]Bulk Density'!A69="","",'[1]Bulk Density'!A69)</f>
        <v/>
      </c>
      <c r="D35" s="127" t="str">
        <f>IF('[1]Bulk Density'!B69="","",'[1]Bulk Density'!B69)</f>
        <v/>
      </c>
      <c r="E35" s="127" t="str">
        <f>IF('[1]Bulk Density'!C69="","",'[1]Bulk Density'!C69)</f>
        <v/>
      </c>
      <c r="F35" s="105" t="str">
        <f>IF('[1]Bulk Density'!D69="","",'[1]Bulk Density'!D69)</f>
        <v/>
      </c>
      <c r="G35" s="104" t="str">
        <f>IF(F35="Compliant cavity",'[1]Bulk Density'!F69,IF(F35="ring",'[1]Bulk Density'!F69,""))</f>
        <v/>
      </c>
      <c r="H35" s="104" t="str">
        <f>IF(F35="Compliant cavity",'[1]Bulk Density'!G69,IF(F35="ring",'[1]Bulk Density'!G69,""))</f>
        <v/>
      </c>
      <c r="I35" s="104" t="str">
        <f>IF(F35="core, constant volume",'[1]Bulk Density'!H69,IF(F35="Hydraulic probe",'[1]Bulk Density'!H69,""))</f>
        <v/>
      </c>
      <c r="J35" s="104" t="str">
        <f>IF(F35="core, constant volume",'[1]Bulk Density'!I69,IF(F35="Hydraulic probe",'[1]Bulk Density'!I69,""))</f>
        <v/>
      </c>
      <c r="K35" s="127" t="str">
        <f>IF(F35="core, variable volume",'[1]Bulk Density'!$B$62," ")</f>
        <v xml:space="preserve"> </v>
      </c>
      <c r="L35" s="127" t="str">
        <f>IF(F35="core, variable volume",'[1]Bulk Density'!$D$62," ")</f>
        <v xml:space="preserve"> </v>
      </c>
      <c r="M35" s="104" t="str">
        <f>IF($F35="core, variable volume",'[1]Bulk Density'!J69," ")</f>
        <v xml:space="preserve"> </v>
      </c>
      <c r="N35" s="104" t="str">
        <f>IF($F35="core, variable volume",'[1]Bulk Density'!K69," ")</f>
        <v xml:space="preserve"> </v>
      </c>
      <c r="O35" s="104" t="str">
        <f>IF($F35="core, variable volume",'[1]Bulk Density'!L69," ")</f>
        <v xml:space="preserve"> </v>
      </c>
      <c r="P35" s="104" t="str">
        <f>IF($F35="core, variable volume",'[1]Bulk Density'!M69," ")</f>
        <v xml:space="preserve"> </v>
      </c>
      <c r="Q35" s="104" t="str">
        <f>IF($F35 = "scoop",'[1]Bulk Density'!$L$62,"")</f>
        <v/>
      </c>
      <c r="R35" s="104" t="str">
        <f>IF($F35 = "scoop",'[1]Bulk Density'!$H$62,"")</f>
        <v/>
      </c>
      <c r="S35" s="104" t="str">
        <f>IF($F35 = "scoop",'[1]Bulk Density'!$J$62,"")</f>
        <v/>
      </c>
      <c r="T35" s="104" t="str">
        <f t="shared" si="4"/>
        <v/>
      </c>
      <c r="U35" s="104" t="str">
        <f>IF($F35="scoop",'[1]Bulk Density'!J69," ")</f>
        <v xml:space="preserve"> </v>
      </c>
      <c r="V35" s="104" t="str">
        <f>IF($F35="scoop",'[1]Bulk Density'!K69," ")</f>
        <v xml:space="preserve"> </v>
      </c>
      <c r="W35" s="104" t="str">
        <f>IF($F35="scoop",'[1]Bulk Density'!L69," ")</f>
        <v xml:space="preserve"> </v>
      </c>
      <c r="X35" s="104" t="str">
        <f>IF($F35="scoop",'[1]Bulk Density'!M69," ")</f>
        <v xml:space="preserve"> </v>
      </c>
      <c r="Y35" s="106" t="str">
        <f>IF('[1]BD SSOL'!H36="","",'[1]BD SSOL'!H36)</f>
        <v/>
      </c>
      <c r="Z35" s="106" t="str">
        <f>IF('[1]BD SSOL'!I36="","",'[1]BD SSOL'!I36)</f>
        <v/>
      </c>
      <c r="AA35" s="106" t="str">
        <f>IF('[1]BD SSOL'!G36="","",'[1]BD SSOL'!G36)</f>
        <v/>
      </c>
      <c r="AB35" s="107" t="str">
        <f>IF('[1]BD SSOL'!K36="","",'[1]BD SSOL'!K36)</f>
        <v/>
      </c>
      <c r="AC35" s="107" t="str">
        <f>IF('[1]BD SSOL'!L36="","",'[1]BD SSOL'!L36)</f>
        <v/>
      </c>
      <c r="AD35" s="108">
        <v>2.65</v>
      </c>
      <c r="AE35" s="109" t="str">
        <f t="shared" si="0"/>
        <v>no volume</v>
      </c>
      <c r="AF35" s="192" t="str">
        <f t="shared" si="1"/>
        <v/>
      </c>
      <c r="AG35" s="109" t="str">
        <f t="shared" si="2"/>
        <v>no volume</v>
      </c>
      <c r="AH35" s="109" t="str">
        <f t="shared" si="9"/>
        <v/>
      </c>
      <c r="AI35" s="109" t="str">
        <f t="shared" si="3"/>
        <v>no volume</v>
      </c>
      <c r="AJ35" s="110"/>
      <c r="AK35" s="111"/>
      <c r="AL35" s="111"/>
      <c r="AM35" s="111"/>
      <c r="AN35" s="111"/>
      <c r="AO35" s="111"/>
      <c r="AP35" s="111"/>
      <c r="AQ35" s="111"/>
      <c r="AR35" s="111"/>
      <c r="AS35" s="111"/>
      <c r="AT35" s="111"/>
      <c r="AU35" s="111"/>
    </row>
    <row r="36" spans="1:47" ht="15.6" x14ac:dyDescent="0.35">
      <c r="A36" s="140"/>
      <c r="B36" s="104">
        <v>5</v>
      </c>
      <c r="C36" s="127" t="str">
        <f>IF('[1]Bulk Density'!A70="","",'[1]Bulk Density'!A70)</f>
        <v/>
      </c>
      <c r="D36" s="127" t="str">
        <f>IF('[1]Bulk Density'!B70="","",'[1]Bulk Density'!B70)</f>
        <v/>
      </c>
      <c r="E36" s="127" t="str">
        <f>IF('[1]Bulk Density'!C70="","",'[1]Bulk Density'!C70)</f>
        <v/>
      </c>
      <c r="F36" s="105" t="str">
        <f>IF('[1]Bulk Density'!D70="","",'[1]Bulk Density'!D70)</f>
        <v/>
      </c>
      <c r="G36" s="104" t="str">
        <f>IF(F36="Compliant cavity",'[1]Bulk Density'!F70,IF(F36="ring",'[1]Bulk Density'!F70,""))</f>
        <v/>
      </c>
      <c r="H36" s="104" t="str">
        <f>IF(F36="Compliant cavity",'[1]Bulk Density'!G70,IF(F36="ring",'[1]Bulk Density'!G70,""))</f>
        <v/>
      </c>
      <c r="I36" s="104" t="str">
        <f>IF(F36="core, constant volume",'[1]Bulk Density'!H70,IF(F36="Hydraulic probe",'[1]Bulk Density'!H70,""))</f>
        <v/>
      </c>
      <c r="J36" s="104" t="str">
        <f>IF(F36="core, constant volume",'[1]Bulk Density'!I70,IF(F36="Hydraulic probe",'[1]Bulk Density'!I70,""))</f>
        <v/>
      </c>
      <c r="K36" s="127" t="str">
        <f>IF(F36="core, variable volume",'[1]Bulk Density'!$B$62," ")</f>
        <v xml:space="preserve"> </v>
      </c>
      <c r="L36" s="127" t="str">
        <f>IF(F36="core, variable volume",'[1]Bulk Density'!$D$62," ")</f>
        <v xml:space="preserve"> </v>
      </c>
      <c r="M36" s="104" t="str">
        <f>IF($F36="core, variable volume",'[1]Bulk Density'!J70," ")</f>
        <v xml:space="preserve"> </v>
      </c>
      <c r="N36" s="104" t="str">
        <f>IF($F36="core, variable volume",'[1]Bulk Density'!K70," ")</f>
        <v xml:space="preserve"> </v>
      </c>
      <c r="O36" s="104" t="str">
        <f>IF($F36="core, variable volume",'[1]Bulk Density'!L70," ")</f>
        <v xml:space="preserve"> </v>
      </c>
      <c r="P36" s="104" t="str">
        <f>IF($F36="core, variable volume",'[1]Bulk Density'!M70," ")</f>
        <v xml:space="preserve"> </v>
      </c>
      <c r="Q36" s="104" t="str">
        <f>IF($F36 = "scoop",'[1]Bulk Density'!$L$62,"")</f>
        <v/>
      </c>
      <c r="R36" s="104" t="str">
        <f>IF($F36 = "scoop",'[1]Bulk Density'!$H$62,"")</f>
        <v/>
      </c>
      <c r="S36" s="104" t="str">
        <f>IF($F36 = "scoop",'[1]Bulk Density'!$J$62,"")</f>
        <v/>
      </c>
      <c r="T36" s="104" t="str">
        <f t="shared" si="4"/>
        <v/>
      </c>
      <c r="U36" s="104" t="str">
        <f>IF($F36="scoop",'[1]Bulk Density'!J70," ")</f>
        <v xml:space="preserve"> </v>
      </c>
      <c r="V36" s="104" t="str">
        <f>IF($F36="scoop",'[1]Bulk Density'!K70," ")</f>
        <v xml:space="preserve"> </v>
      </c>
      <c r="W36" s="104" t="str">
        <f>IF($F36="scoop",'[1]Bulk Density'!L70," ")</f>
        <v xml:space="preserve"> </v>
      </c>
      <c r="X36" s="104" t="str">
        <f>IF($F36="scoop",'[1]Bulk Density'!M70," ")</f>
        <v xml:space="preserve"> </v>
      </c>
      <c r="Y36" s="106" t="str">
        <f>IF('[1]BD SSOL'!H37="","",'[1]BD SSOL'!H37)</f>
        <v/>
      </c>
      <c r="Z36" s="106" t="str">
        <f>IF('[1]BD SSOL'!I37="","",'[1]BD SSOL'!I37)</f>
        <v/>
      </c>
      <c r="AA36" s="106" t="str">
        <f>IF('[1]BD SSOL'!G37="","",'[1]BD SSOL'!G37)</f>
        <v/>
      </c>
      <c r="AB36" s="107" t="str">
        <f>IF('[1]BD SSOL'!K37="","",'[1]BD SSOL'!K37)</f>
        <v/>
      </c>
      <c r="AC36" s="107" t="str">
        <f>IF('[1]BD SSOL'!L37="","",'[1]BD SSOL'!L37)</f>
        <v/>
      </c>
      <c r="AD36" s="108">
        <v>2.65</v>
      </c>
      <c r="AE36" s="109" t="str">
        <f t="shared" si="0"/>
        <v>no volume</v>
      </c>
      <c r="AF36" s="192" t="str">
        <f t="shared" si="1"/>
        <v/>
      </c>
      <c r="AG36" s="109" t="str">
        <f t="shared" si="2"/>
        <v>no volume</v>
      </c>
      <c r="AH36" s="109" t="str">
        <f t="shared" si="9"/>
        <v/>
      </c>
      <c r="AI36" s="109" t="str">
        <f t="shared" si="3"/>
        <v>no volume</v>
      </c>
      <c r="AJ36" s="110"/>
      <c r="AK36" s="111"/>
      <c r="AL36" s="111"/>
      <c r="AM36" s="111"/>
      <c r="AN36" s="111"/>
      <c r="AO36" s="111"/>
      <c r="AP36" s="111"/>
      <c r="AQ36" s="111"/>
      <c r="AR36" s="111"/>
      <c r="AS36" s="111"/>
      <c r="AT36" s="111"/>
      <c r="AU36" s="111"/>
    </row>
    <row r="37" spans="1:47" ht="15.6" x14ac:dyDescent="0.35">
      <c r="A37" s="140"/>
      <c r="B37" s="104">
        <v>6</v>
      </c>
      <c r="C37" s="127" t="str">
        <f>IF('[1]Bulk Density'!A71="","",'[1]Bulk Density'!A71)</f>
        <v/>
      </c>
      <c r="D37" s="127" t="str">
        <f>IF('[1]Bulk Density'!B71="","",'[1]Bulk Density'!B71)</f>
        <v/>
      </c>
      <c r="E37" s="127" t="str">
        <f>IF('[1]Bulk Density'!C71="","",'[1]Bulk Density'!C71)</f>
        <v/>
      </c>
      <c r="F37" s="105" t="str">
        <f>IF('[1]Bulk Density'!D71="","",'[1]Bulk Density'!D71)</f>
        <v/>
      </c>
      <c r="G37" s="104" t="str">
        <f>IF(F37="Compliant cavity",'[1]Bulk Density'!F71,IF(F37="ring",'[1]Bulk Density'!F71,""))</f>
        <v/>
      </c>
      <c r="H37" s="104" t="str">
        <f>IF(F37="Compliant cavity",'[1]Bulk Density'!G71,IF(F37="ring",'[1]Bulk Density'!G71,""))</f>
        <v/>
      </c>
      <c r="I37" s="104" t="str">
        <f>IF(F37="core, constant volume",'[1]Bulk Density'!H71,IF(F37="Hydraulic probe",'[1]Bulk Density'!H71,""))</f>
        <v/>
      </c>
      <c r="J37" s="104" t="str">
        <f>IF(F37="core, constant volume",'[1]Bulk Density'!I71,IF(F37="Hydraulic probe",'[1]Bulk Density'!I71,""))</f>
        <v/>
      </c>
      <c r="K37" s="127" t="str">
        <f>IF(F37="core, variable volume",'[1]Bulk Density'!$B$62," ")</f>
        <v xml:space="preserve"> </v>
      </c>
      <c r="L37" s="127" t="str">
        <f>IF(F37="core, variable volume",'[1]Bulk Density'!$D$62," ")</f>
        <v xml:space="preserve"> </v>
      </c>
      <c r="M37" s="104" t="str">
        <f>IF($F37="core, variable volume",'[1]Bulk Density'!J71," ")</f>
        <v xml:space="preserve"> </v>
      </c>
      <c r="N37" s="104" t="str">
        <f>IF($F37="core, variable volume",'[1]Bulk Density'!K71," ")</f>
        <v xml:space="preserve"> </v>
      </c>
      <c r="O37" s="104" t="str">
        <f>IF($F37="core, variable volume",'[1]Bulk Density'!L71," ")</f>
        <v xml:space="preserve"> </v>
      </c>
      <c r="P37" s="104" t="str">
        <f>IF($F37="core, variable volume",'[1]Bulk Density'!M71," ")</f>
        <v xml:space="preserve"> </v>
      </c>
      <c r="Q37" s="104" t="str">
        <f>IF($F37 = "scoop",'[1]Bulk Density'!$L$62,"")</f>
        <v/>
      </c>
      <c r="R37" s="104" t="str">
        <f>IF($F37 = "scoop",'[1]Bulk Density'!$H$62,"")</f>
        <v/>
      </c>
      <c r="S37" s="104" t="str">
        <f>IF($F37 = "scoop",'[1]Bulk Density'!$J$62,"")</f>
        <v/>
      </c>
      <c r="T37" s="104" t="str">
        <f t="shared" si="4"/>
        <v/>
      </c>
      <c r="U37" s="104" t="str">
        <f>IF($F37="scoop",'[1]Bulk Density'!J71," ")</f>
        <v xml:space="preserve"> </v>
      </c>
      <c r="V37" s="104" t="str">
        <f>IF($F37="scoop",'[1]Bulk Density'!K71," ")</f>
        <v xml:space="preserve"> </v>
      </c>
      <c r="W37" s="104" t="str">
        <f>IF($F37="scoop",'[1]Bulk Density'!L71," ")</f>
        <v xml:space="preserve"> </v>
      </c>
      <c r="X37" s="104" t="str">
        <f>IF($F37="scoop",'[1]Bulk Density'!M71," ")</f>
        <v xml:space="preserve"> </v>
      </c>
      <c r="Y37" s="106" t="str">
        <f>IF('[1]BD SSOL'!H38="","",'[1]BD SSOL'!H38)</f>
        <v/>
      </c>
      <c r="Z37" s="106" t="str">
        <f>IF('[1]BD SSOL'!I38="","",'[1]BD SSOL'!I38)</f>
        <v/>
      </c>
      <c r="AA37" s="106" t="str">
        <f>IF('[1]BD SSOL'!G38="","",'[1]BD SSOL'!G38)</f>
        <v/>
      </c>
      <c r="AB37" s="107" t="str">
        <f>IF('[1]BD SSOL'!K38="","",'[1]BD SSOL'!K38)</f>
        <v/>
      </c>
      <c r="AC37" s="107" t="str">
        <f>IF('[1]BD SSOL'!L38="","",'[1]BD SSOL'!L38)</f>
        <v/>
      </c>
      <c r="AD37" s="108">
        <v>2.65</v>
      </c>
      <c r="AE37" s="109" t="str">
        <f t="shared" si="0"/>
        <v>no volume</v>
      </c>
      <c r="AF37" s="192" t="str">
        <f t="shared" si="1"/>
        <v/>
      </c>
      <c r="AG37" s="109" t="str">
        <f t="shared" si="2"/>
        <v>no volume</v>
      </c>
      <c r="AH37" s="109" t="str">
        <f t="shared" si="9"/>
        <v/>
      </c>
      <c r="AI37" s="109" t="str">
        <f t="shared" si="3"/>
        <v>no volume</v>
      </c>
      <c r="AJ37" s="110"/>
      <c r="AK37" s="111"/>
      <c r="AL37" s="111"/>
      <c r="AM37" s="111"/>
      <c r="AN37" s="111"/>
      <c r="AO37" s="111"/>
      <c r="AP37" s="111"/>
      <c r="AQ37" s="111"/>
      <c r="AR37" s="111"/>
      <c r="AS37" s="111"/>
      <c r="AT37" s="111"/>
      <c r="AU37" s="111"/>
    </row>
    <row r="38" spans="1:47" ht="15.6" x14ac:dyDescent="0.35">
      <c r="A38" s="140"/>
      <c r="B38" s="104">
        <v>7</v>
      </c>
      <c r="C38" s="127" t="str">
        <f>IF('[1]Bulk Density'!A72="","",'[1]Bulk Density'!A72)</f>
        <v/>
      </c>
      <c r="D38" s="127" t="str">
        <f>IF('[1]Bulk Density'!B72="","",'[1]Bulk Density'!B72)</f>
        <v/>
      </c>
      <c r="E38" s="127" t="str">
        <f>IF('[1]Bulk Density'!C72="","",'[1]Bulk Density'!C72)</f>
        <v/>
      </c>
      <c r="F38" s="105" t="str">
        <f>IF('[1]Bulk Density'!D72="","",'[1]Bulk Density'!D72)</f>
        <v/>
      </c>
      <c r="G38" s="104" t="str">
        <f>IF(F38="Compliant cavity",'[1]Bulk Density'!F72,IF(F38="ring",'[1]Bulk Density'!F72,""))</f>
        <v/>
      </c>
      <c r="H38" s="104" t="str">
        <f>IF(F38="Compliant cavity",'[1]Bulk Density'!G72,IF(F38="ring",'[1]Bulk Density'!G72,""))</f>
        <v/>
      </c>
      <c r="I38" s="104" t="str">
        <f>IF(F38="core, constant volume",'[1]Bulk Density'!H72,IF(F38="Hydraulic probe",'[1]Bulk Density'!H72,""))</f>
        <v/>
      </c>
      <c r="J38" s="104" t="str">
        <f>IF(F38="core, constant volume",'[1]Bulk Density'!I72,IF(F38="Hydraulic probe",'[1]Bulk Density'!I72,""))</f>
        <v/>
      </c>
      <c r="K38" s="127" t="str">
        <f>IF(F38="core, variable volume",'[1]Bulk Density'!$B$62," ")</f>
        <v xml:space="preserve"> </v>
      </c>
      <c r="L38" s="127" t="str">
        <f>IF(F38="core, variable volume",'[1]Bulk Density'!$D$62," ")</f>
        <v xml:space="preserve"> </v>
      </c>
      <c r="M38" s="104" t="str">
        <f>IF($F38="core, variable volume",'[1]Bulk Density'!J72," ")</f>
        <v xml:space="preserve"> </v>
      </c>
      <c r="N38" s="104" t="str">
        <f>IF($F38="core, variable volume",'[1]Bulk Density'!K72," ")</f>
        <v xml:space="preserve"> </v>
      </c>
      <c r="O38" s="104" t="str">
        <f>IF($F38="core, variable volume",'[1]Bulk Density'!L72," ")</f>
        <v xml:space="preserve"> </v>
      </c>
      <c r="P38" s="104" t="str">
        <f>IF($F38="core, variable volume",'[1]Bulk Density'!M72," ")</f>
        <v xml:space="preserve"> </v>
      </c>
      <c r="Q38" s="104" t="str">
        <f>IF($F38 = "scoop",'[1]Bulk Density'!$L$62,"")</f>
        <v/>
      </c>
      <c r="R38" s="104" t="str">
        <f>IF($F38 = "scoop",'[1]Bulk Density'!$H$62,"")</f>
        <v/>
      </c>
      <c r="S38" s="104" t="str">
        <f>IF($F38 = "scoop",'[1]Bulk Density'!$J$62,"")</f>
        <v/>
      </c>
      <c r="T38" s="104" t="str">
        <f t="shared" si="4"/>
        <v/>
      </c>
      <c r="U38" s="104" t="str">
        <f>IF($F38="scoop",'[1]Bulk Density'!J72," ")</f>
        <v xml:space="preserve"> </v>
      </c>
      <c r="V38" s="104" t="str">
        <f>IF($F38="scoop",'[1]Bulk Density'!K72," ")</f>
        <v xml:space="preserve"> </v>
      </c>
      <c r="W38" s="104" t="str">
        <f>IF($F38="scoop",'[1]Bulk Density'!L72," ")</f>
        <v xml:space="preserve"> </v>
      </c>
      <c r="X38" s="104" t="str">
        <f>IF($F38="scoop",'[1]Bulk Density'!M72," ")</f>
        <v xml:space="preserve"> </v>
      </c>
      <c r="Y38" s="106" t="str">
        <f>IF('[1]BD SSOL'!H39="","",'[1]BD SSOL'!H39)</f>
        <v/>
      </c>
      <c r="Z38" s="106" t="str">
        <f>IF('[1]BD SSOL'!I39="","",'[1]BD SSOL'!I39)</f>
        <v/>
      </c>
      <c r="AA38" s="106" t="str">
        <f>IF('[1]BD SSOL'!G39="","",'[1]BD SSOL'!G39)</f>
        <v/>
      </c>
      <c r="AB38" s="107" t="str">
        <f>IF('[1]BD SSOL'!K39="","",'[1]BD SSOL'!K39)</f>
        <v/>
      </c>
      <c r="AC38" s="107" t="str">
        <f>IF('[1]BD SSOL'!L39="","",'[1]BD SSOL'!L39)</f>
        <v/>
      </c>
      <c r="AD38" s="108">
        <v>2.65</v>
      </c>
      <c r="AE38" s="109" t="str">
        <f t="shared" si="0"/>
        <v>no volume</v>
      </c>
      <c r="AF38" s="192" t="str">
        <f t="shared" si="1"/>
        <v/>
      </c>
      <c r="AG38" s="109" t="str">
        <f t="shared" si="2"/>
        <v>no volume</v>
      </c>
      <c r="AH38" s="109" t="str">
        <f t="shared" si="9"/>
        <v/>
      </c>
      <c r="AI38" s="109" t="str">
        <f t="shared" si="3"/>
        <v>no volume</v>
      </c>
      <c r="AJ38" s="110"/>
      <c r="AK38" s="111"/>
      <c r="AL38" s="111"/>
      <c r="AM38" s="111"/>
      <c r="AN38" s="111"/>
      <c r="AO38" s="111"/>
      <c r="AP38" s="111"/>
      <c r="AQ38" s="111"/>
      <c r="AR38" s="111"/>
      <c r="AS38" s="111"/>
      <c r="AT38" s="111"/>
      <c r="AU38" s="111"/>
    </row>
    <row r="39" spans="1:47" ht="15.6" x14ac:dyDescent="0.35">
      <c r="AK39" s="111"/>
      <c r="AL39" s="111"/>
      <c r="AM39" s="111"/>
      <c r="AN39" s="111"/>
      <c r="AO39" s="111"/>
      <c r="AP39" s="111"/>
      <c r="AQ39" s="111"/>
      <c r="AR39" s="111"/>
      <c r="AS39" s="111"/>
      <c r="AT39" s="111"/>
      <c r="AU39" s="111"/>
    </row>
    <row r="40" spans="1:47" ht="15.6" x14ac:dyDescent="0.35">
      <c r="AK40" s="111"/>
      <c r="AL40" s="111"/>
      <c r="AM40" s="111"/>
      <c r="AN40" s="111"/>
      <c r="AO40" s="111"/>
      <c r="AP40" s="111"/>
      <c r="AQ40" s="111"/>
      <c r="AR40" s="111"/>
      <c r="AS40" s="111"/>
      <c r="AT40" s="111"/>
      <c r="AU40" s="111"/>
    </row>
  </sheetData>
  <mergeCells count="34">
    <mergeCell ref="AM19:AO19"/>
    <mergeCell ref="AR19:AS19"/>
    <mergeCell ref="AM20:AQ21"/>
    <mergeCell ref="AR20:AU20"/>
    <mergeCell ref="AM22:AQ23"/>
    <mergeCell ref="AM18:AO18"/>
    <mergeCell ref="AR18:AS18"/>
    <mergeCell ref="AE2:AE3"/>
    <mergeCell ref="AF2:AF3"/>
    <mergeCell ref="AG2:AG3"/>
    <mergeCell ref="AH2:AH3"/>
    <mergeCell ref="AI2:AI3"/>
    <mergeCell ref="AJ2:AJ3"/>
    <mergeCell ref="AM9:AP9"/>
    <mergeCell ref="AL10:AL11"/>
    <mergeCell ref="AM10:AS13"/>
    <mergeCell ref="AM15:AO15"/>
    <mergeCell ref="AR15:AS15"/>
    <mergeCell ref="AE1:AI1"/>
    <mergeCell ref="C2:C3"/>
    <mergeCell ref="D2:D3"/>
    <mergeCell ref="E2:E3"/>
    <mergeCell ref="K2:P2"/>
    <mergeCell ref="Q2:X2"/>
    <mergeCell ref="AD2:AD3"/>
    <mergeCell ref="G1:H2"/>
    <mergeCell ref="I1:J2"/>
    <mergeCell ref="Z1:AA1"/>
    <mergeCell ref="AB1:AC1"/>
    <mergeCell ref="Y2:Y3"/>
    <mergeCell ref="Z2:Z3"/>
    <mergeCell ref="AA2:AA3"/>
    <mergeCell ref="AB2:AB3"/>
    <mergeCell ref="AC2:AC3"/>
  </mergeCells>
  <conditionalFormatting sqref="AF17 AF10 AF24 AF31 AH4:AJ38">
    <cfRule type="expression" dxfId="14" priority="15">
      <formula>"&lt;0"</formula>
    </cfRule>
  </conditionalFormatting>
  <conditionalFormatting sqref="AH4:AI38 AF17 AF10 AF24 AF31">
    <cfRule type="cellIs" dxfId="13" priority="13" operator="lessThan">
      <formula>0</formula>
    </cfRule>
    <cfRule type="expression" dxfId="12" priority="14">
      <formula>"&lt;0"</formula>
    </cfRule>
  </conditionalFormatting>
  <conditionalFormatting sqref="AG4:AG38">
    <cfRule type="cellIs" dxfId="11" priority="12" operator="lessThan">
      <formula>0</formula>
    </cfRule>
  </conditionalFormatting>
  <conditionalFormatting sqref="AG10">
    <cfRule type="expression" dxfId="10" priority="11">
      <formula>"&lt;0"</formula>
    </cfRule>
  </conditionalFormatting>
  <conditionalFormatting sqref="AG10">
    <cfRule type="cellIs" dxfId="9" priority="9" operator="lessThan">
      <formula>0</formula>
    </cfRule>
    <cfRule type="expression" dxfId="8" priority="10">
      <formula>"&lt;0"</formula>
    </cfRule>
  </conditionalFormatting>
  <conditionalFormatting sqref="AG17">
    <cfRule type="expression" dxfId="7" priority="8">
      <formula>"&lt;0"</formula>
    </cfRule>
  </conditionalFormatting>
  <conditionalFormatting sqref="AG17">
    <cfRule type="cellIs" dxfId="6" priority="6" operator="lessThan">
      <formula>0</formula>
    </cfRule>
    <cfRule type="expression" dxfId="5" priority="7">
      <formula>"&lt;0"</formula>
    </cfRule>
  </conditionalFormatting>
  <conditionalFormatting sqref="AG24 AG31">
    <cfRule type="expression" dxfId="4" priority="5">
      <formula>"&lt;0"</formula>
    </cfRule>
  </conditionalFormatting>
  <conditionalFormatting sqref="AG24 AG31">
    <cfRule type="cellIs" dxfId="3" priority="3" operator="lessThan">
      <formula>0</formula>
    </cfRule>
    <cfRule type="expression" dxfId="2" priority="4">
      <formula>"&lt;0"</formula>
    </cfRule>
  </conditionalFormatting>
  <conditionalFormatting sqref="AJ4:AJ38">
    <cfRule type="cellIs" dxfId="1" priority="1" operator="lessThan">
      <formula>0</formula>
    </cfRule>
    <cfRule type="expression" dxfId="0" priority="2">
      <formula>"&lt;0"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9053-A9F2-453D-83AC-62DCCCD9B8D7}">
  <dimension ref="A1:D44"/>
  <sheetViews>
    <sheetView workbookViewId="0">
      <selection activeCell="A9" sqref="A9"/>
    </sheetView>
  </sheetViews>
  <sheetFormatPr defaultRowHeight="14.4" x14ac:dyDescent="0.3"/>
  <cols>
    <col min="1" max="1" width="26.6640625" customWidth="1"/>
  </cols>
  <sheetData>
    <row r="1" spans="1:4" x14ac:dyDescent="0.3">
      <c r="A1" s="45" t="s">
        <v>54</v>
      </c>
      <c r="B1" s="13"/>
      <c r="C1" s="41"/>
      <c r="D1" s="13"/>
    </row>
    <row r="2" spans="1:4" x14ac:dyDescent="0.3">
      <c r="A2" s="13" t="s">
        <v>55</v>
      </c>
      <c r="B2" s="13"/>
      <c r="C2" s="43"/>
      <c r="D2" s="13"/>
    </row>
    <row r="3" spans="1:4" x14ac:dyDescent="0.3">
      <c r="A3" s="13" t="s">
        <v>37</v>
      </c>
      <c r="B3" s="13"/>
      <c r="C3" s="43"/>
      <c r="D3" s="13"/>
    </row>
    <row r="4" spans="1:4" x14ac:dyDescent="0.3">
      <c r="A4" s="13" t="s">
        <v>33</v>
      </c>
      <c r="B4" s="13"/>
      <c r="C4" s="43"/>
      <c r="D4" s="13"/>
    </row>
    <row r="5" spans="1:4" x14ac:dyDescent="0.3">
      <c r="A5" s="42" t="s">
        <v>53</v>
      </c>
      <c r="B5" s="13"/>
      <c r="C5" s="43"/>
      <c r="D5" s="13"/>
    </row>
    <row r="6" spans="1:4" x14ac:dyDescent="0.3">
      <c r="A6" s="42" t="s">
        <v>193</v>
      </c>
      <c r="B6" s="13"/>
      <c r="C6" s="43"/>
      <c r="D6" s="13"/>
    </row>
    <row r="7" spans="1:4" x14ac:dyDescent="0.3">
      <c r="A7" s="42" t="s">
        <v>25</v>
      </c>
      <c r="B7" s="13"/>
      <c r="C7" s="43"/>
      <c r="D7" s="13"/>
    </row>
    <row r="8" spans="1:4" x14ac:dyDescent="0.3">
      <c r="A8" s="42" t="s">
        <v>28</v>
      </c>
      <c r="B8" s="13"/>
      <c r="C8" s="43"/>
      <c r="D8" s="13"/>
    </row>
    <row r="9" spans="1:4" x14ac:dyDescent="0.3">
      <c r="A9" s="13"/>
      <c r="B9" s="13"/>
      <c r="C9" s="43"/>
      <c r="D9" s="13"/>
    </row>
    <row r="10" spans="1:4" x14ac:dyDescent="0.3">
      <c r="A10" s="44"/>
      <c r="B10" s="13"/>
      <c r="C10" s="46"/>
      <c r="D10" s="13"/>
    </row>
    <row r="11" spans="1:4" x14ac:dyDescent="0.3">
      <c r="A11" s="13"/>
      <c r="B11" s="13"/>
      <c r="C11" s="46"/>
      <c r="D11" s="13"/>
    </row>
    <row r="12" spans="1:4" x14ac:dyDescent="0.3">
      <c r="A12" s="13"/>
      <c r="B12" s="13"/>
      <c r="C12" s="46"/>
      <c r="D12" s="13"/>
    </row>
    <row r="13" spans="1:4" x14ac:dyDescent="0.3">
      <c r="A13" s="13"/>
      <c r="B13" s="13"/>
      <c r="C13" s="46"/>
      <c r="D13" s="13"/>
    </row>
    <row r="14" spans="1:4" x14ac:dyDescent="0.3">
      <c r="A14" s="13"/>
      <c r="B14" s="13"/>
      <c r="C14" s="46"/>
      <c r="D14" s="13"/>
    </row>
    <row r="15" spans="1:4" x14ac:dyDescent="0.3">
      <c r="A15" s="13"/>
      <c r="B15" s="13"/>
      <c r="C15" s="46"/>
      <c r="D15" s="13"/>
    </row>
    <row r="16" spans="1:4" x14ac:dyDescent="0.3">
      <c r="A16" s="13"/>
      <c r="B16" s="13"/>
      <c r="C16" s="46"/>
      <c r="D16" s="13"/>
    </row>
    <row r="17" spans="1:4" x14ac:dyDescent="0.3">
      <c r="A17" s="13"/>
      <c r="B17" s="13"/>
      <c r="C17" s="46"/>
      <c r="D17" s="13"/>
    </row>
    <row r="18" spans="1:4" x14ac:dyDescent="0.3">
      <c r="C18" s="46"/>
      <c r="D18" s="13"/>
    </row>
    <row r="19" spans="1:4" x14ac:dyDescent="0.3">
      <c r="C19" s="46"/>
      <c r="D19" s="13"/>
    </row>
    <row r="20" spans="1:4" x14ac:dyDescent="0.3">
      <c r="C20" s="46"/>
      <c r="D20" s="13"/>
    </row>
    <row r="21" spans="1:4" x14ac:dyDescent="0.3">
      <c r="C21" s="46"/>
      <c r="D21" s="13"/>
    </row>
    <row r="22" spans="1:4" x14ac:dyDescent="0.3">
      <c r="C22" s="46"/>
      <c r="D22" s="13"/>
    </row>
    <row r="23" spans="1:4" x14ac:dyDescent="0.3">
      <c r="C23" s="46"/>
      <c r="D23" s="13"/>
    </row>
    <row r="24" spans="1:4" x14ac:dyDescent="0.3">
      <c r="C24" s="46"/>
      <c r="D24" s="13"/>
    </row>
    <row r="25" spans="1:4" x14ac:dyDescent="0.3">
      <c r="C25" s="46"/>
      <c r="D25" s="13"/>
    </row>
    <row r="26" spans="1:4" x14ac:dyDescent="0.3">
      <c r="C26" s="46"/>
      <c r="D26" s="13"/>
    </row>
    <row r="27" spans="1:4" x14ac:dyDescent="0.3">
      <c r="C27" s="46"/>
      <c r="D27" s="13"/>
    </row>
    <row r="28" spans="1:4" x14ac:dyDescent="0.3">
      <c r="C28" s="46"/>
      <c r="D28" s="13"/>
    </row>
    <row r="29" spans="1:4" x14ac:dyDescent="0.3">
      <c r="C29" s="43"/>
      <c r="D29" s="13"/>
    </row>
    <row r="30" spans="1:4" x14ac:dyDescent="0.3">
      <c r="C30" s="43"/>
      <c r="D30" s="13"/>
    </row>
    <row r="31" spans="1:4" x14ac:dyDescent="0.3">
      <c r="C31" s="43"/>
      <c r="D31" s="13"/>
    </row>
    <row r="32" spans="1:4" x14ac:dyDescent="0.3">
      <c r="C32" s="43"/>
      <c r="D32" s="13"/>
    </row>
    <row r="33" spans="3:4" x14ac:dyDescent="0.3">
      <c r="C33" s="43"/>
      <c r="D33" s="13"/>
    </row>
    <row r="34" spans="3:4" x14ac:dyDescent="0.3">
      <c r="C34" s="43"/>
      <c r="D34" s="13"/>
    </row>
    <row r="35" spans="3:4" x14ac:dyDescent="0.3">
      <c r="C35" s="43"/>
      <c r="D35" s="13"/>
    </row>
    <row r="36" spans="3:4" x14ac:dyDescent="0.3">
      <c r="C36" s="43"/>
      <c r="D36" s="13"/>
    </row>
    <row r="37" spans="3:4" x14ac:dyDescent="0.3">
      <c r="C37" s="43"/>
      <c r="D37" s="13"/>
    </row>
    <row r="38" spans="3:4" x14ac:dyDescent="0.3">
      <c r="C38" s="43"/>
      <c r="D38" s="13"/>
    </row>
    <row r="39" spans="3:4" x14ac:dyDescent="0.3">
      <c r="C39" s="43"/>
      <c r="D39" s="13"/>
    </row>
    <row r="40" spans="3:4" x14ac:dyDescent="0.3">
      <c r="C40" s="43"/>
      <c r="D40" s="13"/>
    </row>
    <row r="41" spans="3:4" x14ac:dyDescent="0.3">
      <c r="C41" s="43"/>
      <c r="D41" s="13"/>
    </row>
    <row r="42" spans="3:4" x14ac:dyDescent="0.3">
      <c r="C42" s="43"/>
      <c r="D42" s="13"/>
    </row>
    <row r="43" spans="3:4" x14ac:dyDescent="0.3">
      <c r="C43" s="43"/>
      <c r="D43" s="13"/>
    </row>
    <row r="44" spans="3:4" x14ac:dyDescent="0.3">
      <c r="C44" s="43"/>
      <c r="D4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Title</vt:lpstr>
      <vt:lpstr>Method Instructions</vt:lpstr>
      <vt:lpstr>Worksheet Instructions</vt:lpstr>
      <vt:lpstr>Field Entry</vt:lpstr>
      <vt:lpstr>SSO Lab Entry</vt:lpstr>
      <vt:lpstr>BD Calculations</vt:lpstr>
      <vt:lpstr>Choice Lists</vt:lpstr>
      <vt:lpstr>hydraulic_probe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Wills, Skye - NRCS, Lincoln, NE</dc:creator>
  <cp:lastModifiedBy>Wills, Skye - NRCS, Lincoln, NE</cp:lastModifiedBy>
  <dcterms:created xsi:type="dcterms:W3CDTF">2020-10-29T13:52:16Z</dcterms:created>
  <dcterms:modified xsi:type="dcterms:W3CDTF">2021-01-19T20:57:19Z</dcterms:modified>
</cp:coreProperties>
</file>