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eaching\PT 2021 (T2)\my materials\week2\readings\"/>
    </mc:Choice>
  </mc:AlternateContent>
  <xr:revisionPtr revIDLastSave="0" documentId="13_ncr:1_{4FFED6AC-BF4C-4B6A-8E14-9459EDA4E0C5}" xr6:coauthVersionLast="46" xr6:coauthVersionMax="46" xr10:uidLastSave="{00000000-0000-0000-0000-000000000000}"/>
  <bookViews>
    <workbookView xWindow="-120" yWindow="-120" windowWidth="29040" windowHeight="15840" xr2:uid="{193B2955-AC2C-4DA3-841D-89C4D54A2F3E}"/>
  </bookViews>
  <sheets>
    <sheet name="Ranking by weighted z-scores" sheetId="8" r:id="rId1"/>
    <sheet name="Ranking by raw scores" sheetId="7" r:id="rId2"/>
    <sheet name="Ranking by z-scores" sheetId="4" r:id="rId3"/>
    <sheet name="Plot of 36 academics" sheetId="1" r:id="rId4"/>
    <sheet name="Box-Research,Others" sheetId="3" r:id="rId5"/>
    <sheet name="Box-Research,OthersData" sheetId="2" state="hidden" r:id="rId6"/>
  </sheets>
  <definedNames>
    <definedName name="Box_Research" localSheetId="5">'Box-Research,OthersData'!$AB$6:$AC$18</definedName>
    <definedName name="Box_Teaching" localSheetId="5">'Box-Research,OthersData'!$AD$6:$AE$18</definedName>
    <definedName name="Data" localSheetId="3">'Plot of 36 academics'!$A$5:$C$40</definedName>
    <definedName name="Data" localSheetId="1">'Ranking by raw scores'!$A$5:$C$40</definedName>
    <definedName name="Data" localSheetId="0">'Ranking by weighted z-scores'!$A$5:$C$40</definedName>
    <definedName name="Data" localSheetId="2">'Ranking by z-scores'!$A$5:$C$40</definedName>
    <definedName name="Empty">'Box-Research,OthersData'!$AB$1</definedName>
    <definedName name="EOutlier_Research" localSheetId="5">'Box-Research,OthersData'!$AE$20:$AF$55</definedName>
    <definedName name="EOutlier_Teaching" localSheetId="5">'Box-Research,OthersData'!$AJ$20:$AK$55</definedName>
    <definedName name="ID" localSheetId="3">'Plot of 36 academics'!$A$4:$A$40</definedName>
    <definedName name="ID" localSheetId="1">'Ranking by raw scores'!$A$4:$A$40</definedName>
    <definedName name="ID" localSheetId="0">'Ranking by weighted z-scores'!$A$4:$A$40</definedName>
    <definedName name="ID" localSheetId="2">'Ranking by z-scores'!$A$4:$A$40</definedName>
    <definedName name="ILF_Research" localSheetId="5">'Box-Research,OthersData'!$B$12</definedName>
    <definedName name="ILF_Teaching" localSheetId="5">'Box-Research,OthersData'!$C$12</definedName>
    <definedName name="IQR_Research" localSheetId="5">'Box-Research,OthersData'!$B$7</definedName>
    <definedName name="IQR_Teaching" localSheetId="5">'Box-Research,OthersData'!$C$7</definedName>
    <definedName name="IUF_Research" localSheetId="5">'Box-Research,OthersData'!$B$13</definedName>
    <definedName name="IUF_Teaching" localSheetId="5">'Box-Research,OthersData'!$C$13</definedName>
    <definedName name="LAV_Research" localSheetId="5">'Box-Research,OthersData'!$B$15</definedName>
    <definedName name="LAV_Teaching" localSheetId="5">'Box-Research,OthersData'!$C$15</definedName>
    <definedName name="Mean_Research" localSheetId="5">'Box-Research,OthersData'!$AB$4:$AC$4</definedName>
    <definedName name="Mean_Teaching" localSheetId="5">'Box-Research,OthersData'!$AD$4:$AE$4</definedName>
    <definedName name="Median_Research" localSheetId="5">'Box-Research,OthersData'!$B$4</definedName>
    <definedName name="Median_Teaching" localSheetId="5">'Box-Research,OthersData'!$C$4</definedName>
    <definedName name="MOutlier_Research" localSheetId="5">'Box-Research,OthersData'!$AC$20:$AD$55</definedName>
    <definedName name="MOutlier_Teaching" localSheetId="5">'Box-Research,OthersData'!$AH$20:$AI$55</definedName>
    <definedName name="NExtr_Research" localSheetId="5">'Box-Research,OthersData'!$B$18</definedName>
    <definedName name="NExtr_Teaching" localSheetId="5">'Box-Research,OthersData'!$C$18</definedName>
    <definedName name="NHigh_Research" localSheetId="5">'Box-Research,OthersData'!$B$22</definedName>
    <definedName name="NHigh_Teaching" localSheetId="5">'Box-Research,OthersData'!$C$22</definedName>
    <definedName name="NLow_Research" localSheetId="5">'Box-Research,OthersData'!$B$21</definedName>
    <definedName name="NLow_Teaching" localSheetId="5">'Box-Research,OthersData'!$C$21</definedName>
    <definedName name="NMild_Research" localSheetId="5">'Box-Research,OthersData'!$B$19</definedName>
    <definedName name="NMild_Teaching" localSheetId="5">'Box-Research,OthersData'!$C$19</definedName>
    <definedName name="OLF_Research" localSheetId="5">'Box-Research,OthersData'!$B$9</definedName>
    <definedName name="OLF_Teaching" localSheetId="5">'Box-Research,OthersData'!$C$9</definedName>
    <definedName name="OUF_Research" localSheetId="5">'Box-Research,OthersData'!$B$10</definedName>
    <definedName name="OUF_Teaching" localSheetId="5">'Box-Research,OthersData'!$C$10</definedName>
    <definedName name="Q1_Research" localSheetId="5">'Box-Research,OthersData'!$B$5</definedName>
    <definedName name="Q1_Teaching" localSheetId="5">'Box-Research,OthersData'!$C$5</definedName>
    <definedName name="Q3_Research" localSheetId="5">'Box-Research,OthersData'!$B$6</definedName>
    <definedName name="Q3_Teaching" localSheetId="5">'Box-Research,OthersData'!$C$6</definedName>
    <definedName name="raw">'Ranking by raw scores'!$D$4</definedName>
    <definedName name="Research" localSheetId="3">'Plot of 36 academics'!$B$4:$B$40</definedName>
    <definedName name="Research" localSheetId="1">'Ranking by raw scores'!$B$4:$B$40</definedName>
    <definedName name="Research" localSheetId="0">'Ranking by weighted z-scores'!$B$4:$B$40</definedName>
    <definedName name="Research" localSheetId="2">'Ranking by z-scores'!$B$4:$B$40</definedName>
    <definedName name="Teaching" localSheetId="3">'Plot of 36 academics'!$C$4:$C$40</definedName>
    <definedName name="Teaching" localSheetId="1">'Ranking by raw scores'!$C$4:$C$40</definedName>
    <definedName name="Teaching" localSheetId="0">'Ranking by weighted z-scores'!$C$4:$C$40</definedName>
    <definedName name="Teaching" localSheetId="2">'Ranking by z-scores'!$C$4:$C$40</definedName>
    <definedName name="Text_Research" localSheetId="5">'Box-Research,OthersData'!$AB$2:$AC$2</definedName>
    <definedName name="Text_Teaching" localSheetId="5">'Box-Research,OthersData'!$AD$2:$AE$2</definedName>
    <definedName name="UAV_Research" localSheetId="5">'Box-Research,OthersData'!$B$16</definedName>
    <definedName name="UAV_Teaching" localSheetId="5">'Box-Research,OthersData'!$C$16</definedName>
    <definedName name="wz_score">'Ranking by weighted z-scores'!$H$4</definedName>
    <definedName name="z_scores">'Ranking by z-scores'!$G$4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8" l="1"/>
  <c r="D39" i="8"/>
  <c r="D38" i="8"/>
  <c r="D33" i="8"/>
  <c r="D32" i="8"/>
  <c r="D37" i="8"/>
  <c r="E36" i="8"/>
  <c r="D36" i="8"/>
  <c r="D29" i="8"/>
  <c r="D35" i="8"/>
  <c r="D34" i="8"/>
  <c r="D28" i="8"/>
  <c r="D31" i="8"/>
  <c r="D30" i="8"/>
  <c r="D26" i="8"/>
  <c r="D27" i="8"/>
  <c r="D24" i="8"/>
  <c r="D25" i="8"/>
  <c r="D23" i="8"/>
  <c r="D22" i="8"/>
  <c r="D21" i="8"/>
  <c r="D13" i="8"/>
  <c r="D12" i="8"/>
  <c r="D20" i="8"/>
  <c r="D19" i="8"/>
  <c r="D9" i="8"/>
  <c r="E11" i="8"/>
  <c r="D11" i="8"/>
  <c r="D16" i="8"/>
  <c r="D18" i="8"/>
  <c r="D17" i="8"/>
  <c r="D8" i="8"/>
  <c r="E14" i="8"/>
  <c r="D14" i="8"/>
  <c r="D7" i="8"/>
  <c r="D15" i="8"/>
  <c r="D5" i="8"/>
  <c r="D10" i="8"/>
  <c r="D6" i="8"/>
  <c r="C2" i="8"/>
  <c r="F16" i="8" s="1"/>
  <c r="B2" i="8"/>
  <c r="E38" i="8" s="1"/>
  <c r="C1" i="8"/>
  <c r="F33" i="8" s="1"/>
  <c r="B1" i="8"/>
  <c r="E33" i="8" s="1"/>
  <c r="D40" i="7"/>
  <c r="D38" i="7"/>
  <c r="D39" i="7"/>
  <c r="D37" i="7"/>
  <c r="D36" i="7"/>
  <c r="D34" i="7"/>
  <c r="D33" i="7"/>
  <c r="D35" i="7"/>
  <c r="D31" i="7"/>
  <c r="D30" i="7"/>
  <c r="D32" i="7"/>
  <c r="D29" i="7"/>
  <c r="D28" i="7"/>
  <c r="D27" i="7"/>
  <c r="D25" i="7"/>
  <c r="D26" i="7"/>
  <c r="D24" i="7"/>
  <c r="D22" i="7"/>
  <c r="D19" i="7"/>
  <c r="D17" i="7"/>
  <c r="D21" i="7"/>
  <c r="D20" i="7"/>
  <c r="D16" i="7"/>
  <c r="D15" i="7"/>
  <c r="D18" i="7"/>
  <c r="D14" i="7"/>
  <c r="D11" i="7"/>
  <c r="D9" i="7"/>
  <c r="D8" i="7"/>
  <c r="D13" i="7"/>
  <c r="D7" i="7"/>
  <c r="D12" i="7"/>
  <c r="D6" i="7"/>
  <c r="D23" i="7"/>
  <c r="D5" i="7"/>
  <c r="D10" i="7"/>
  <c r="C2" i="7"/>
  <c r="B2" i="7"/>
  <c r="C1" i="7"/>
  <c r="B1" i="7"/>
  <c r="D8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7" i="4"/>
  <c r="D6" i="4"/>
  <c r="D5" i="4"/>
  <c r="C2" i="4"/>
  <c r="B2" i="4"/>
  <c r="C1" i="4"/>
  <c r="B1" i="4"/>
  <c r="C2" i="1"/>
  <c r="C1" i="1"/>
  <c r="B2" i="1"/>
  <c r="B1" i="1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D4" i="2"/>
  <c r="AB4" i="2"/>
  <c r="C6" i="2"/>
  <c r="C5" i="2"/>
  <c r="AD10" i="2" s="1"/>
  <c r="C4" i="2"/>
  <c r="AD18" i="2" s="1"/>
  <c r="C3" i="2"/>
  <c r="B6" i="2"/>
  <c r="AB15" i="2" s="1"/>
  <c r="B5" i="2"/>
  <c r="AB11" i="2" s="1"/>
  <c r="B4" i="2"/>
  <c r="AB18" i="2" s="1"/>
  <c r="B3" i="2"/>
  <c r="F20" i="8" l="1"/>
  <c r="G20" i="8" s="1"/>
  <c r="F31" i="8"/>
  <c r="F6" i="8"/>
  <c r="F24" i="8"/>
  <c r="F21" i="8"/>
  <c r="E27" i="8"/>
  <c r="H36" i="8"/>
  <c r="E5" i="8"/>
  <c r="F19" i="8"/>
  <c r="F27" i="8"/>
  <c r="F7" i="8"/>
  <c r="F36" i="8"/>
  <c r="F40" i="8"/>
  <c r="F29" i="8"/>
  <c r="F14" i="8"/>
  <c r="G14" i="8" s="1"/>
  <c r="F18" i="8"/>
  <c r="E20" i="8"/>
  <c r="E23" i="8"/>
  <c r="H33" i="8"/>
  <c r="G33" i="8"/>
  <c r="E34" i="8"/>
  <c r="E39" i="8"/>
  <c r="F5" i="8"/>
  <c r="E17" i="8"/>
  <c r="F11" i="8"/>
  <c r="H11" i="8" s="1"/>
  <c r="E13" i="8"/>
  <c r="F23" i="8"/>
  <c r="H23" i="8" s="1"/>
  <c r="G27" i="8"/>
  <c r="E30" i="8"/>
  <c r="F34" i="8"/>
  <c r="G36" i="8"/>
  <c r="E32" i="8"/>
  <c r="F39" i="8"/>
  <c r="E7" i="8"/>
  <c r="F17" i="8"/>
  <c r="G11" i="8"/>
  <c r="E19" i="8"/>
  <c r="F13" i="8"/>
  <c r="E24" i="8"/>
  <c r="F30" i="8"/>
  <c r="E29" i="8"/>
  <c r="F32" i="8"/>
  <c r="E22" i="8"/>
  <c r="F10" i="8"/>
  <c r="E12" i="8"/>
  <c r="F22" i="8"/>
  <c r="F28" i="8"/>
  <c r="F38" i="8"/>
  <c r="G38" i="8" s="1"/>
  <c r="E15" i="8"/>
  <c r="F8" i="8"/>
  <c r="E9" i="8"/>
  <c r="F12" i="8"/>
  <c r="E25" i="8"/>
  <c r="F26" i="8"/>
  <c r="E35" i="8"/>
  <c r="F37" i="8"/>
  <c r="E40" i="8"/>
  <c r="E10" i="8"/>
  <c r="E16" i="8"/>
  <c r="E28" i="8"/>
  <c r="E8" i="8"/>
  <c r="E26" i="8"/>
  <c r="E37" i="8"/>
  <c r="E6" i="8"/>
  <c r="F15" i="8"/>
  <c r="E18" i="8"/>
  <c r="F9" i="8"/>
  <c r="E21" i="8"/>
  <c r="F25" i="8"/>
  <c r="E31" i="8"/>
  <c r="F35" i="8"/>
  <c r="E40" i="4"/>
  <c r="F40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AD2" i="2"/>
  <c r="AD6" i="2"/>
  <c r="AB8" i="2"/>
  <c r="AD7" i="2"/>
  <c r="AD11" i="2"/>
  <c r="B7" i="2"/>
  <c r="B12" i="2" s="1"/>
  <c r="AB16" i="2"/>
  <c r="C7" i="2"/>
  <c r="C12" i="2" s="1"/>
  <c r="AB13" i="2"/>
  <c r="AB17" i="2"/>
  <c r="AD8" i="2"/>
  <c r="AD12" i="2"/>
  <c r="AD16" i="2"/>
  <c r="AB12" i="2"/>
  <c r="AD15" i="2"/>
  <c r="AB2" i="2"/>
  <c r="AB6" i="2"/>
  <c r="AB10" i="2"/>
  <c r="AD13" i="2"/>
  <c r="AD17" i="2"/>
  <c r="AB7" i="2"/>
  <c r="H14" i="8" l="1"/>
  <c r="H38" i="8"/>
  <c r="H27" i="8"/>
  <c r="H5" i="8"/>
  <c r="H20" i="8"/>
  <c r="H7" i="8"/>
  <c r="G7" i="8"/>
  <c r="G6" i="8"/>
  <c r="H6" i="8"/>
  <c r="G5" i="8"/>
  <c r="H13" i="8"/>
  <c r="G13" i="8"/>
  <c r="H21" i="8"/>
  <c r="G21" i="8"/>
  <c r="G19" i="8"/>
  <c r="H19" i="8"/>
  <c r="H29" i="8"/>
  <c r="G29" i="8"/>
  <c r="G37" i="8"/>
  <c r="H37" i="8"/>
  <c r="G35" i="8"/>
  <c r="H35" i="8"/>
  <c r="H24" i="8"/>
  <c r="G24" i="8"/>
  <c r="H28" i="8"/>
  <c r="G28" i="8"/>
  <c r="G40" i="8"/>
  <c r="H40" i="8"/>
  <c r="H34" i="8"/>
  <c r="G34" i="8"/>
  <c r="H31" i="8"/>
  <c r="G31" i="8"/>
  <c r="G26" i="8"/>
  <c r="H26" i="8"/>
  <c r="G23" i="8"/>
  <c r="G32" i="8"/>
  <c r="H32" i="8"/>
  <c r="H15" i="8"/>
  <c r="G15" i="8"/>
  <c r="H8" i="8"/>
  <c r="G8" i="8"/>
  <c r="G25" i="8"/>
  <c r="H25" i="8"/>
  <c r="G12" i="8"/>
  <c r="H12" i="8"/>
  <c r="H17" i="8"/>
  <c r="G17" i="8"/>
  <c r="H16" i="8"/>
  <c r="G16" i="8"/>
  <c r="H9" i="8"/>
  <c r="G9" i="8"/>
  <c r="H22" i="8"/>
  <c r="G22" i="8"/>
  <c r="G30" i="8"/>
  <c r="H30" i="8"/>
  <c r="H18" i="8"/>
  <c r="G18" i="8"/>
  <c r="H10" i="8"/>
  <c r="G10" i="8"/>
  <c r="H39" i="8"/>
  <c r="G39" i="8"/>
  <c r="G40" i="4"/>
  <c r="G36" i="4"/>
  <c r="G32" i="4"/>
  <c r="G28" i="4"/>
  <c r="G24" i="4"/>
  <c r="G20" i="4"/>
  <c r="G16" i="4"/>
  <c r="G12" i="4"/>
  <c r="G8" i="4"/>
  <c r="G39" i="4"/>
  <c r="G35" i="4"/>
  <c r="G31" i="4"/>
  <c r="G27" i="4"/>
  <c r="G23" i="4"/>
  <c r="G19" i="4"/>
  <c r="G15" i="4"/>
  <c r="G11" i="4"/>
  <c r="G7" i="4"/>
  <c r="G38" i="4"/>
  <c r="G34" i="4"/>
  <c r="G30" i="4"/>
  <c r="G26" i="4"/>
  <c r="G22" i="4"/>
  <c r="G18" i="4"/>
  <c r="G14" i="4"/>
  <c r="G10" i="4"/>
  <c r="G6" i="4"/>
  <c r="G37" i="4"/>
  <c r="G33" i="4"/>
  <c r="G29" i="4"/>
  <c r="G25" i="4"/>
  <c r="G21" i="4"/>
  <c r="G17" i="4"/>
  <c r="G13" i="4"/>
  <c r="G9" i="4"/>
  <c r="G5" i="4"/>
  <c r="B9" i="2"/>
  <c r="B10" i="2"/>
  <c r="B18" i="2" s="1"/>
  <c r="C13" i="2"/>
  <c r="C22" i="2" s="1"/>
  <c r="C16" i="2" s="1"/>
  <c r="AD14" i="2" s="1"/>
  <c r="B13" i="2"/>
  <c r="C21" i="2"/>
  <c r="C15" i="2" s="1"/>
  <c r="AD9" i="2" s="1"/>
  <c r="C10" i="2"/>
  <c r="C9" i="2"/>
  <c r="B21" i="2"/>
  <c r="B15" i="2" s="1"/>
  <c r="AB9" i="2" s="1"/>
  <c r="AE53" i="2" l="1"/>
  <c r="AE20" i="2"/>
  <c r="AE31" i="2"/>
  <c r="AE27" i="2"/>
  <c r="AE35" i="2"/>
  <c r="AE25" i="2"/>
  <c r="AE55" i="2"/>
  <c r="AE36" i="2"/>
  <c r="AE26" i="2"/>
  <c r="AE43" i="2"/>
  <c r="AE33" i="2"/>
  <c r="AE37" i="2"/>
  <c r="AE41" i="2"/>
  <c r="AE46" i="2"/>
  <c r="AE44" i="2"/>
  <c r="AE54" i="2"/>
  <c r="AE22" i="2"/>
  <c r="AE49" i="2"/>
  <c r="AE50" i="2"/>
  <c r="AE21" i="2"/>
  <c r="AE51" i="2"/>
  <c r="AE28" i="2"/>
  <c r="AE23" i="2"/>
  <c r="AE42" i="2"/>
  <c r="AE24" i="2"/>
  <c r="AE34" i="2"/>
  <c r="AE32" i="2"/>
  <c r="AE38" i="2"/>
  <c r="AE47" i="2"/>
  <c r="AE29" i="2"/>
  <c r="AE45" i="2"/>
  <c r="AE48" i="2"/>
  <c r="AE40" i="2"/>
  <c r="AE39" i="2"/>
  <c r="AE30" i="2"/>
  <c r="AE52" i="2"/>
  <c r="AC27" i="2"/>
  <c r="AC26" i="2"/>
  <c r="AC44" i="2"/>
  <c r="AC52" i="2"/>
  <c r="AC30" i="2"/>
  <c r="AC51" i="2"/>
  <c r="AC20" i="2"/>
  <c r="AH40" i="2"/>
  <c r="AC34" i="2"/>
  <c r="AH29" i="2"/>
  <c r="AC40" i="2"/>
  <c r="AC25" i="2"/>
  <c r="AC39" i="2"/>
  <c r="AC33" i="2"/>
  <c r="AC21" i="2"/>
  <c r="AC38" i="2"/>
  <c r="AC55" i="2"/>
  <c r="AC45" i="2"/>
  <c r="B22" i="2"/>
  <c r="B16" i="2" s="1"/>
  <c r="AB14" i="2" s="1"/>
  <c r="AC53" i="2"/>
  <c r="AC23" i="2"/>
  <c r="AC49" i="2"/>
  <c r="AC32" i="2"/>
  <c r="AC24" i="2"/>
  <c r="AC36" i="2"/>
  <c r="AC46" i="2"/>
  <c r="AC42" i="2"/>
  <c r="AC31" i="2"/>
  <c r="AC37" i="2"/>
  <c r="AC41" i="2"/>
  <c r="AC22" i="2"/>
  <c r="AC50" i="2"/>
  <c r="AC54" i="2"/>
  <c r="AC47" i="2"/>
  <c r="AC35" i="2"/>
  <c r="AC48" i="2"/>
  <c r="B19" i="2"/>
  <c r="AC29" i="2"/>
  <c r="AC28" i="2"/>
  <c r="AC43" i="2"/>
  <c r="AJ53" i="2"/>
  <c r="AJ49" i="2"/>
  <c r="AJ45" i="2"/>
  <c r="AJ41" i="2"/>
  <c r="AJ37" i="2"/>
  <c r="AJ33" i="2"/>
  <c r="AJ29" i="2"/>
  <c r="AJ25" i="2"/>
  <c r="AJ21" i="2"/>
  <c r="AJ24" i="2"/>
  <c r="AJ34" i="2"/>
  <c r="AJ50" i="2"/>
  <c r="AJ28" i="2"/>
  <c r="AJ52" i="2"/>
  <c r="AJ27" i="2"/>
  <c r="AJ43" i="2"/>
  <c r="AJ47" i="2"/>
  <c r="AH31" i="2"/>
  <c r="AH47" i="2"/>
  <c r="AJ44" i="2"/>
  <c r="AH21" i="2"/>
  <c r="AJ26" i="2"/>
  <c r="AJ42" i="2"/>
  <c r="AJ40" i="2"/>
  <c r="AH45" i="2"/>
  <c r="AJ35" i="2"/>
  <c r="AJ51" i="2"/>
  <c r="AH32" i="2"/>
  <c r="AH48" i="2"/>
  <c r="AH33" i="2"/>
  <c r="AJ46" i="2"/>
  <c r="AJ20" i="2"/>
  <c r="AJ23" i="2"/>
  <c r="AJ55" i="2"/>
  <c r="AH20" i="2"/>
  <c r="AH36" i="2"/>
  <c r="AJ32" i="2"/>
  <c r="AJ22" i="2"/>
  <c r="AJ38" i="2"/>
  <c r="AJ54" i="2"/>
  <c r="AJ36" i="2"/>
  <c r="AJ31" i="2"/>
  <c r="AH35" i="2"/>
  <c r="AH51" i="2"/>
  <c r="AJ30" i="2"/>
  <c r="AJ48" i="2"/>
  <c r="AH25" i="2"/>
  <c r="AH53" i="2"/>
  <c r="AJ39" i="2"/>
  <c r="AH52" i="2"/>
  <c r="AH23" i="2"/>
  <c r="AH39" i="2"/>
  <c r="AH55" i="2"/>
  <c r="AH22" i="2"/>
  <c r="AH54" i="2"/>
  <c r="AH26" i="2"/>
  <c r="AH42" i="2"/>
  <c r="AH44" i="2"/>
  <c r="AH43" i="2"/>
  <c r="AH38" i="2"/>
  <c r="AH28" i="2"/>
  <c r="C18" i="2"/>
  <c r="C19" i="2" s="1"/>
  <c r="AH30" i="2"/>
  <c r="AH46" i="2"/>
  <c r="AH37" i="2"/>
  <c r="AH41" i="2"/>
  <c r="AH24" i="2"/>
  <c r="AH27" i="2"/>
  <c r="AH34" i="2"/>
  <c r="AH50" i="2"/>
  <c r="AH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Lloyd</author>
  </authors>
  <commentList>
    <comment ref="H4" authorId="0" shapeId="0" xr:uid="{220BFD1C-1C3C-4087-8348-D3DD55EB4DF1}">
      <text>
        <r>
          <rPr>
            <b/>
            <sz val="9"/>
            <color indexed="81"/>
            <rFont val="Tahoma"/>
            <family val="2"/>
          </rPr>
          <t>Research given double weight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Lloyd</author>
  </authors>
  <commentList>
    <comment ref="A9" authorId="0" shapeId="0" xr:uid="{8C89CCC3-2097-42B2-9685-A23EF3775699}">
      <text>
        <r>
          <rPr>
            <sz val="9"/>
            <color indexed="81"/>
            <rFont val="Tahoma"/>
            <family val="2"/>
          </rPr>
          <t>The outer fences extend to 3 IQR's beyond the box, i.e., beyond the quartiles. Points beyond the outer fences are 'extreme' outliers.</t>
        </r>
      </text>
    </comment>
    <comment ref="A12" authorId="0" shapeId="0" xr:uid="{8862E116-3299-4CFB-8672-21B5ED2D0F9A}">
      <text>
        <r>
          <rPr>
            <sz val="9"/>
            <color indexed="81"/>
            <rFont val="Tahoma"/>
            <family val="2"/>
          </rPr>
          <t>The inner fences extend to 1.5 IQR's beyond the box, i.e., beyond the quartiles. Points beyond the inner fences (but not beyond the outer fences) are 'mild' outliers.</t>
        </r>
      </text>
    </comment>
    <comment ref="A15" authorId="0" shapeId="0" xr:uid="{18FE6710-5A41-4E92-B50E-D00149F8EDCC}">
      <text>
        <r>
          <rPr>
            <sz val="9"/>
            <color indexed="81"/>
            <rFont val="Tahoma"/>
            <family val="2"/>
          </rPr>
          <t>The adjacent values are the most extreme non-outlier observations.  The vertical lines on the box plot extend from the box to these values.</t>
        </r>
      </text>
    </comment>
  </commentList>
</comments>
</file>

<file path=xl/sharedStrings.xml><?xml version="1.0" encoding="utf-8"?>
<sst xmlns="http://schemas.openxmlformats.org/spreadsheetml/2006/main" count="197" uniqueCount="67">
  <si>
    <t>ID</t>
  </si>
  <si>
    <t>BD</t>
  </si>
  <si>
    <t>BF</t>
  </si>
  <si>
    <t>BG</t>
  </si>
  <si>
    <t>CL</t>
  </si>
  <si>
    <t>DB</t>
  </si>
  <si>
    <t>DH</t>
  </si>
  <si>
    <t>EF</t>
  </si>
  <si>
    <t>EG</t>
  </si>
  <si>
    <t>EK</t>
  </si>
  <si>
    <t>FE</t>
  </si>
  <si>
    <t>FN</t>
  </si>
  <si>
    <t>GA</t>
  </si>
  <si>
    <t>HR</t>
  </si>
  <si>
    <t>HS</t>
  </si>
  <si>
    <t>IS</t>
  </si>
  <si>
    <t>JK</t>
  </si>
  <si>
    <t>JS</t>
  </si>
  <si>
    <t>JT</t>
  </si>
  <si>
    <t>LJ</t>
  </si>
  <si>
    <t>MH</t>
  </si>
  <si>
    <t>NY</t>
  </si>
  <si>
    <t>OP</t>
  </si>
  <si>
    <t>PG</t>
  </si>
  <si>
    <t>PS</t>
  </si>
  <si>
    <t>QD</t>
  </si>
  <si>
    <t>RK</t>
  </si>
  <si>
    <t>RT</t>
  </si>
  <si>
    <t>SD</t>
  </si>
  <si>
    <t>SJ</t>
  </si>
  <si>
    <t>SP</t>
  </si>
  <si>
    <t>SR</t>
  </si>
  <si>
    <t>SV</t>
  </si>
  <si>
    <t>TF</t>
  </si>
  <si>
    <t>UL</t>
  </si>
  <si>
    <t>VD</t>
  </si>
  <si>
    <t>WD</t>
  </si>
  <si>
    <t>Research</t>
  </si>
  <si>
    <t>Teaching</t>
  </si>
  <si>
    <t>Summary measures for boxplots</t>
  </si>
  <si>
    <t>Mean</t>
  </si>
  <si>
    <t>Median</t>
  </si>
  <si>
    <t>Q1</t>
  </si>
  <si>
    <t>Q3</t>
  </si>
  <si>
    <t>IQR</t>
  </si>
  <si>
    <t>Outer lower fence</t>
  </si>
  <si>
    <t>Outer upper fence</t>
  </si>
  <si>
    <t>Inner lower fence</t>
  </si>
  <si>
    <t>Inner upper fence</t>
  </si>
  <si>
    <t>Lower adjacent value</t>
  </si>
  <si>
    <t>Upper adjacent value</t>
  </si>
  <si>
    <t># of extreme outliers</t>
  </si>
  <si>
    <t># of mild outliers</t>
  </si>
  <si>
    <t># of low outliers</t>
  </si>
  <si>
    <t># of high outliers</t>
  </si>
  <si>
    <t>Data for boxplot chart</t>
  </si>
  <si>
    <t>Text settings</t>
  </si>
  <si>
    <t>Mean settings</t>
  </si>
  <si>
    <t>Box-whisker settings</t>
  </si>
  <si>
    <t>Outlier settings</t>
  </si>
  <si>
    <t>mean</t>
  </si>
  <si>
    <t>stdev</t>
  </si>
  <si>
    <t>Z_Research</t>
  </si>
  <si>
    <t>Z_Teaching</t>
  </si>
  <si>
    <t>Total</t>
  </si>
  <si>
    <t>Total Z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</si>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</sst>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</a:rPr>
              <a:t>Add Resarch and Teaching </a:t>
            </a:r>
            <a:r>
              <a:rPr lang="en-US" sz="2000" b="1">
                <a:solidFill>
                  <a:srgbClr val="FF0000"/>
                </a:solidFill>
              </a:rPr>
              <a:t>weighted</a:t>
            </a:r>
            <a:r>
              <a:rPr lang="en-US" sz="2000" b="1" baseline="0">
                <a:solidFill>
                  <a:srgbClr val="FF0000"/>
                </a:solidFill>
              </a:rPr>
              <a:t> z</a:t>
            </a:r>
            <a:r>
              <a:rPr lang="en-US" sz="2000" b="1">
                <a:solidFill>
                  <a:srgbClr val="FF0000"/>
                </a:solidFill>
              </a:rPr>
              <a:t>-scores</a:t>
            </a:r>
          </a:p>
        </c:rich>
      </c:tx>
      <c:layout>
        <c:manualLayout>
          <c:xMode val="edge"/>
          <c:yMode val="edge"/>
          <c:x val="0.13924635615638603"/>
          <c:y val="2.6459989644756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82957426931803E-2"/>
          <c:y val="0.1031175718937635"/>
          <c:w val="0.86363828462120196"/>
          <c:h val="0.77080382816561333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0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7C2-4AE2-B97F-D6B6E6220D50}"/>
              </c:ext>
            </c:extLst>
          </c:dPt>
          <c:dPt>
            <c:idx val="1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7C2-4AE2-B97F-D6B6E6220D50}"/>
              </c:ext>
            </c:extLst>
          </c:dPt>
          <c:dPt>
            <c:idx val="2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7C2-4AE2-B97F-D6B6E6220D50}"/>
              </c:ext>
            </c:extLst>
          </c:dPt>
          <c:dPt>
            <c:idx val="3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7C2-4AE2-B97F-D6B6E6220D50}"/>
              </c:ext>
            </c:extLst>
          </c:dPt>
          <c:dPt>
            <c:idx val="4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7C2-4AE2-B97F-D6B6E6220D50}"/>
              </c:ext>
            </c:extLst>
          </c:dPt>
          <c:dPt>
            <c:idx val="5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7C2-4AE2-B97F-D6B6E6220D50}"/>
              </c:ext>
            </c:extLst>
          </c:dPt>
          <c:dPt>
            <c:idx val="6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7C2-4AE2-B97F-D6B6E6220D50}"/>
              </c:ext>
            </c:extLst>
          </c:dPt>
          <c:dPt>
            <c:idx val="7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7C2-4AE2-B97F-D6B6E6220D50}"/>
              </c:ext>
            </c:extLst>
          </c:dPt>
          <c:dPt>
            <c:idx val="9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7C2-4AE2-B97F-D6B6E6220D50}"/>
              </c:ext>
            </c:extLst>
          </c:dPt>
          <c:dPt>
            <c:idx val="10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7C2-4AE2-B97F-D6B6E6220D50}"/>
              </c:ext>
            </c:extLst>
          </c:dPt>
          <c:dPt>
            <c:idx val="11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7C2-4AE2-B97F-D6B6E6220D50}"/>
              </c:ext>
            </c:extLst>
          </c:dPt>
          <c:dPt>
            <c:idx val="12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7C2-4AE2-B97F-D6B6E6220D50}"/>
              </c:ext>
            </c:extLst>
          </c:dPt>
          <c:dPt>
            <c:idx val="14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7C2-4AE2-B97F-D6B6E6220D50}"/>
              </c:ext>
            </c:extLst>
          </c:dPt>
          <c:dPt>
            <c:idx val="18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7C2-4AE2-B97F-D6B6E6220D5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273070B-EA2A-4694-B221-9E3ED4AAC73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7C2-4AE2-B97F-D6B6E6220D5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DFC92B-1E58-4176-B1CD-32E409DD0C0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7C2-4AE2-B97F-D6B6E6220D5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23BAC85-52EB-420F-8323-8BDC059D0E7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7C2-4AE2-B97F-D6B6E6220D5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10FE820-D2B7-49B8-AA91-28EF990A7FF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7C2-4AE2-B97F-D6B6E6220D5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6C1A183-B062-4161-BFCC-0E5F629D60B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7C2-4AE2-B97F-D6B6E6220D5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2AF7EC9-6E25-4E14-9997-2A3BFA67C23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7C2-4AE2-B97F-D6B6E6220D5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315E991-7B75-4A82-9548-B15F8128F26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7C2-4AE2-B97F-D6B6E6220D50}"/>
                </c:ext>
              </c:extLst>
            </c:dLbl>
            <c:dLbl>
              <c:idx val="7"/>
              <c:layout>
                <c:manualLayout>
                  <c:x val="-5.6610962445424193E-3"/>
                  <c:y val="2.1711186851431715E-3"/>
                </c:manualLayout>
              </c:layout>
              <c:tx>
                <c:rich>
                  <a:bodyPr/>
                  <a:lstStyle/>
                  <a:p>
                    <a:fld id="{E4AF3D1B-8B41-4982-B50C-83997839D18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7C2-4AE2-B97F-D6B6E6220D50}"/>
                </c:ext>
              </c:extLst>
            </c:dLbl>
            <c:dLbl>
              <c:idx val="8"/>
              <c:layout>
                <c:manualLayout>
                  <c:x val="-2.6709453261800062E-2"/>
                  <c:y val="1.7924721673696589E-2"/>
                </c:manualLayout>
              </c:layout>
              <c:tx>
                <c:rich>
                  <a:bodyPr/>
                  <a:lstStyle/>
                  <a:p>
                    <a:fld id="{900D685C-ADC8-4691-A524-A41D5D99A94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47C2-4AE2-B97F-D6B6E6220D5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DE002D6-52D7-4939-B90D-924F2409237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7C2-4AE2-B97F-D6B6E6220D5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D4CD23C-7354-4B47-81A1-76CB384814F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7C2-4AE2-B97F-D6B6E6220D5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861D608-955D-464F-8A4D-CA8E6FF12C5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7C2-4AE2-B97F-D6B6E6220D5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DD7D39E-3ACC-448F-AC18-05200F405D6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7C2-4AE2-B97F-D6B6E6220D50}"/>
                </c:ext>
              </c:extLst>
            </c:dLbl>
            <c:dLbl>
              <c:idx val="13"/>
              <c:layout>
                <c:manualLayout>
                  <c:x val="-1.8398562794762863E-2"/>
                  <c:y val="1.9540068166288543E-2"/>
                </c:manualLayout>
              </c:layout>
              <c:tx>
                <c:rich>
                  <a:bodyPr/>
                  <a:lstStyle/>
                  <a:p>
                    <a:fld id="{BA0B9287-C8ED-495E-A5D4-6CBD02FB785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47C2-4AE2-B97F-D6B6E6220D5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2FA5F1B-9308-4018-8490-246396A1393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7C2-4AE2-B97F-D6B6E6220D50}"/>
                </c:ext>
              </c:extLst>
            </c:dLbl>
            <c:dLbl>
              <c:idx val="15"/>
              <c:layout>
                <c:manualLayout>
                  <c:x val="-3.6808843830994808E-2"/>
                  <c:y val="1.41522698578475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ABEA8E5-D115-41F6-A64F-F771D9A444AF}" type="CELLRANGE">
                      <a:rPr lang="en-US"/>
                      <a:pPr>
                        <a:defRPr sz="1400"/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7166241322949158E-2"/>
                      <c:h val="4.990324845512937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47C2-4AE2-B97F-D6B6E6220D5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13BD08C-CAE0-4A7F-9258-0256D0ABE38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7C2-4AE2-B97F-D6B6E6220D5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9831AF1-0ACF-4FC9-8D6A-0A33F0D31AB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7C2-4AE2-B97F-D6B6E6220D5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4BAE0AE-743E-4CB8-ADC5-C08EF40FF23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7C2-4AE2-B97F-D6B6E6220D5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F7EED01-FF44-4267-A106-061EC05B22A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7C2-4AE2-B97F-D6B6E6220D5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B803654-E59E-4103-AEFF-0A1C7904552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7C2-4AE2-B97F-D6B6E6220D5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A9C51E0-F69E-42F3-9FBE-ED2A730EB0F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7C2-4AE2-B97F-D6B6E6220D5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F1BB26ED-D540-4BE7-B3F7-FA6E478D92E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7C2-4AE2-B97F-D6B6E6220D5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BDB5AB6-6944-4F7D-8681-D645F4B584C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7C2-4AE2-B97F-D6B6E6220D5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625BCB5-624E-4936-8A9E-F24D7F3B58D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7C2-4AE2-B97F-D6B6E6220D50}"/>
                </c:ext>
              </c:extLst>
            </c:dLbl>
            <c:dLbl>
              <c:idx val="25"/>
              <c:layout>
                <c:manualLayout>
                  <c:x val="-5.6610962445424193E-3"/>
                  <c:y val="4.3422373702863429E-3"/>
                </c:manualLayout>
              </c:layout>
              <c:tx>
                <c:rich>
                  <a:bodyPr/>
                  <a:lstStyle/>
                  <a:p>
                    <a:fld id="{F3BA032F-2D9E-4BDD-A364-5EDB7F0B649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47C2-4AE2-B97F-D6B6E6220D50}"/>
                </c:ext>
              </c:extLst>
            </c:dLbl>
            <c:dLbl>
              <c:idx val="26"/>
              <c:layout>
                <c:manualLayout>
                  <c:x val="-1.6983288733627259E-2"/>
                  <c:y val="-1.7368949481145372E-2"/>
                </c:manualLayout>
              </c:layout>
              <c:tx>
                <c:rich>
                  <a:bodyPr/>
                  <a:lstStyle/>
                  <a:p>
                    <a:fld id="{02501581-D4C0-4CE5-92B1-E22FCD235ED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47C2-4AE2-B97F-D6B6E6220D5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2041C046-A08B-466C-BBAC-1F2BE7A9767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7C2-4AE2-B97F-D6B6E6220D5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0FD04F6-5CCE-4712-BF47-26F1C38B023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7C2-4AE2-B97F-D6B6E6220D50}"/>
                </c:ext>
              </c:extLst>
            </c:dLbl>
            <c:dLbl>
              <c:idx val="29"/>
              <c:layout>
                <c:manualLayout>
                  <c:x val="-5.6610962445424193E-3"/>
                  <c:y val="-2.1711186851431715E-3"/>
                </c:manualLayout>
              </c:layout>
              <c:tx>
                <c:rich>
                  <a:bodyPr/>
                  <a:lstStyle/>
                  <a:p>
                    <a:fld id="{2792A485-8EE0-4AC3-8E09-07845EDCAD4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47C2-4AE2-B97F-D6B6E6220D50}"/>
                </c:ext>
              </c:extLst>
            </c:dLbl>
            <c:dLbl>
              <c:idx val="30"/>
              <c:layout>
                <c:manualLayout>
                  <c:x val="-2.1229110917034097E-2"/>
                  <c:y val="-2.6053424221718059E-2"/>
                </c:manualLayout>
              </c:layout>
              <c:tx>
                <c:rich>
                  <a:bodyPr/>
                  <a:lstStyle/>
                  <a:p>
                    <a:fld id="{D604F532-4EED-469C-B352-67B5AE626DF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47C2-4AE2-B97F-D6B6E6220D50}"/>
                </c:ext>
              </c:extLst>
            </c:dLbl>
            <c:dLbl>
              <c:idx val="31"/>
              <c:layout>
                <c:manualLayout>
                  <c:x val="-4.2458221834068399E-3"/>
                  <c:y val="4.3422373702863429E-3"/>
                </c:manualLayout>
              </c:layout>
              <c:tx>
                <c:rich>
                  <a:bodyPr/>
                  <a:lstStyle/>
                  <a:p>
                    <a:fld id="{4B72ECBF-EF00-424D-B02C-CD2EECE9A6F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47C2-4AE2-B97F-D6B6E6220D50}"/>
                </c:ext>
              </c:extLst>
            </c:dLbl>
            <c:dLbl>
              <c:idx val="32"/>
              <c:layout>
                <c:manualLayout>
                  <c:x val="-7.0763703056780239E-3"/>
                  <c:y val="0"/>
                </c:manualLayout>
              </c:layout>
              <c:tx>
                <c:rich>
                  <a:bodyPr/>
                  <a:lstStyle/>
                  <a:p>
                    <a:fld id="{D76102E4-08BB-4ED3-B78E-2FF161D7D6C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47C2-4AE2-B97F-D6B6E6220D5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2E545CB-CA32-44A0-9A9C-60C83981689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7C2-4AE2-B97F-D6B6E6220D5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D02F5E94-3BF1-4D3F-A3BF-E0EDF28720A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7C2-4AE2-B97F-D6B6E6220D50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0AC8F46A-26DB-481D-AF04-C02FF4B385E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7C2-4AE2-B97F-D6B6E6220D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'Ranking by weighted z-scores'!$B$5:$B$40</c:f>
              <c:numCache>
                <c:formatCode>General</c:formatCode>
                <c:ptCount val="36"/>
                <c:pt idx="0">
                  <c:v>20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5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6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7</c:v>
                </c:pt>
                <c:pt idx="15">
                  <c:v>7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2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</c:numCache>
            </c:numRef>
          </c:xVal>
          <c:yVal>
            <c:numRef>
              <c:f>'Ranking by weighted z-scores'!$C$5:$C$40</c:f>
              <c:numCache>
                <c:formatCode>General</c:formatCode>
                <c:ptCount val="36"/>
                <c:pt idx="0">
                  <c:v>68</c:v>
                </c:pt>
                <c:pt idx="1">
                  <c:v>82</c:v>
                </c:pt>
                <c:pt idx="2">
                  <c:v>80</c:v>
                </c:pt>
                <c:pt idx="3">
                  <c:v>81</c:v>
                </c:pt>
                <c:pt idx="4">
                  <c:v>80</c:v>
                </c:pt>
                <c:pt idx="5">
                  <c:v>98</c:v>
                </c:pt>
                <c:pt idx="6">
                  <c:v>83</c:v>
                </c:pt>
                <c:pt idx="7">
                  <c:v>80</c:v>
                </c:pt>
                <c:pt idx="8">
                  <c:v>80</c:v>
                </c:pt>
                <c:pt idx="9">
                  <c:v>91</c:v>
                </c:pt>
                <c:pt idx="10">
                  <c:v>94</c:v>
                </c:pt>
                <c:pt idx="11">
                  <c:v>90</c:v>
                </c:pt>
                <c:pt idx="12">
                  <c:v>92</c:v>
                </c:pt>
                <c:pt idx="13">
                  <c:v>92</c:v>
                </c:pt>
                <c:pt idx="14">
                  <c:v>84</c:v>
                </c:pt>
                <c:pt idx="15">
                  <c:v>84</c:v>
                </c:pt>
                <c:pt idx="16">
                  <c:v>88</c:v>
                </c:pt>
                <c:pt idx="17">
                  <c:v>87</c:v>
                </c:pt>
                <c:pt idx="18">
                  <c:v>86</c:v>
                </c:pt>
                <c:pt idx="19">
                  <c:v>82</c:v>
                </c:pt>
                <c:pt idx="20">
                  <c:v>86</c:v>
                </c:pt>
                <c:pt idx="21">
                  <c:v>82</c:v>
                </c:pt>
                <c:pt idx="22">
                  <c:v>85</c:v>
                </c:pt>
                <c:pt idx="23">
                  <c:v>77</c:v>
                </c:pt>
                <c:pt idx="24">
                  <c:v>75</c:v>
                </c:pt>
                <c:pt idx="25">
                  <c:v>82</c:v>
                </c:pt>
                <c:pt idx="26">
                  <c:v>82</c:v>
                </c:pt>
                <c:pt idx="27">
                  <c:v>71</c:v>
                </c:pt>
                <c:pt idx="28">
                  <c:v>70</c:v>
                </c:pt>
                <c:pt idx="29">
                  <c:v>81</c:v>
                </c:pt>
                <c:pt idx="30">
                  <c:v>81</c:v>
                </c:pt>
                <c:pt idx="31">
                  <c:v>80</c:v>
                </c:pt>
                <c:pt idx="32">
                  <c:v>80</c:v>
                </c:pt>
                <c:pt idx="33">
                  <c:v>65</c:v>
                </c:pt>
                <c:pt idx="34">
                  <c:v>70</c:v>
                </c:pt>
                <c:pt idx="35">
                  <c:v>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'Ranking by weighted z-scores'!$A$5:$A$40</c15:f>
                <c15:dlblRangeCache>
                  <c:ptCount val="36"/>
                  <c:pt idx="0">
                    <c:v>SR</c:v>
                  </c:pt>
                  <c:pt idx="1">
                    <c:v>CL</c:v>
                  </c:pt>
                  <c:pt idx="2">
                    <c:v>HR</c:v>
                  </c:pt>
                  <c:pt idx="3">
                    <c:v>TF</c:v>
                  </c:pt>
                  <c:pt idx="4">
                    <c:v>JS</c:v>
                  </c:pt>
                  <c:pt idx="5">
                    <c:v>BD</c:v>
                  </c:pt>
                  <c:pt idx="6">
                    <c:v>QD</c:v>
                  </c:pt>
                  <c:pt idx="7">
                    <c:v>BF</c:v>
                  </c:pt>
                  <c:pt idx="8">
                    <c:v>JK</c:v>
                  </c:pt>
                  <c:pt idx="9">
                    <c:v>SD</c:v>
                  </c:pt>
                  <c:pt idx="10">
                    <c:v>EK</c:v>
                  </c:pt>
                  <c:pt idx="11">
                    <c:v>SV</c:v>
                  </c:pt>
                  <c:pt idx="12">
                    <c:v>FN</c:v>
                  </c:pt>
                  <c:pt idx="13">
                    <c:v>PG</c:v>
                  </c:pt>
                  <c:pt idx="14">
                    <c:v>EG</c:v>
                  </c:pt>
                  <c:pt idx="15">
                    <c:v>NY</c:v>
                  </c:pt>
                  <c:pt idx="16">
                    <c:v>DB</c:v>
                  </c:pt>
                  <c:pt idx="17">
                    <c:v>SJ</c:v>
                  </c:pt>
                  <c:pt idx="18">
                    <c:v>FE</c:v>
                  </c:pt>
                  <c:pt idx="19">
                    <c:v>VD</c:v>
                  </c:pt>
                  <c:pt idx="20">
                    <c:v>HS</c:v>
                  </c:pt>
                  <c:pt idx="21">
                    <c:v>BG</c:v>
                  </c:pt>
                  <c:pt idx="22">
                    <c:v>JT</c:v>
                  </c:pt>
                  <c:pt idx="23">
                    <c:v>DH</c:v>
                  </c:pt>
                  <c:pt idx="24">
                    <c:v>UL</c:v>
                  </c:pt>
                  <c:pt idx="25">
                    <c:v>OP</c:v>
                  </c:pt>
                  <c:pt idx="26">
                    <c:v>PS</c:v>
                  </c:pt>
                  <c:pt idx="27">
                    <c:v>LJ</c:v>
                  </c:pt>
                  <c:pt idx="28">
                    <c:v>MH</c:v>
                  </c:pt>
                  <c:pt idx="29">
                    <c:v>GA</c:v>
                  </c:pt>
                  <c:pt idx="30">
                    <c:v>IS</c:v>
                  </c:pt>
                  <c:pt idx="31">
                    <c:v>RK</c:v>
                  </c:pt>
                  <c:pt idx="32">
                    <c:v>WD</c:v>
                  </c:pt>
                  <c:pt idx="33">
                    <c:v>EF</c:v>
                  </c:pt>
                  <c:pt idx="34">
                    <c:v>SP</c:v>
                  </c:pt>
                  <c:pt idx="35">
                    <c:v>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4-47C2-4AE2-B97F-D6B6E6220D50}"/>
            </c:ext>
          </c:extLst>
        </c:ser>
        <c:ser>
          <c:idx val="1"/>
          <c:order val="1"/>
          <c:tx>
            <c:v>5 best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'Ranking by weighted z-scores'!$B$5:$B$9</c:f>
              <c:numCache>
                <c:formatCode>General</c:formatCode>
                <c:ptCount val="5"/>
                <c:pt idx="0">
                  <c:v>20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</c:numCache>
            </c:numRef>
          </c:xVal>
          <c:yVal>
            <c:numRef>
              <c:f>'Ranking by weighted z-scores'!$C$5:$C$9</c:f>
              <c:numCache>
                <c:formatCode>General</c:formatCode>
                <c:ptCount val="5"/>
                <c:pt idx="0">
                  <c:v>68</c:v>
                </c:pt>
                <c:pt idx="1">
                  <c:v>82</c:v>
                </c:pt>
                <c:pt idx="2">
                  <c:v>80</c:v>
                </c:pt>
                <c:pt idx="3">
                  <c:v>81</c:v>
                </c:pt>
                <c:pt idx="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47C2-4AE2-B97F-D6B6E622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90336"/>
        <c:axId val="412089160"/>
      </c:scatterChart>
      <c:valAx>
        <c:axId val="4120903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Research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89160"/>
        <c:crosses val="autoZero"/>
        <c:crossBetween val="midCat"/>
      </c:valAx>
      <c:valAx>
        <c:axId val="412089160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Teaching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90336"/>
        <c:crosses val="autoZero"/>
        <c:crossBetween val="midCat"/>
      </c:valAx>
      <c:spPr>
        <a:solidFill>
          <a:srgbClr val="FFFFE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</a:rPr>
              <a:t>Add Resarch and Teaching </a:t>
            </a:r>
            <a:r>
              <a:rPr lang="en-US" sz="2000" b="1">
                <a:solidFill>
                  <a:srgbClr val="FF0000"/>
                </a:solidFill>
              </a:rPr>
              <a:t>raw scores</a:t>
            </a:r>
          </a:p>
        </c:rich>
      </c:tx>
      <c:layout>
        <c:manualLayout>
          <c:xMode val="edge"/>
          <c:yMode val="edge"/>
          <c:x val="0.20844297858190347"/>
          <c:y val="2.2054241010061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82957426931803E-2"/>
          <c:y val="0.1031175718937635"/>
          <c:w val="0.86363828462120196"/>
          <c:h val="0.77080382816561333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0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10E-4183-A846-550D56751993}"/>
              </c:ext>
            </c:extLst>
          </c:dPt>
          <c:dPt>
            <c:idx val="1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10E-4183-A846-550D56751993}"/>
              </c:ext>
            </c:extLst>
          </c:dPt>
          <c:dPt>
            <c:idx val="2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10E-4183-A846-550D56751993}"/>
              </c:ext>
            </c:extLst>
          </c:dPt>
          <c:dPt>
            <c:idx val="3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10E-4183-A846-550D56751993}"/>
              </c:ext>
            </c:extLst>
          </c:dPt>
          <c:dPt>
            <c:idx val="5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10E-4183-A846-550D56751993}"/>
              </c:ext>
            </c:extLst>
          </c:dPt>
          <c:dPt>
            <c:idx val="6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10E-4183-A846-550D56751993}"/>
              </c:ext>
            </c:extLst>
          </c:dPt>
          <c:dPt>
            <c:idx val="7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10E-4183-A846-550D56751993}"/>
              </c:ext>
            </c:extLst>
          </c:dPt>
          <c:dPt>
            <c:idx val="9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10E-4183-A846-550D56751993}"/>
              </c:ext>
            </c:extLst>
          </c:dPt>
          <c:dPt>
            <c:idx val="10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10E-4183-A846-550D56751993}"/>
              </c:ext>
            </c:extLst>
          </c:dPt>
          <c:dPt>
            <c:idx val="17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10E-4183-A846-550D56751993}"/>
              </c:ext>
            </c:extLst>
          </c:dPt>
          <c:dPt>
            <c:idx val="18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10E-4183-A846-550D56751993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688E8C33-25E0-4954-AC19-A3ECC6AC175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0E-4183-A846-550D567519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AAD0228-0A2D-412E-B3C2-EF18C20FDBB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10E-4183-A846-550D567519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8355D2E-B4D5-429E-8519-62D8214E79E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10E-4183-A846-550D567519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A67EE8F-FF35-49DA-9C36-A75258A9773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10E-4183-A846-550D56751993}"/>
                </c:ext>
              </c:extLst>
            </c:dLbl>
            <c:dLbl>
              <c:idx val="4"/>
              <c:layout>
                <c:manualLayout>
                  <c:x val="-1.8398562794762863E-2"/>
                  <c:y val="1.9540068166288543E-2"/>
                </c:manualLayout>
              </c:layout>
              <c:tx>
                <c:rich>
                  <a:bodyPr/>
                  <a:lstStyle/>
                  <a:p>
                    <a:fld id="{AE5B7DE3-A5A7-481A-823A-8B6EDED51F0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10E-4183-A846-550D567519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8B570A-0C62-4A4E-9BEA-F860CC81A22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10E-4183-A846-550D5675199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2AF909C-17BD-4989-B250-29A7DC39B42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10E-4183-A846-550D5675199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6152CA5-C2C0-46E1-852A-B6AFC66F49B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10E-4183-A846-550D5675199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E5E8062-8A5E-4EB9-B71A-289F463285E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10E-4183-A846-550D5675199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89BDFE2-C80A-4461-91E7-C7D3D3C1575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10E-4183-A846-550D5675199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9D82130B-564C-4AEA-BF96-8A4E5B726E5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10E-4183-A846-550D56751993}"/>
                </c:ext>
              </c:extLst>
            </c:dLbl>
            <c:dLbl>
              <c:idx val="11"/>
              <c:layout>
                <c:manualLayout>
                  <c:x val="-3.6808843830994808E-2"/>
                  <c:y val="1.41522698578475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5F4EEEF-7B71-4920-9501-0C03AEEF5320}" type="CELLRANGE">
                      <a:rPr lang="en-US"/>
                      <a:pPr>
                        <a:defRPr sz="1400"/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7166241322949158E-2"/>
                      <c:h val="4.990324845512937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10E-4183-A846-550D5675199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4CAE614-D70F-47E8-A4CA-1872C788DC7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10E-4183-A846-550D5675199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962232D-683A-4E47-AE90-B7F7F47835F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10E-4183-A846-550D5675199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462980F-9249-4D30-9F57-D70BDBC8D88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10E-4183-A846-550D56751993}"/>
                </c:ext>
              </c:extLst>
            </c:dLbl>
            <c:dLbl>
              <c:idx val="15"/>
              <c:layout>
                <c:manualLayout>
                  <c:x val="-5.6610962445424193E-3"/>
                  <c:y val="2.1711186851431715E-3"/>
                </c:manualLayout>
              </c:layout>
              <c:tx>
                <c:rich>
                  <a:bodyPr/>
                  <a:lstStyle/>
                  <a:p>
                    <a:fld id="{8D496AB5-67E0-44DD-875E-869D1B353B9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10E-4183-A846-550D56751993}"/>
                </c:ext>
              </c:extLst>
            </c:dLbl>
            <c:dLbl>
              <c:idx val="16"/>
              <c:layout>
                <c:manualLayout>
                  <c:x val="-2.6709453261800062E-2"/>
                  <c:y val="1.7924721673696589E-2"/>
                </c:manualLayout>
              </c:layout>
              <c:tx>
                <c:rich>
                  <a:bodyPr/>
                  <a:lstStyle/>
                  <a:p>
                    <a:fld id="{BAF5D293-595D-49FE-A740-729D8BA3D59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10E-4183-A846-550D5675199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552777A-5DB5-423A-8E6A-000C7BA8691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10E-4183-A846-550D5675199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33C3709-D253-48E7-954C-790DB942557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10E-4183-A846-550D5675199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0787969E-3990-4D49-AE6F-A44EF3A3197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10E-4183-A846-550D5675199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BF2881A-DCA4-4F62-BFDF-87A1AC866C8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10E-4183-A846-550D5675199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E5C9DCC-9C36-45E0-B52E-2882FDBBA41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10E-4183-A846-550D5675199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92948CD-309D-403B-BC98-026CD75D802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10E-4183-A846-550D56751993}"/>
                </c:ext>
              </c:extLst>
            </c:dLbl>
            <c:dLbl>
              <c:idx val="23"/>
              <c:layout>
                <c:manualLayout>
                  <c:x val="-5.6610962445424193E-3"/>
                  <c:y val="4.3422373702863429E-3"/>
                </c:manualLayout>
              </c:layout>
              <c:tx>
                <c:rich>
                  <a:bodyPr/>
                  <a:lstStyle/>
                  <a:p>
                    <a:fld id="{B477C529-D06B-4282-97F9-55C1BE6413A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D10E-4183-A846-550D56751993}"/>
                </c:ext>
              </c:extLst>
            </c:dLbl>
            <c:dLbl>
              <c:idx val="24"/>
              <c:layout>
                <c:manualLayout>
                  <c:x val="-1.6983288733627259E-2"/>
                  <c:y val="-1.7368949481145372E-2"/>
                </c:manualLayout>
              </c:layout>
              <c:tx>
                <c:rich>
                  <a:bodyPr/>
                  <a:lstStyle/>
                  <a:p>
                    <a:fld id="{D7D4B504-9722-41CB-91A8-116EA9FFF4D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10E-4183-A846-550D56751993}"/>
                </c:ext>
              </c:extLst>
            </c:dLbl>
            <c:dLbl>
              <c:idx val="25"/>
              <c:layout>
                <c:manualLayout>
                  <c:x val="-5.6610962445424193E-3"/>
                  <c:y val="-2.1711186851431715E-3"/>
                </c:manualLayout>
              </c:layout>
              <c:tx>
                <c:rich>
                  <a:bodyPr/>
                  <a:lstStyle/>
                  <a:p>
                    <a:fld id="{A4FD9F19-61BC-4BC3-975E-0AC4A02B9A2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10E-4183-A846-550D56751993}"/>
                </c:ext>
              </c:extLst>
            </c:dLbl>
            <c:dLbl>
              <c:idx val="26"/>
              <c:layout>
                <c:manualLayout>
                  <c:x val="-2.1229110917034097E-2"/>
                  <c:y val="-2.6053424221718059E-2"/>
                </c:manualLayout>
              </c:layout>
              <c:tx>
                <c:rich>
                  <a:bodyPr/>
                  <a:lstStyle/>
                  <a:p>
                    <a:fld id="{CC70AD89-0E96-47F8-8F28-4F4B69A430E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10E-4183-A846-550D5675199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2D616CC-236D-4835-A59A-D26392575C0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10E-4183-A846-550D56751993}"/>
                </c:ext>
              </c:extLst>
            </c:dLbl>
            <c:dLbl>
              <c:idx val="28"/>
              <c:layout>
                <c:manualLayout>
                  <c:x val="-4.2458221834068399E-3"/>
                  <c:y val="4.3422373702863429E-3"/>
                </c:manualLayout>
              </c:layout>
              <c:tx>
                <c:rich>
                  <a:bodyPr/>
                  <a:lstStyle/>
                  <a:p>
                    <a:fld id="{5199F3E9-2648-4F7E-86A1-C715097F009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10E-4183-A846-550D56751993}"/>
                </c:ext>
              </c:extLst>
            </c:dLbl>
            <c:dLbl>
              <c:idx val="29"/>
              <c:layout>
                <c:manualLayout>
                  <c:x val="-7.0763703056780239E-3"/>
                  <c:y val="0"/>
                </c:manualLayout>
              </c:layout>
              <c:tx>
                <c:rich>
                  <a:bodyPr/>
                  <a:lstStyle/>
                  <a:p>
                    <a:fld id="{DC6A5866-AE08-4BD9-AB3B-4CEE38FC4DB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10E-4183-A846-550D5675199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9613DEB-FBE6-4579-9A93-B52007C2542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10E-4183-A846-550D5675199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72A437E-E07A-4C2D-8396-10082BBFBB4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10E-4183-A846-550D5675199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8722B6F-6EF9-4E9D-AD41-D39D6DEB97F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10E-4183-A846-550D5675199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B0682958-2F15-4641-A385-1A4FC0A4719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10E-4183-A846-550D5675199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E974B00D-6237-4EFC-B11F-412A46B8985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10E-4183-A846-550D5675199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8328E17-82CB-4EFD-BB2D-390177602F4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10E-4183-A846-550D567519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'Ranking by raw scores'!$B$5:$B$40</c:f>
              <c:numCache>
                <c:formatCode>General</c:formatCode>
                <c:ptCount val="36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14</c:v>
                </c:pt>
                <c:pt idx="6">
                  <c:v>6</c:v>
                </c:pt>
                <c:pt idx="7">
                  <c:v>12</c:v>
                </c:pt>
                <c:pt idx="8">
                  <c:v>11</c:v>
                </c:pt>
                <c:pt idx="9">
                  <c:v>9</c:v>
                </c:pt>
                <c:pt idx="10">
                  <c:v>7</c:v>
                </c:pt>
                <c:pt idx="11">
                  <c:v>7</c:v>
                </c:pt>
                <c:pt idx="12">
                  <c:v>3</c:v>
                </c:pt>
                <c:pt idx="13">
                  <c:v>10</c:v>
                </c:pt>
                <c:pt idx="14">
                  <c:v>3</c:v>
                </c:pt>
                <c:pt idx="15">
                  <c:v>9</c:v>
                </c:pt>
                <c:pt idx="16">
                  <c:v>9</c:v>
                </c:pt>
                <c:pt idx="17">
                  <c:v>3</c:v>
                </c:pt>
                <c:pt idx="18">
                  <c:v>20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1</c:v>
                </c:pt>
                <c:pt idx="34">
                  <c:v>4</c:v>
                </c:pt>
                <c:pt idx="35">
                  <c:v>1</c:v>
                </c:pt>
              </c:numCache>
            </c:numRef>
          </c:xVal>
          <c:yVal>
            <c:numRef>
              <c:f>'Ranking by raw scores'!$C$5:$C$40</c:f>
              <c:numCache>
                <c:formatCode>General</c:formatCode>
                <c:ptCount val="36"/>
                <c:pt idx="0">
                  <c:v>98</c:v>
                </c:pt>
                <c:pt idx="1">
                  <c:v>94</c:v>
                </c:pt>
                <c:pt idx="2">
                  <c:v>91</c:v>
                </c:pt>
                <c:pt idx="3">
                  <c:v>92</c:v>
                </c:pt>
                <c:pt idx="4">
                  <c:v>92</c:v>
                </c:pt>
                <c:pt idx="5">
                  <c:v>82</c:v>
                </c:pt>
                <c:pt idx="6">
                  <c:v>90</c:v>
                </c:pt>
                <c:pt idx="7">
                  <c:v>80</c:v>
                </c:pt>
                <c:pt idx="8">
                  <c:v>81</c:v>
                </c:pt>
                <c:pt idx="9">
                  <c:v>83</c:v>
                </c:pt>
                <c:pt idx="10">
                  <c:v>84</c:v>
                </c:pt>
                <c:pt idx="11">
                  <c:v>84</c:v>
                </c:pt>
                <c:pt idx="12">
                  <c:v>88</c:v>
                </c:pt>
                <c:pt idx="13">
                  <c:v>80</c:v>
                </c:pt>
                <c:pt idx="14">
                  <c:v>87</c:v>
                </c:pt>
                <c:pt idx="15">
                  <c:v>80</c:v>
                </c:pt>
                <c:pt idx="16">
                  <c:v>80</c:v>
                </c:pt>
                <c:pt idx="17">
                  <c:v>86</c:v>
                </c:pt>
                <c:pt idx="18">
                  <c:v>68</c:v>
                </c:pt>
                <c:pt idx="19">
                  <c:v>86</c:v>
                </c:pt>
                <c:pt idx="20">
                  <c:v>85</c:v>
                </c:pt>
                <c:pt idx="21">
                  <c:v>82</c:v>
                </c:pt>
                <c:pt idx="22">
                  <c:v>82</c:v>
                </c:pt>
                <c:pt idx="23">
                  <c:v>82</c:v>
                </c:pt>
                <c:pt idx="24">
                  <c:v>82</c:v>
                </c:pt>
                <c:pt idx="25">
                  <c:v>81</c:v>
                </c:pt>
                <c:pt idx="26">
                  <c:v>81</c:v>
                </c:pt>
                <c:pt idx="27">
                  <c:v>77</c:v>
                </c:pt>
                <c:pt idx="28">
                  <c:v>80</c:v>
                </c:pt>
                <c:pt idx="29">
                  <c:v>80</c:v>
                </c:pt>
                <c:pt idx="30">
                  <c:v>75</c:v>
                </c:pt>
                <c:pt idx="31">
                  <c:v>71</c:v>
                </c:pt>
                <c:pt idx="32">
                  <c:v>70</c:v>
                </c:pt>
                <c:pt idx="33">
                  <c:v>70</c:v>
                </c:pt>
                <c:pt idx="34">
                  <c:v>65</c:v>
                </c:pt>
                <c:pt idx="35">
                  <c:v>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'Ranking by raw scores'!$A$5:$A$40</c15:f>
                <c15:dlblRangeCache>
                  <c:ptCount val="36"/>
                  <c:pt idx="0">
                    <c:v>BD</c:v>
                  </c:pt>
                  <c:pt idx="1">
                    <c:v>EK</c:v>
                  </c:pt>
                  <c:pt idx="2">
                    <c:v>SD</c:v>
                  </c:pt>
                  <c:pt idx="3">
                    <c:v>FN</c:v>
                  </c:pt>
                  <c:pt idx="4">
                    <c:v>PG</c:v>
                  </c:pt>
                  <c:pt idx="5">
                    <c:v>CL</c:v>
                  </c:pt>
                  <c:pt idx="6">
                    <c:v>SV</c:v>
                  </c:pt>
                  <c:pt idx="7">
                    <c:v>HR</c:v>
                  </c:pt>
                  <c:pt idx="8">
                    <c:v>TF</c:v>
                  </c:pt>
                  <c:pt idx="9">
                    <c:v>QD</c:v>
                  </c:pt>
                  <c:pt idx="10">
                    <c:v>EG</c:v>
                  </c:pt>
                  <c:pt idx="11">
                    <c:v>NY</c:v>
                  </c:pt>
                  <c:pt idx="12">
                    <c:v>DB</c:v>
                  </c:pt>
                  <c:pt idx="13">
                    <c:v>JS</c:v>
                  </c:pt>
                  <c:pt idx="14">
                    <c:v>SJ</c:v>
                  </c:pt>
                  <c:pt idx="15">
                    <c:v>BF</c:v>
                  </c:pt>
                  <c:pt idx="16">
                    <c:v>JK</c:v>
                  </c:pt>
                  <c:pt idx="17">
                    <c:v>FE</c:v>
                  </c:pt>
                  <c:pt idx="18">
                    <c:v>SR</c:v>
                  </c:pt>
                  <c:pt idx="19">
                    <c:v>HS</c:v>
                  </c:pt>
                  <c:pt idx="20">
                    <c:v>JT</c:v>
                  </c:pt>
                  <c:pt idx="21">
                    <c:v>VD</c:v>
                  </c:pt>
                  <c:pt idx="22">
                    <c:v>BG</c:v>
                  </c:pt>
                  <c:pt idx="23">
                    <c:v>OP</c:v>
                  </c:pt>
                  <c:pt idx="24">
                    <c:v>PS</c:v>
                  </c:pt>
                  <c:pt idx="25">
                    <c:v>GA</c:v>
                  </c:pt>
                  <c:pt idx="26">
                    <c:v>IS</c:v>
                  </c:pt>
                  <c:pt idx="27">
                    <c:v>DH</c:v>
                  </c:pt>
                  <c:pt idx="28">
                    <c:v>RK</c:v>
                  </c:pt>
                  <c:pt idx="29">
                    <c:v>WD</c:v>
                  </c:pt>
                  <c:pt idx="30">
                    <c:v>UL</c:v>
                  </c:pt>
                  <c:pt idx="31">
                    <c:v>LJ</c:v>
                  </c:pt>
                  <c:pt idx="32">
                    <c:v>MH</c:v>
                  </c:pt>
                  <c:pt idx="33">
                    <c:v>SP</c:v>
                  </c:pt>
                  <c:pt idx="34">
                    <c:v>EF</c:v>
                  </c:pt>
                  <c:pt idx="35">
                    <c:v>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4-D10E-4183-A846-550D56751993}"/>
            </c:ext>
          </c:extLst>
        </c:ser>
        <c:ser>
          <c:idx val="1"/>
          <c:order val="1"/>
          <c:tx>
            <c:v>5 best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'Ranking by raw scores'!$B$5:$B$9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</c:numCache>
            </c:numRef>
          </c:xVal>
          <c:yVal>
            <c:numRef>
              <c:f>'Ranking by raw scores'!$C$5:$C$9</c:f>
              <c:numCache>
                <c:formatCode>General</c:formatCode>
                <c:ptCount val="5"/>
                <c:pt idx="0">
                  <c:v>98</c:v>
                </c:pt>
                <c:pt idx="1">
                  <c:v>94</c:v>
                </c:pt>
                <c:pt idx="2">
                  <c:v>91</c:v>
                </c:pt>
                <c:pt idx="3">
                  <c:v>92</c:v>
                </c:pt>
                <c:pt idx="4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D10E-4183-A846-550D56751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90336"/>
        <c:axId val="412089160"/>
      </c:scatterChart>
      <c:valAx>
        <c:axId val="4120903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600">
                    <a:solidFill>
                      <a:sysClr val="windowText" lastClr="000000"/>
                    </a:solidFill>
                  </a:rPr>
                  <a:t>Research</a:t>
                </a:r>
              </a:p>
            </c:rich>
          </c:tx>
          <c:layout>
            <c:manualLayout>
              <c:xMode val="edge"/>
              <c:yMode val="edge"/>
              <c:x val="0.44248689127693275"/>
              <c:y val="0.925637380869164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89160"/>
        <c:crosses val="autoZero"/>
        <c:crossBetween val="midCat"/>
      </c:valAx>
      <c:valAx>
        <c:axId val="412089160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rgbClr val="000000"/>
                    </a:solidFill>
                  </a:rPr>
                  <a:t>Teaching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90336"/>
        <c:crosses val="autoZero"/>
        <c:crossBetween val="midCat"/>
      </c:valAx>
      <c:spPr>
        <a:solidFill>
          <a:srgbClr val="FFFFE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</a:rPr>
              <a:t>Add Resarch and Teaching </a:t>
            </a:r>
            <a:r>
              <a:rPr lang="en-US" sz="2000" b="1">
                <a:solidFill>
                  <a:srgbClr val="FF0000"/>
                </a:solidFill>
              </a:rPr>
              <a:t>Z-scores</a:t>
            </a:r>
          </a:p>
        </c:rich>
      </c:tx>
      <c:layout>
        <c:manualLayout>
          <c:xMode val="edge"/>
          <c:yMode val="edge"/>
          <c:x val="0.20844297858190347"/>
          <c:y val="2.20542410100612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82957426931803E-2"/>
          <c:y val="0.1031175718937635"/>
          <c:w val="0.86363828462120196"/>
          <c:h val="0.77080382816561333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0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490-4098-B8BF-DF710C089A07}"/>
              </c:ext>
            </c:extLst>
          </c:dPt>
          <c:dPt>
            <c:idx val="1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490-4098-B8BF-DF710C089A07}"/>
              </c:ext>
            </c:extLst>
          </c:dPt>
          <c:dPt>
            <c:idx val="2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490-4098-B8BF-DF710C089A07}"/>
              </c:ext>
            </c:extLst>
          </c:dPt>
          <c:dPt>
            <c:idx val="3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490-4098-B8BF-DF710C089A07}"/>
              </c:ext>
            </c:extLst>
          </c:dPt>
          <c:dPt>
            <c:idx val="4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490-4098-B8BF-DF710C089A07}"/>
              </c:ext>
            </c:extLst>
          </c:dPt>
          <c:dPt>
            <c:idx val="5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490-4098-B8BF-DF710C089A07}"/>
              </c:ext>
            </c:extLst>
          </c:dPt>
          <c:dPt>
            <c:idx val="7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490-4098-B8BF-DF710C089A07}"/>
              </c:ext>
            </c:extLst>
          </c:dPt>
          <c:dPt>
            <c:idx val="9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490-4098-B8BF-DF710C089A07}"/>
              </c:ext>
            </c:extLst>
          </c:dPt>
          <c:dPt>
            <c:idx val="10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490-4098-B8BF-DF710C089A07}"/>
              </c:ext>
            </c:extLst>
          </c:dPt>
          <c:dPt>
            <c:idx val="12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490-4098-B8BF-DF710C089A07}"/>
              </c:ext>
            </c:extLst>
          </c:dPt>
          <c:dPt>
            <c:idx val="18"/>
            <c:marker>
              <c:symbol val="circle"/>
              <c:size val="9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490-4098-B8BF-DF710C089A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4679A9B-DD34-42DB-B6C5-E7D2DA48060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490-4098-B8BF-DF710C089A0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70CD501-2066-4E78-8B7E-FCDDFCDD329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490-4098-B8BF-DF710C089A0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FB8C7E7-721B-4EC5-9252-FC6C9401021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490-4098-B8BF-DF710C089A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B87A1E6-3CC1-4C28-B1AF-0EBEE8DA0BB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490-4098-B8BF-DF710C089A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D70F8F3-D934-407C-B28A-D84B35D815F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490-4098-B8BF-DF710C089A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E091F18A-DEE8-432E-8124-8DE390BDADB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490-4098-B8BF-DF710C089A0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C698148-D131-4C78-B955-DE0169D4E5B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490-4098-B8BF-DF710C089A0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F0A7AD3-0ECA-4213-A0A4-A5C9FB7CB45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490-4098-B8BF-DF710C089A07}"/>
                </c:ext>
              </c:extLst>
            </c:dLbl>
            <c:dLbl>
              <c:idx val="8"/>
              <c:layout>
                <c:manualLayout>
                  <c:x val="-1.8398562794762863E-2"/>
                  <c:y val="1.9540068166288543E-2"/>
                </c:manualLayout>
              </c:layout>
              <c:tx>
                <c:rich>
                  <a:bodyPr/>
                  <a:lstStyle/>
                  <a:p>
                    <a:fld id="{3084762F-A279-44C6-87AF-CFEC7323AE1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490-4098-B8BF-DF710C089A0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90FC701-6DB2-40A0-9D1F-CDB981976FE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490-4098-B8BF-DF710C089A0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F7E282D-EEA8-4142-8735-727878CC093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490-4098-B8BF-DF710C089A0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8E7C07A-6714-48F7-8F07-6FAA6E46235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490-4098-B8BF-DF710C089A0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C493361-FE33-4A15-A4BF-30C114B6CE8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490-4098-B8BF-DF710C089A07}"/>
                </c:ext>
              </c:extLst>
            </c:dLbl>
            <c:dLbl>
              <c:idx val="13"/>
              <c:layout>
                <c:manualLayout>
                  <c:x val="-3.6808843830994808E-2"/>
                  <c:y val="1.41522698578475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D5EA865-45DE-4BEF-9649-B4166B2177F9}" type="CELLRANGE">
                      <a:rPr lang="en-US" sz="1400"/>
                      <a:pPr>
                        <a:defRPr sz="1400"/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7166241322949158E-2"/>
                      <c:h val="4.990324845512937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490-4098-B8BF-DF710C089A07}"/>
                </c:ext>
              </c:extLst>
            </c:dLbl>
            <c:dLbl>
              <c:idx val="14"/>
              <c:layout>
                <c:manualLayout>
                  <c:x val="-5.6610962445424193E-3"/>
                  <c:y val="2.1711186851431715E-3"/>
                </c:manualLayout>
              </c:layout>
              <c:tx>
                <c:rich>
                  <a:bodyPr/>
                  <a:lstStyle/>
                  <a:p>
                    <a:fld id="{C0BD675A-9AE6-43A7-91A1-FE7C11DFC75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490-4098-B8BF-DF710C089A07}"/>
                </c:ext>
              </c:extLst>
            </c:dLbl>
            <c:dLbl>
              <c:idx val="15"/>
              <c:layout>
                <c:manualLayout>
                  <c:x val="-2.6709453261800062E-2"/>
                  <c:y val="1.7924721673696589E-2"/>
                </c:manualLayout>
              </c:layout>
              <c:tx>
                <c:rich>
                  <a:bodyPr/>
                  <a:lstStyle/>
                  <a:p>
                    <a:fld id="{F1270999-94C1-4DF0-B349-649E01BC73F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490-4098-B8BF-DF710C089A0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D513E57-8001-4BDC-B6A8-20B84A71FCB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490-4098-B8BF-DF710C089A0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4C071A5-2BBA-4EAF-9985-CAA11E68A68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490-4098-B8BF-DF710C089A0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452B2FC-C9A2-4057-B9B8-396195F229A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490-4098-B8BF-DF710C089A0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E812CC3-FB0D-42CA-9308-2A18CEE384D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490-4098-B8BF-DF710C089A0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C12AF91-8FE4-4AAB-A8A2-CA2AB9D227A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490-4098-B8BF-DF710C089A0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FD9FE50-50E9-406D-8956-5EF39B0E87B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490-4098-B8BF-DF710C089A0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2BDFCCF-9B2D-4CE5-BE5E-AA30562ED56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490-4098-B8BF-DF710C089A07}"/>
                </c:ext>
              </c:extLst>
            </c:dLbl>
            <c:dLbl>
              <c:idx val="23"/>
              <c:layout>
                <c:manualLayout>
                  <c:x val="-5.6610962445424193E-3"/>
                  <c:y val="4.3422373702863429E-3"/>
                </c:manualLayout>
              </c:layout>
              <c:tx>
                <c:rich>
                  <a:bodyPr/>
                  <a:lstStyle/>
                  <a:p>
                    <a:fld id="{DB0B67E1-04BE-4AEC-99D2-266853EF6E47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D490-4098-B8BF-DF710C089A07}"/>
                </c:ext>
              </c:extLst>
            </c:dLbl>
            <c:dLbl>
              <c:idx val="24"/>
              <c:layout>
                <c:manualLayout>
                  <c:x val="-1.6983288733627259E-2"/>
                  <c:y val="-1.7368949481145372E-2"/>
                </c:manualLayout>
              </c:layout>
              <c:tx>
                <c:rich>
                  <a:bodyPr/>
                  <a:lstStyle/>
                  <a:p>
                    <a:fld id="{2EE534ED-C00D-4015-AA16-E3F1EF3A382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490-4098-B8BF-DF710C089A0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94E3CBA-3052-4516-AACC-4BFA70EE9B1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490-4098-B8BF-DF710C089A07}"/>
                </c:ext>
              </c:extLst>
            </c:dLbl>
            <c:dLbl>
              <c:idx val="26"/>
              <c:layout>
                <c:manualLayout>
                  <c:x val="-5.6610962445424193E-3"/>
                  <c:y val="-2.1711186851431715E-3"/>
                </c:manualLayout>
              </c:layout>
              <c:tx>
                <c:rich>
                  <a:bodyPr/>
                  <a:lstStyle/>
                  <a:p>
                    <a:fld id="{904FCCFF-337C-444F-AB1B-7B4D3EE90E7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490-4098-B8BF-DF710C089A07}"/>
                </c:ext>
              </c:extLst>
            </c:dLbl>
            <c:dLbl>
              <c:idx val="27"/>
              <c:layout>
                <c:manualLayout>
                  <c:x val="-2.1229110917034097E-2"/>
                  <c:y val="-2.6053424221718059E-2"/>
                </c:manualLayout>
              </c:layout>
              <c:tx>
                <c:rich>
                  <a:bodyPr/>
                  <a:lstStyle/>
                  <a:p>
                    <a:fld id="{49CB2B38-CC2D-4E63-A3F6-6030337982B6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490-4098-B8BF-DF710C089A0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36E2F25-CD83-43F9-B50E-1286917B953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490-4098-B8BF-DF710C089A07}"/>
                </c:ext>
              </c:extLst>
            </c:dLbl>
            <c:dLbl>
              <c:idx val="29"/>
              <c:layout>
                <c:manualLayout>
                  <c:x val="-4.2458221834068399E-3"/>
                  <c:y val="4.3422373702863429E-3"/>
                </c:manualLayout>
              </c:layout>
              <c:tx>
                <c:rich>
                  <a:bodyPr/>
                  <a:lstStyle/>
                  <a:p>
                    <a:fld id="{F0E49F00-DEEA-4973-8578-1DF4F3512BAF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490-4098-B8BF-DF710C089A07}"/>
                </c:ext>
              </c:extLst>
            </c:dLbl>
            <c:dLbl>
              <c:idx val="30"/>
              <c:layout>
                <c:manualLayout>
                  <c:x val="-7.0763703056780239E-3"/>
                  <c:y val="0"/>
                </c:manualLayout>
              </c:layout>
              <c:tx>
                <c:rich>
                  <a:bodyPr/>
                  <a:lstStyle/>
                  <a:p>
                    <a:fld id="{2D26FD5E-3668-46C3-ACBD-1CD25EA59AF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490-4098-B8BF-DF710C089A0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A2CA13A0-2217-48C6-8FEB-60AE62CD841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490-4098-B8BF-DF710C089A0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3AB208C-7DA9-42BD-B64A-C57BE24451C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490-4098-B8BF-DF710C089A0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666BEC1-629C-4480-B594-0B7C278D589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490-4098-B8BF-DF710C089A0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E4D6E51-1A32-4A04-BB8A-336DEDE335A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490-4098-B8BF-DF710C089A0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569871C-84A4-48D4-BCA1-15C7D1B8C22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490-4098-B8BF-DF710C089A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'Ranking by z-scores'!$B$5:$B$40</c:f>
              <c:numCache>
                <c:formatCode>General</c:formatCode>
                <c:ptCount val="36"/>
                <c:pt idx="0">
                  <c:v>14</c:v>
                </c:pt>
                <c:pt idx="1">
                  <c:v>5</c:v>
                </c:pt>
                <c:pt idx="2">
                  <c:v>20</c:v>
                </c:pt>
                <c:pt idx="3">
                  <c:v>5</c:v>
                </c:pt>
                <c:pt idx="4">
                  <c:v>12</c:v>
                </c:pt>
                <c:pt idx="5">
                  <c:v>6</c:v>
                </c:pt>
                <c:pt idx="6">
                  <c:v>11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9</c:v>
                </c:pt>
                <c:pt idx="11">
                  <c:v>10</c:v>
                </c:pt>
                <c:pt idx="12">
                  <c:v>7</c:v>
                </c:pt>
                <c:pt idx="13">
                  <c:v>7</c:v>
                </c:pt>
                <c:pt idx="14">
                  <c:v>9</c:v>
                </c:pt>
                <c:pt idx="15">
                  <c:v>9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4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0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</c:numCache>
            </c:numRef>
          </c:xVal>
          <c:yVal>
            <c:numRef>
              <c:f>'Ranking by z-scores'!$C$5:$C$40</c:f>
              <c:numCache>
                <c:formatCode>General</c:formatCode>
                <c:ptCount val="36"/>
                <c:pt idx="0">
                  <c:v>82</c:v>
                </c:pt>
                <c:pt idx="1">
                  <c:v>98</c:v>
                </c:pt>
                <c:pt idx="2">
                  <c:v>68</c:v>
                </c:pt>
                <c:pt idx="3">
                  <c:v>94</c:v>
                </c:pt>
                <c:pt idx="4">
                  <c:v>80</c:v>
                </c:pt>
                <c:pt idx="5">
                  <c:v>91</c:v>
                </c:pt>
                <c:pt idx="6">
                  <c:v>81</c:v>
                </c:pt>
                <c:pt idx="7">
                  <c:v>92</c:v>
                </c:pt>
                <c:pt idx="8">
                  <c:v>92</c:v>
                </c:pt>
                <c:pt idx="9">
                  <c:v>90</c:v>
                </c:pt>
                <c:pt idx="10">
                  <c:v>83</c:v>
                </c:pt>
                <c:pt idx="11">
                  <c:v>80</c:v>
                </c:pt>
                <c:pt idx="12">
                  <c:v>84</c:v>
                </c:pt>
                <c:pt idx="13">
                  <c:v>84</c:v>
                </c:pt>
                <c:pt idx="14">
                  <c:v>80</c:v>
                </c:pt>
                <c:pt idx="15">
                  <c:v>80</c:v>
                </c:pt>
                <c:pt idx="16">
                  <c:v>88</c:v>
                </c:pt>
                <c:pt idx="17">
                  <c:v>87</c:v>
                </c:pt>
                <c:pt idx="18">
                  <c:v>86</c:v>
                </c:pt>
                <c:pt idx="19">
                  <c:v>86</c:v>
                </c:pt>
                <c:pt idx="20">
                  <c:v>82</c:v>
                </c:pt>
                <c:pt idx="21">
                  <c:v>85</c:v>
                </c:pt>
                <c:pt idx="22">
                  <c:v>82</c:v>
                </c:pt>
                <c:pt idx="23">
                  <c:v>82</c:v>
                </c:pt>
                <c:pt idx="24">
                  <c:v>82</c:v>
                </c:pt>
                <c:pt idx="25">
                  <c:v>77</c:v>
                </c:pt>
                <c:pt idx="26">
                  <c:v>81</c:v>
                </c:pt>
                <c:pt idx="27">
                  <c:v>81</c:v>
                </c:pt>
                <c:pt idx="28">
                  <c:v>75</c:v>
                </c:pt>
                <c:pt idx="29">
                  <c:v>80</c:v>
                </c:pt>
                <c:pt idx="30">
                  <c:v>80</c:v>
                </c:pt>
                <c:pt idx="31">
                  <c:v>71</c:v>
                </c:pt>
                <c:pt idx="32">
                  <c:v>70</c:v>
                </c:pt>
                <c:pt idx="33">
                  <c:v>65</c:v>
                </c:pt>
                <c:pt idx="34">
                  <c:v>70</c:v>
                </c:pt>
                <c:pt idx="35">
                  <c:v>63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'Ranking by z-scores'!$A$5:$A$40</c15:f>
                <c15:dlblRangeCache>
                  <c:ptCount val="36"/>
                  <c:pt idx="0">
                    <c:v>CL</c:v>
                  </c:pt>
                  <c:pt idx="1">
                    <c:v>BD</c:v>
                  </c:pt>
                  <c:pt idx="2">
                    <c:v>SR</c:v>
                  </c:pt>
                  <c:pt idx="3">
                    <c:v>EK</c:v>
                  </c:pt>
                  <c:pt idx="4">
                    <c:v>HR</c:v>
                  </c:pt>
                  <c:pt idx="5">
                    <c:v>SD</c:v>
                  </c:pt>
                  <c:pt idx="6">
                    <c:v>TF</c:v>
                  </c:pt>
                  <c:pt idx="7">
                    <c:v>FN</c:v>
                  </c:pt>
                  <c:pt idx="8">
                    <c:v>PG</c:v>
                  </c:pt>
                  <c:pt idx="9">
                    <c:v>SV</c:v>
                  </c:pt>
                  <c:pt idx="10">
                    <c:v>QD</c:v>
                  </c:pt>
                  <c:pt idx="11">
                    <c:v>JS</c:v>
                  </c:pt>
                  <c:pt idx="12">
                    <c:v>EG</c:v>
                  </c:pt>
                  <c:pt idx="13">
                    <c:v>NY</c:v>
                  </c:pt>
                  <c:pt idx="14">
                    <c:v>BF</c:v>
                  </c:pt>
                  <c:pt idx="15">
                    <c:v>JK</c:v>
                  </c:pt>
                  <c:pt idx="16">
                    <c:v>DB</c:v>
                  </c:pt>
                  <c:pt idx="17">
                    <c:v>SJ</c:v>
                  </c:pt>
                  <c:pt idx="18">
                    <c:v>FE</c:v>
                  </c:pt>
                  <c:pt idx="19">
                    <c:v>HS</c:v>
                  </c:pt>
                  <c:pt idx="20">
                    <c:v>VD</c:v>
                  </c:pt>
                  <c:pt idx="21">
                    <c:v>JT</c:v>
                  </c:pt>
                  <c:pt idx="22">
                    <c:v>BG</c:v>
                  </c:pt>
                  <c:pt idx="23">
                    <c:v>OP</c:v>
                  </c:pt>
                  <c:pt idx="24">
                    <c:v>PS</c:v>
                  </c:pt>
                  <c:pt idx="25">
                    <c:v>DH</c:v>
                  </c:pt>
                  <c:pt idx="26">
                    <c:v>GA</c:v>
                  </c:pt>
                  <c:pt idx="27">
                    <c:v>IS</c:v>
                  </c:pt>
                  <c:pt idx="28">
                    <c:v>UL</c:v>
                  </c:pt>
                  <c:pt idx="29">
                    <c:v>RK</c:v>
                  </c:pt>
                  <c:pt idx="30">
                    <c:v>WD</c:v>
                  </c:pt>
                  <c:pt idx="31">
                    <c:v>LJ</c:v>
                  </c:pt>
                  <c:pt idx="32">
                    <c:v>MH</c:v>
                  </c:pt>
                  <c:pt idx="33">
                    <c:v>EF</c:v>
                  </c:pt>
                  <c:pt idx="34">
                    <c:v>SP</c:v>
                  </c:pt>
                  <c:pt idx="35">
                    <c:v>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4-D490-4098-B8BF-DF710C089A07}"/>
            </c:ext>
          </c:extLst>
        </c:ser>
        <c:ser>
          <c:idx val="1"/>
          <c:order val="1"/>
          <c:tx>
            <c:v>5 best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'Ranking by z-scores'!$B$5:$B$9</c:f>
              <c:numCache>
                <c:formatCode>General</c:formatCode>
                <c:ptCount val="5"/>
                <c:pt idx="0">
                  <c:v>14</c:v>
                </c:pt>
                <c:pt idx="1">
                  <c:v>5</c:v>
                </c:pt>
                <c:pt idx="2">
                  <c:v>20</c:v>
                </c:pt>
                <c:pt idx="3">
                  <c:v>5</c:v>
                </c:pt>
                <c:pt idx="4">
                  <c:v>12</c:v>
                </c:pt>
              </c:numCache>
            </c:numRef>
          </c:xVal>
          <c:yVal>
            <c:numRef>
              <c:f>'Ranking by z-scores'!$C$5:$C$9</c:f>
              <c:numCache>
                <c:formatCode>General</c:formatCode>
                <c:ptCount val="5"/>
                <c:pt idx="0">
                  <c:v>82</c:v>
                </c:pt>
                <c:pt idx="1">
                  <c:v>98</c:v>
                </c:pt>
                <c:pt idx="2">
                  <c:v>68</c:v>
                </c:pt>
                <c:pt idx="3">
                  <c:v>94</c:v>
                </c:pt>
                <c:pt idx="4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D490-4098-B8BF-DF710C089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90336"/>
        <c:axId val="412089160"/>
      </c:scatterChart>
      <c:valAx>
        <c:axId val="4120903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Research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89160"/>
        <c:crosses val="autoZero"/>
        <c:crossBetween val="midCat"/>
      </c:valAx>
      <c:valAx>
        <c:axId val="412089160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Teaching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90336"/>
        <c:crosses val="autoZero"/>
        <c:crossBetween val="midCat"/>
      </c:valAx>
      <c:spPr>
        <a:solidFill>
          <a:srgbClr val="FFFFE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ysClr val="windowText" lastClr="000000"/>
                </a:solidFill>
              </a:rPr>
              <a:t>Teaching versus research</a:t>
            </a:r>
          </a:p>
        </c:rich>
      </c:tx>
      <c:layout>
        <c:manualLayout>
          <c:xMode val="edge"/>
          <c:yMode val="edge"/>
          <c:x val="0.3725494884127446"/>
          <c:y val="1.7648560724353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882957426931803E-2"/>
          <c:y val="0.1031175718937635"/>
          <c:w val="0.86363828462120196"/>
          <c:h val="0.77080382816561333"/>
        </c:manualLayout>
      </c:layout>
      <c:scatterChart>
        <c:scatterStyle val="lineMarker"/>
        <c:varyColors val="0"/>
        <c:ser>
          <c:idx val="0"/>
          <c:order val="0"/>
          <c:tx>
            <c:v>All data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0"/>
            <c:marker>
              <c:symbol val="circle"/>
              <c:size val="8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242-4551-A557-87AABED3A820}"/>
              </c:ext>
            </c:extLst>
          </c:dPt>
          <c:dPt>
            <c:idx val="3"/>
            <c:marker>
              <c:symbol val="circle"/>
              <c:size val="8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242-4551-A557-87AABED3A820}"/>
              </c:ext>
            </c:extLst>
          </c:dPt>
          <c:dPt>
            <c:idx val="7"/>
            <c:marker>
              <c:symbol val="circle"/>
              <c:size val="8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242-4551-A557-87AABED3A820}"/>
              </c:ext>
            </c:extLst>
          </c:dPt>
          <c:dPt>
            <c:idx val="24"/>
            <c:marker>
              <c:symbol val="circle"/>
              <c:size val="8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242-4551-A557-87AABED3A820}"/>
              </c:ext>
            </c:extLst>
          </c:dPt>
          <c:dPt>
            <c:idx val="27"/>
            <c:marker>
              <c:symbol val="circle"/>
              <c:size val="8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242-4551-A557-87AABED3A820}"/>
              </c:ext>
            </c:extLst>
          </c:dPt>
          <c:dPt>
            <c:idx val="30"/>
            <c:marker>
              <c:symbol val="circle"/>
              <c:size val="8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242-4551-A557-87AABED3A82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6C04CEC-2E1E-496B-950A-44DEDDA43D1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42-4551-A557-87AABED3A820}"/>
                </c:ext>
              </c:extLst>
            </c:dLbl>
            <c:dLbl>
              <c:idx val="1"/>
              <c:layout>
                <c:manualLayout>
                  <c:x val="-5.6610962445424193E-3"/>
                  <c:y val="2.1711186851431715E-3"/>
                </c:manualLayout>
              </c:layout>
              <c:tx>
                <c:rich>
                  <a:bodyPr/>
                  <a:lstStyle/>
                  <a:p>
                    <a:fld id="{2968892D-1403-4F43-B2B2-6554FE407512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242-4551-A557-87AABED3A82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42C1FC6-0AAC-491C-B0DE-8E986A34D5D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242-4551-A557-87AABED3A82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6D5F33E-433B-4F24-9A0A-4F0727A4176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242-4551-A557-87AABED3A82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4D17532-8860-41EA-8D15-C5544B2F4DE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242-4551-A557-87AABED3A82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38BABCF-E4D4-4CFF-A6DD-41E4685AB7F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242-4551-A557-87AABED3A82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58E103D-55E1-4656-BC81-618F75489ED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242-4551-A557-87AABED3A82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59ED671-B3B6-43A3-882E-4E9C2C9D6AD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242-4551-A557-87AABED3A82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2DE21A7-AC9C-482F-A7DC-A36F5EC5BDA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242-4551-A557-87AABED3A82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CDC77F7-F26F-4272-8DB7-398A5B6444F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242-4551-A557-87AABED3A82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EF010EA-8DCA-40EC-8B79-6D59DDDAAE3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242-4551-A557-87AABED3A820}"/>
                </c:ext>
              </c:extLst>
            </c:dLbl>
            <c:dLbl>
              <c:idx val="11"/>
              <c:layout>
                <c:manualLayout>
                  <c:x val="-5.6610962445424193E-3"/>
                  <c:y val="-2.1711186851431715E-3"/>
                </c:manualLayout>
              </c:layout>
              <c:tx>
                <c:rich>
                  <a:bodyPr/>
                  <a:lstStyle/>
                  <a:p>
                    <a:fld id="{BF201F26-2970-4D01-941B-4F28635B6D1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2242-4551-A557-87AABED3A82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41733DB-487D-46C4-9BC6-D7C4DCD24AC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242-4551-A557-87AABED3A82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AAA2790-70B9-4927-9B3E-EBE635F6AFC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242-4551-A557-87AABED3A820}"/>
                </c:ext>
              </c:extLst>
            </c:dLbl>
            <c:dLbl>
              <c:idx val="14"/>
              <c:layout>
                <c:manualLayout>
                  <c:x val="-2.1229110917034097E-2"/>
                  <c:y val="-2.6053424221718059E-2"/>
                </c:manualLayout>
              </c:layout>
              <c:tx>
                <c:rich>
                  <a:bodyPr/>
                  <a:lstStyle/>
                  <a:p>
                    <a:fld id="{C92D4601-3EFA-4663-9384-8CF67AF4D40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2242-4551-A557-87AABED3A820}"/>
                </c:ext>
              </c:extLst>
            </c:dLbl>
            <c:dLbl>
              <c:idx val="15"/>
              <c:layout>
                <c:manualLayout>
                  <c:x val="-2.6709453261800062E-2"/>
                  <c:y val="1.7924721673696589E-2"/>
                </c:manualLayout>
              </c:layout>
              <c:tx>
                <c:rich>
                  <a:bodyPr/>
                  <a:lstStyle/>
                  <a:p>
                    <a:fld id="{7F26EFF3-D8A4-4FDC-A73C-D26A1509DD18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2242-4551-A557-87AABED3A82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71F56D0-9770-41AF-8396-4E46A60C20C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242-4551-A557-87AABED3A82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2854509-7D29-4B7C-94F5-9418284681E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242-4551-A557-87AABED3A82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66B0E9A7-7CE0-4620-8E6B-358161E5F1B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242-4551-A557-87AABED3A82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AB690BCC-E346-4D1F-AA88-95FFE09B886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242-4551-A557-87AABED3A820}"/>
                </c:ext>
              </c:extLst>
            </c:dLbl>
            <c:dLbl>
              <c:idx val="20"/>
              <c:layout>
                <c:manualLayout>
                  <c:x val="-3.6808843830994808E-2"/>
                  <c:y val="1.415226985784756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D9D8619-7C03-4E9F-AEDE-59E6D2EFFF54}" type="CELLRANGE">
                      <a:rPr lang="en-US"/>
                      <a:pPr>
                        <a:defRPr/>
                      </a:pPr>
                      <a:t>[CELLRANGE]</a:t>
                    </a:fld>
                    <a:endParaRPr lang="en-AU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7166241322949158E-2"/>
                      <c:h val="4.990324845512937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2242-4551-A557-87AABED3A820}"/>
                </c:ext>
              </c:extLst>
            </c:dLbl>
            <c:dLbl>
              <c:idx val="21"/>
              <c:layout>
                <c:manualLayout>
                  <c:x val="-5.6610962445424193E-3"/>
                  <c:y val="4.3422373702863429E-3"/>
                </c:manualLayout>
              </c:layout>
              <c:tx>
                <c:rich>
                  <a:bodyPr/>
                  <a:lstStyle/>
                  <a:p>
                    <a:fld id="{42FF694E-42B4-4BF5-8EEF-99B0D9B19305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2242-4551-A557-87AABED3A820}"/>
                </c:ext>
              </c:extLst>
            </c:dLbl>
            <c:dLbl>
              <c:idx val="22"/>
              <c:layout>
                <c:manualLayout>
                  <c:x val="-1.8398562794762863E-2"/>
                  <c:y val="1.9540068166288543E-2"/>
                </c:manualLayout>
              </c:layout>
              <c:tx>
                <c:rich>
                  <a:bodyPr/>
                  <a:lstStyle/>
                  <a:p>
                    <a:fld id="{EDB3BD69-F085-4B9F-82DE-21856AF2C729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2242-4551-A557-87AABED3A820}"/>
                </c:ext>
              </c:extLst>
            </c:dLbl>
            <c:dLbl>
              <c:idx val="23"/>
              <c:layout>
                <c:manualLayout>
                  <c:x val="-1.6983288733627259E-2"/>
                  <c:y val="-1.7368949481145372E-2"/>
                </c:manualLayout>
              </c:layout>
              <c:tx>
                <c:rich>
                  <a:bodyPr/>
                  <a:lstStyle/>
                  <a:p>
                    <a:fld id="{2C1D426A-97A9-4FBE-B5AE-4BA75BDC71B3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2242-4551-A557-87AABED3A82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02B6A6D-A36A-487F-B959-B5C7376D8B5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242-4551-A557-87AABED3A820}"/>
                </c:ext>
              </c:extLst>
            </c:dLbl>
            <c:dLbl>
              <c:idx val="25"/>
              <c:layout>
                <c:manualLayout>
                  <c:x val="-4.2458221834068399E-3"/>
                  <c:y val="4.3422373702863429E-3"/>
                </c:manualLayout>
              </c:layout>
              <c:tx>
                <c:rich>
                  <a:bodyPr/>
                  <a:lstStyle/>
                  <a:p>
                    <a:fld id="{1A600DB1-FF83-4DAF-9E5F-0F578D5B826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2242-4551-A557-87AABED3A82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D25E0CF-975A-4458-B06E-E53A91D7743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242-4551-A557-87AABED3A82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24053DF-1432-4F09-B42F-1373DD5FE4B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242-4551-A557-87AABED3A82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1539EB8-8F79-4C8D-B15E-C8F09E26564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242-4551-A557-87AABED3A82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750DFC5-90F4-41DB-914E-02CB45DA2AC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242-4551-A557-87AABED3A82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63C4E6A-F976-4D4C-B83F-A9DC6FB9017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242-4551-A557-87AABED3A82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1B1E427-1D74-4B5A-A82E-B605FB4654B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242-4551-A557-87AABED3A82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77BEF2C0-10F0-475D-AEFE-8B743E48E96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242-4551-A557-87AABED3A82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FB461DD-E2A9-467A-9D89-1ADB90C7244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242-4551-A557-87AABED3A82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049FC3CF-BA15-411C-8361-2F84073AEAF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242-4551-A557-87AABED3A820}"/>
                </c:ext>
              </c:extLst>
            </c:dLbl>
            <c:dLbl>
              <c:idx val="35"/>
              <c:layout>
                <c:manualLayout>
                  <c:x val="-7.0763703056780239E-3"/>
                  <c:y val="0"/>
                </c:manualLayout>
              </c:layout>
              <c:tx>
                <c:rich>
                  <a:bodyPr/>
                  <a:lstStyle/>
                  <a:p>
                    <a:fld id="{B0E90EAA-B932-4B30-876F-43E601799ACB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2242-4551-A557-87AABED3A8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'Plot of 36 academics'!$B$5:$B$40</c:f>
              <c:numCache>
                <c:formatCode>General</c:formatCode>
                <c:ptCount val="36"/>
                <c:pt idx="0">
                  <c:v>5</c:v>
                </c:pt>
                <c:pt idx="1">
                  <c:v>9</c:v>
                </c:pt>
                <c:pt idx="2">
                  <c:v>3</c:v>
                </c:pt>
                <c:pt idx="3">
                  <c:v>14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5</c:v>
                </c:pt>
                <c:pt idx="9">
                  <c:v>3</c:v>
                </c:pt>
                <c:pt idx="10">
                  <c:v>5</c:v>
                </c:pt>
                <c:pt idx="11">
                  <c:v>1</c:v>
                </c:pt>
                <c:pt idx="12">
                  <c:v>12</c:v>
                </c:pt>
                <c:pt idx="13">
                  <c:v>2</c:v>
                </c:pt>
                <c:pt idx="14">
                  <c:v>1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7</c:v>
                </c:pt>
                <c:pt idx="21">
                  <c:v>2</c:v>
                </c:pt>
                <c:pt idx="22">
                  <c:v>5</c:v>
                </c:pt>
                <c:pt idx="23">
                  <c:v>2</c:v>
                </c:pt>
                <c:pt idx="24">
                  <c:v>9</c:v>
                </c:pt>
                <c:pt idx="25">
                  <c:v>1</c:v>
                </c:pt>
                <c:pt idx="26">
                  <c:v>1</c:v>
                </c:pt>
                <c:pt idx="27">
                  <c:v>6</c:v>
                </c:pt>
                <c:pt idx="28">
                  <c:v>3</c:v>
                </c:pt>
                <c:pt idx="29">
                  <c:v>1</c:v>
                </c:pt>
                <c:pt idx="30">
                  <c:v>20</c:v>
                </c:pt>
                <c:pt idx="31">
                  <c:v>6</c:v>
                </c:pt>
                <c:pt idx="32">
                  <c:v>11</c:v>
                </c:pt>
                <c:pt idx="33">
                  <c:v>4</c:v>
                </c:pt>
                <c:pt idx="34">
                  <c:v>4</c:v>
                </c:pt>
                <c:pt idx="35">
                  <c:v>0</c:v>
                </c:pt>
              </c:numCache>
            </c:numRef>
          </c:xVal>
          <c:yVal>
            <c:numRef>
              <c:f>'Plot of 36 academics'!$C$5:$C$40</c:f>
              <c:numCache>
                <c:formatCode>General</c:formatCode>
                <c:ptCount val="36"/>
                <c:pt idx="0">
                  <c:v>98</c:v>
                </c:pt>
                <c:pt idx="1">
                  <c:v>80</c:v>
                </c:pt>
                <c:pt idx="2">
                  <c:v>82</c:v>
                </c:pt>
                <c:pt idx="3">
                  <c:v>82</c:v>
                </c:pt>
                <c:pt idx="4">
                  <c:v>88</c:v>
                </c:pt>
                <c:pt idx="5">
                  <c:v>77</c:v>
                </c:pt>
                <c:pt idx="6">
                  <c:v>65</c:v>
                </c:pt>
                <c:pt idx="7">
                  <c:v>84</c:v>
                </c:pt>
                <c:pt idx="8">
                  <c:v>94</c:v>
                </c:pt>
                <c:pt idx="9">
                  <c:v>86</c:v>
                </c:pt>
                <c:pt idx="10">
                  <c:v>92</c:v>
                </c:pt>
                <c:pt idx="11">
                  <c:v>81</c:v>
                </c:pt>
                <c:pt idx="12">
                  <c:v>80</c:v>
                </c:pt>
                <c:pt idx="13">
                  <c:v>86</c:v>
                </c:pt>
                <c:pt idx="14">
                  <c:v>81</c:v>
                </c:pt>
                <c:pt idx="15">
                  <c:v>80</c:v>
                </c:pt>
                <c:pt idx="16">
                  <c:v>80</c:v>
                </c:pt>
                <c:pt idx="17">
                  <c:v>85</c:v>
                </c:pt>
                <c:pt idx="18">
                  <c:v>71</c:v>
                </c:pt>
                <c:pt idx="19">
                  <c:v>70</c:v>
                </c:pt>
                <c:pt idx="20">
                  <c:v>84</c:v>
                </c:pt>
                <c:pt idx="21">
                  <c:v>82</c:v>
                </c:pt>
                <c:pt idx="22">
                  <c:v>92</c:v>
                </c:pt>
                <c:pt idx="23">
                  <c:v>82</c:v>
                </c:pt>
                <c:pt idx="24">
                  <c:v>83</c:v>
                </c:pt>
                <c:pt idx="25">
                  <c:v>80</c:v>
                </c:pt>
                <c:pt idx="26">
                  <c:v>63</c:v>
                </c:pt>
                <c:pt idx="27">
                  <c:v>91</c:v>
                </c:pt>
                <c:pt idx="28">
                  <c:v>87</c:v>
                </c:pt>
                <c:pt idx="29">
                  <c:v>70</c:v>
                </c:pt>
                <c:pt idx="30">
                  <c:v>68</c:v>
                </c:pt>
                <c:pt idx="31">
                  <c:v>90</c:v>
                </c:pt>
                <c:pt idx="32">
                  <c:v>81</c:v>
                </c:pt>
                <c:pt idx="33">
                  <c:v>75</c:v>
                </c:pt>
                <c:pt idx="34">
                  <c:v>82</c:v>
                </c:pt>
                <c:pt idx="35">
                  <c:v>80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'Plot of 36 academics'!$A$5:$A$40</c15:f>
                <c15:dlblRangeCache>
                  <c:ptCount val="36"/>
                  <c:pt idx="0">
                    <c:v>BD</c:v>
                  </c:pt>
                  <c:pt idx="1">
                    <c:v>BF</c:v>
                  </c:pt>
                  <c:pt idx="2">
                    <c:v>BG</c:v>
                  </c:pt>
                  <c:pt idx="3">
                    <c:v>CL</c:v>
                  </c:pt>
                  <c:pt idx="4">
                    <c:v>DB</c:v>
                  </c:pt>
                  <c:pt idx="5">
                    <c:v>DH</c:v>
                  </c:pt>
                  <c:pt idx="6">
                    <c:v>EF</c:v>
                  </c:pt>
                  <c:pt idx="7">
                    <c:v>EG</c:v>
                  </c:pt>
                  <c:pt idx="8">
                    <c:v>EK</c:v>
                  </c:pt>
                  <c:pt idx="9">
                    <c:v>FE</c:v>
                  </c:pt>
                  <c:pt idx="10">
                    <c:v>FN</c:v>
                  </c:pt>
                  <c:pt idx="11">
                    <c:v>GA</c:v>
                  </c:pt>
                  <c:pt idx="12">
                    <c:v>HR</c:v>
                  </c:pt>
                  <c:pt idx="13">
                    <c:v>HS</c:v>
                  </c:pt>
                  <c:pt idx="14">
                    <c:v>IS</c:v>
                  </c:pt>
                  <c:pt idx="15">
                    <c:v>JK</c:v>
                  </c:pt>
                  <c:pt idx="16">
                    <c:v>JS</c:v>
                  </c:pt>
                  <c:pt idx="17">
                    <c:v>JT</c:v>
                  </c:pt>
                  <c:pt idx="18">
                    <c:v>LJ</c:v>
                  </c:pt>
                  <c:pt idx="19">
                    <c:v>MH</c:v>
                  </c:pt>
                  <c:pt idx="20">
                    <c:v>NY</c:v>
                  </c:pt>
                  <c:pt idx="21">
                    <c:v>OP</c:v>
                  </c:pt>
                  <c:pt idx="22">
                    <c:v>PG</c:v>
                  </c:pt>
                  <c:pt idx="23">
                    <c:v>PS</c:v>
                  </c:pt>
                  <c:pt idx="24">
                    <c:v>QD</c:v>
                  </c:pt>
                  <c:pt idx="25">
                    <c:v>RK</c:v>
                  </c:pt>
                  <c:pt idx="26">
                    <c:v>RT</c:v>
                  </c:pt>
                  <c:pt idx="27">
                    <c:v>SD</c:v>
                  </c:pt>
                  <c:pt idx="28">
                    <c:v>SJ</c:v>
                  </c:pt>
                  <c:pt idx="29">
                    <c:v>SP</c:v>
                  </c:pt>
                  <c:pt idx="30">
                    <c:v>SR</c:v>
                  </c:pt>
                  <c:pt idx="31">
                    <c:v>SV</c:v>
                  </c:pt>
                  <c:pt idx="32">
                    <c:v>TF</c:v>
                  </c:pt>
                  <c:pt idx="33">
                    <c:v>UL</c:v>
                  </c:pt>
                  <c:pt idx="34">
                    <c:v>VD</c:v>
                  </c:pt>
                  <c:pt idx="35">
                    <c:v>WD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4-2242-4551-A557-87AABED3A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090336"/>
        <c:axId val="412089160"/>
      </c:scatterChart>
      <c:valAx>
        <c:axId val="412090336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RESEARCH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89160"/>
        <c:crosses val="autoZero"/>
        <c:crossBetween val="midCat"/>
      </c:valAx>
      <c:valAx>
        <c:axId val="412089160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TEACHING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090336"/>
        <c:crosses val="autoZero"/>
        <c:crossBetween val="midCat"/>
      </c:valAx>
      <c:spPr>
        <a:solidFill>
          <a:srgbClr val="FFFFE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'Box-Research,OthersData'!$AB$6:$AB$18</c:f>
              <c:numCache>
                <c:formatCode>General</c:formatCode>
                <c:ptCount val="13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7</c:v>
                </c:pt>
                <c:pt idx="7">
                  <c:v>7</c:v>
                </c:pt>
                <c:pt idx="8">
                  <c:v>14</c:v>
                </c:pt>
                <c:pt idx="9">
                  <c:v>7</c:v>
                </c:pt>
                <c:pt idx="10">
                  <c:v>7</c:v>
                </c:pt>
                <c:pt idx="11">
                  <c:v>4</c:v>
                </c:pt>
                <c:pt idx="12">
                  <c:v>4</c:v>
                </c:pt>
              </c:numCache>
            </c:numRef>
          </c:xVal>
          <c:yVal>
            <c:numRef>
              <c:f>'Box-Research,OthersData'!$AC$6:$AC$18</c:f>
              <c:numCache>
                <c:formatCode>General</c:formatCode>
                <c:ptCount val="13"/>
                <c:pt idx="0">
                  <c:v>5</c:v>
                </c:pt>
                <c:pt idx="1">
                  <c:v>5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11</c:v>
                </c:pt>
                <c:pt idx="6">
                  <c:v>11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5</c:v>
                </c:pt>
                <c:pt idx="11">
                  <c:v>5</c:v>
                </c:pt>
                <c:pt idx="12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8D-4C4E-B228-73F56046115A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'Box-Research,OthersData'!$AC$20:$AC$55</c:f>
              <c:numCache>
                <c:formatCode>General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20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xVal>
          <c:yVal>
            <c:numRef>
              <c:f>'Box-Research,OthersData'!$AD$20:$AD$55</c:f>
              <c:numCache>
                <c:formatCode>General</c:formatCode>
                <c:ptCount val="3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8D-4C4E-B228-73F56046115A}"/>
            </c:ext>
          </c:extLst>
        </c:ser>
        <c:ser>
          <c:idx val="2"/>
          <c:order val="2"/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'Box-Research,OthersData'!$AE$20:$AE$55</c:f>
              <c:numCache>
                <c:formatCode>General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xVal>
          <c:yVal>
            <c:numRef>
              <c:f>'Box-Research,OthersData'!$AF$20:$AF$55</c:f>
              <c:numCache>
                <c:formatCode>General</c:formatCode>
                <c:ptCount val="36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D8D-4C4E-B228-73F56046115A}"/>
            </c:ext>
          </c:extLst>
        </c:ser>
        <c:ser>
          <c:idx val="3"/>
          <c:order val="3"/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'Box-Research,OthersData'!$AB$4</c:f>
              <c:numCache>
                <c:formatCode>General</c:formatCode>
                <c:ptCount val="1"/>
                <c:pt idx="0">
                  <c:v>5.25</c:v>
                </c:pt>
              </c:numCache>
            </c:numRef>
          </c:xVal>
          <c:yVal>
            <c:numRef>
              <c:f>'Box-Research,OthersData'!$AC$4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8D-4C4E-B228-73F56046115A}"/>
            </c:ext>
          </c:extLst>
        </c:ser>
        <c:ser>
          <c:idx val="4"/>
          <c:order val="4"/>
          <c:marker>
            <c:symbol val="none"/>
          </c:marker>
          <c:dLbls>
            <c:dLbl>
              <c:idx val="0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00"/>
                    </a:pPr>
                    <a:r>
                      <a:rPr lang="en-US"/>
                      <a:t>Research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D8D-4C4E-B228-73F56046115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'Box-Research,OthersData'!$AB$2</c:f>
              <c:numCache>
                <c:formatCode>General</c:formatCode>
                <c:ptCount val="1"/>
                <c:pt idx="0">
                  <c:v>7.75</c:v>
                </c:pt>
              </c:numCache>
            </c:numRef>
          </c:xVal>
          <c:yVal>
            <c:numRef>
              <c:f>'Box-Research,OthersData'!$AC$2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D8D-4C4E-B228-73F56046115A}"/>
            </c:ext>
          </c:extLst>
        </c:ser>
        <c:ser>
          <c:idx val="5"/>
          <c:order val="5"/>
          <c:spPr>
            <a:ln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'Box-Research,OthersData'!$AD$6:$AD$18</c:f>
              <c:numCache>
                <c:formatCode>General</c:formatCode>
                <c:ptCount val="13"/>
                <c:pt idx="0">
                  <c:v>82</c:v>
                </c:pt>
                <c:pt idx="1">
                  <c:v>80</c:v>
                </c:pt>
                <c:pt idx="2">
                  <c:v>80</c:v>
                </c:pt>
                <c:pt idx="3">
                  <c:v>71</c:v>
                </c:pt>
                <c:pt idx="4">
                  <c:v>80</c:v>
                </c:pt>
                <c:pt idx="5">
                  <c:v>80</c:v>
                </c:pt>
                <c:pt idx="6">
                  <c:v>86</c:v>
                </c:pt>
                <c:pt idx="7">
                  <c:v>86</c:v>
                </c:pt>
                <c:pt idx="8">
                  <c:v>94</c:v>
                </c:pt>
                <c:pt idx="9">
                  <c:v>86</c:v>
                </c:pt>
                <c:pt idx="10">
                  <c:v>86</c:v>
                </c:pt>
                <c:pt idx="11">
                  <c:v>82</c:v>
                </c:pt>
                <c:pt idx="12">
                  <c:v>82</c:v>
                </c:pt>
              </c:numCache>
            </c:numRef>
          </c:xVal>
          <c:yVal>
            <c:numRef>
              <c:f>'Box-Research,OthersData'!$AE$6:$AE$18</c:f>
              <c:numCache>
                <c:formatCode>General</c:formatCode>
                <c:ptCount val="13"/>
                <c:pt idx="0">
                  <c:v>15</c:v>
                </c:pt>
                <c:pt idx="1">
                  <c:v>15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21</c:v>
                </c:pt>
                <c:pt idx="6">
                  <c:v>21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15</c:v>
                </c:pt>
                <c:pt idx="11">
                  <c:v>15</c:v>
                </c:pt>
                <c:pt idx="12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D8D-4C4E-B228-73F56046115A}"/>
            </c:ext>
          </c:extLst>
        </c:ser>
        <c:ser>
          <c:idx val="6"/>
          <c:order val="6"/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'Box-Research,OthersData'!$AH$20:$AH$55</c:f>
              <c:numCache>
                <c:formatCode>General</c:formatCode>
                <c:ptCount val="36"/>
                <c:pt idx="0">
                  <c:v>98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65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70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63</c:v>
                </c:pt>
                <c:pt idx="27">
                  <c:v>#N/A</c:v>
                </c:pt>
                <c:pt idx="28">
                  <c:v>#N/A</c:v>
                </c:pt>
                <c:pt idx="29">
                  <c:v>70</c:v>
                </c:pt>
                <c:pt idx="30">
                  <c:v>68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xVal>
          <c:yVal>
            <c:numRef>
              <c:f>'Box-Research,OthersData'!$AI$20:$AI$55</c:f>
              <c:numCache>
                <c:formatCode>General</c:formatCode>
                <c:ptCount val="36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D8D-4C4E-B228-73F56046115A}"/>
            </c:ext>
          </c:extLst>
        </c:ser>
        <c:ser>
          <c:idx val="7"/>
          <c:order val="7"/>
          <c:spPr>
            <a:ln w="19050">
              <a:noFill/>
            </a:ln>
          </c:spPr>
          <c:marker>
            <c:symbol val="square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'Box-Research,OthersData'!$AJ$20:$AJ$55</c:f>
              <c:numCache>
                <c:formatCode>General</c:formatCode>
                <c:ptCount val="3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</c:numCache>
            </c:numRef>
          </c:xVal>
          <c:yVal>
            <c:numRef>
              <c:f>'Box-Research,OthersData'!$AK$20:$AK$55</c:f>
              <c:numCache>
                <c:formatCode>General</c:formatCode>
                <c:ptCount val="36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D8D-4C4E-B228-73F56046115A}"/>
            </c:ext>
          </c:extLst>
        </c:ser>
        <c:ser>
          <c:idx val="8"/>
          <c:order val="8"/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'Box-Research,OthersData'!$AD$4</c:f>
              <c:numCache>
                <c:formatCode>General</c:formatCode>
                <c:ptCount val="1"/>
                <c:pt idx="0">
                  <c:v>81.444444444444443</c:v>
                </c:pt>
              </c:numCache>
            </c:numRef>
          </c:xVal>
          <c:yVal>
            <c:numRef>
              <c:f>'Box-Research,OthersData'!$AE$4</c:f>
              <c:numCache>
                <c:formatCode>General</c:formatCode>
                <c:ptCount val="1"/>
                <c:pt idx="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D8D-4C4E-B228-73F56046115A}"/>
            </c:ext>
          </c:extLst>
        </c:ser>
        <c:ser>
          <c:idx val="9"/>
          <c:order val="9"/>
          <c:marker>
            <c:symbol val="none"/>
          </c:marker>
          <c:dLbls>
            <c:dLbl>
              <c:idx val="0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00"/>
                    </a:pPr>
                    <a:r>
                      <a:rPr lang="en-US"/>
                      <a:t>Teaching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2D8D-4C4E-B228-73F56046115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'Box-Research,OthersData'!$AD$2</c:f>
              <c:numCache>
                <c:formatCode>General</c:formatCode>
                <c:ptCount val="1"/>
                <c:pt idx="0">
                  <c:v>86.9</c:v>
                </c:pt>
              </c:numCache>
            </c:numRef>
          </c:xVal>
          <c:yVal>
            <c:numRef>
              <c:f>'Box-Research,OthersData'!$AE$2</c:f>
              <c:numCache>
                <c:formatCode>General</c:formatCode>
                <c:ptCount val="1"/>
                <c:pt idx="0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D8D-4C4E-B228-73F560461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37647"/>
        <c:axId val="1356319343"/>
      </c:scatterChart>
      <c:valAx>
        <c:axId val="1356337647"/>
        <c:scaling>
          <c:orientation val="minMax"/>
          <c:max val="100"/>
          <c:min val="0"/>
        </c:scaling>
        <c:delete val="0"/>
        <c:axPos val="b"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356319343"/>
        <c:crosses val="autoZero"/>
        <c:crossBetween val="midCat"/>
        <c:majorUnit val="20"/>
      </c:valAx>
      <c:valAx>
        <c:axId val="135631934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56337647"/>
        <c:crossesAt val="0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9526F0-CDB0-405B-88F1-8073D87F45EE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420347</xdr:colOff>
      <xdr:row>2</xdr:row>
      <xdr:rowOff>167178</xdr:rowOff>
    </xdr:from>
    <xdr:to>
      <xdr:col>18</xdr:col>
      <xdr:colOff>353786</xdr:colOff>
      <xdr:row>36</xdr:row>
      <xdr:rowOff>54088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818A-530F-4EB0-BD87-1CF1ED48D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420347</xdr:colOff>
      <xdr:row>2</xdr:row>
      <xdr:rowOff>167178</xdr:rowOff>
    </xdr:from>
    <xdr:to>
      <xdr:col>18</xdr:col>
      <xdr:colOff>353786</xdr:colOff>
      <xdr:row>36</xdr:row>
      <xdr:rowOff>54088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B5D79-E7B9-4123-BDB2-6223EE7D3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420347</xdr:colOff>
      <xdr:row>2</xdr:row>
      <xdr:rowOff>167178</xdr:rowOff>
    </xdr:from>
    <xdr:to>
      <xdr:col>18</xdr:col>
      <xdr:colOff>353786</xdr:colOff>
      <xdr:row>36</xdr:row>
      <xdr:rowOff>54088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99F4E5-21D1-492F-8C02-74BDD630D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296521</xdr:colOff>
      <xdr:row>2</xdr:row>
      <xdr:rowOff>81453</xdr:rowOff>
    </xdr:from>
    <xdr:to>
      <xdr:col>19</xdr:col>
      <xdr:colOff>139888</xdr:colOff>
      <xdr:row>35</xdr:row>
      <xdr:rowOff>130288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89F15-37C1-438C-A683-68999A71ED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4A1E5-82D3-46AC-8836-C32EAEAE16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F516-79A2-42E4-9C35-BCC0C8083498}">
  <dimension ref="A1:H40"/>
  <sheetViews>
    <sheetView tabSelected="1" zoomScale="70" zoomScaleNormal="70" zoomScaleSheetLayoutView="80" workbookViewId="0">
      <selection activeCell="V8" sqref="V8"/>
    </sheetView>
  </sheetViews>
  <sheetFormatPr defaultRowHeight="12.75" x14ac:dyDescent="0.2"/>
  <cols>
    <col min="1" max="1" width="8" style="1" customWidth="1"/>
    <col min="2" max="2" width="11.28515625" style="1" customWidth="1"/>
    <col min="3" max="3" width="11.28515625" style="11" customWidth="1"/>
    <col min="4" max="4" width="11.28515625" style="1" customWidth="1"/>
    <col min="5" max="5" width="12" style="1" customWidth="1"/>
    <col min="6" max="6" width="12.140625" style="1" customWidth="1"/>
    <col min="7" max="7" width="9.42578125" style="1" customWidth="1"/>
    <col min="8" max="8" width="10.7109375" customWidth="1"/>
  </cols>
  <sheetData>
    <row r="1" spans="1:8" ht="13.5" customHeight="1" x14ac:dyDescent="0.2">
      <c r="A1" s="5" t="s">
        <v>60</v>
      </c>
      <c r="B1" s="10">
        <f>AVERAGE(B5:B40)</f>
        <v>5.25</v>
      </c>
      <c r="C1" s="10">
        <f>AVERAGE(C5:C40)</f>
        <v>81.444444444444443</v>
      </c>
      <c r="D1" s="10"/>
    </row>
    <row r="2" spans="1:8" ht="13.5" customHeight="1" x14ac:dyDescent="0.2">
      <c r="A2" s="5" t="s">
        <v>61</v>
      </c>
      <c r="B2" s="10">
        <f>STDEV(B5:B40)</f>
        <v>4.2586047346184035</v>
      </c>
      <c r="C2" s="10">
        <f>STDEV(C5:C40)</f>
        <v>7.9298511765694357</v>
      </c>
      <c r="D2" s="10"/>
    </row>
    <row r="3" spans="1:8" ht="13.5" customHeight="1" x14ac:dyDescent="0.2">
      <c r="A3" s="10"/>
      <c r="B3" s="10"/>
      <c r="C3" s="10"/>
      <c r="D3" s="10"/>
    </row>
    <row r="4" spans="1:8" ht="13.5" customHeight="1" x14ac:dyDescent="0.2">
      <c r="A4" s="2" t="s">
        <v>0</v>
      </c>
      <c r="B4" s="2" t="s">
        <v>37</v>
      </c>
      <c r="C4" s="2" t="s">
        <v>38</v>
      </c>
      <c r="D4" s="2" t="s">
        <v>64</v>
      </c>
      <c r="E4" s="2" t="s">
        <v>62</v>
      </c>
      <c r="F4" s="2" t="s">
        <v>63</v>
      </c>
      <c r="G4" s="2" t="s">
        <v>65</v>
      </c>
      <c r="H4" s="2" t="s">
        <v>66</v>
      </c>
    </row>
    <row r="5" spans="1:8" ht="13.5" customHeight="1" x14ac:dyDescent="0.2">
      <c r="A5" s="1" t="s">
        <v>31</v>
      </c>
      <c r="B5" s="1">
        <v>20</v>
      </c>
      <c r="C5" s="11">
        <v>68</v>
      </c>
      <c r="D5" s="8">
        <f t="shared" ref="D5:D40" si="0">SUM(B5:C5)</f>
        <v>88</v>
      </c>
      <c r="E5" s="9">
        <f t="shared" ref="E5:E40" si="1">(B5-B$1)/B$2</f>
        <v>3.4635757294159135</v>
      </c>
      <c r="F5" s="9">
        <f t="shared" ref="F5:F40" si="2">(C5-C$1)/C$2</f>
        <v>-1.6954220382053498</v>
      </c>
      <c r="G5" s="9">
        <f t="shared" ref="G5:G40" si="3">SUM(E5:F5)</f>
        <v>1.7681536912105638</v>
      </c>
      <c r="H5" s="9">
        <f t="shared" ref="H5:H40" si="4">2*E5+F5</f>
        <v>5.2317294206264773</v>
      </c>
    </row>
    <row r="6" spans="1:8" ht="14.25" customHeight="1" x14ac:dyDescent="0.2">
      <c r="A6" s="3" t="s">
        <v>4</v>
      </c>
      <c r="B6" s="1">
        <v>14</v>
      </c>
      <c r="C6" s="11">
        <v>82</v>
      </c>
      <c r="D6" s="8">
        <f t="shared" si="0"/>
        <v>96</v>
      </c>
      <c r="E6" s="9">
        <f t="shared" si="1"/>
        <v>2.0546635682975758</v>
      </c>
      <c r="F6" s="9">
        <f t="shared" si="2"/>
        <v>7.0058761909312178E-2</v>
      </c>
      <c r="G6" s="9">
        <f t="shared" si="3"/>
        <v>2.1247223302068878</v>
      </c>
      <c r="H6" s="9">
        <f t="shared" si="4"/>
        <v>4.1793858985044636</v>
      </c>
    </row>
    <row r="7" spans="1:8" ht="14.25" customHeight="1" x14ac:dyDescent="0.2">
      <c r="A7" s="1" t="s">
        <v>13</v>
      </c>
      <c r="B7" s="1">
        <v>12</v>
      </c>
      <c r="C7" s="11">
        <v>80</v>
      </c>
      <c r="D7" s="8">
        <f t="shared" si="0"/>
        <v>92</v>
      </c>
      <c r="E7" s="9">
        <f t="shared" si="1"/>
        <v>1.5850261812581299</v>
      </c>
      <c r="F7" s="9">
        <f t="shared" si="2"/>
        <v>-0.18215278096421095</v>
      </c>
      <c r="G7" s="9">
        <f t="shared" si="3"/>
        <v>1.4028734002939189</v>
      </c>
      <c r="H7" s="9">
        <f t="shared" si="4"/>
        <v>2.9878995815520488</v>
      </c>
    </row>
    <row r="8" spans="1:8" ht="14.25" customHeight="1" x14ac:dyDescent="0.2">
      <c r="A8" s="1" t="s">
        <v>33</v>
      </c>
      <c r="B8" s="1">
        <v>11</v>
      </c>
      <c r="C8" s="11">
        <v>81</v>
      </c>
      <c r="D8" s="8">
        <f t="shared" si="0"/>
        <v>92</v>
      </c>
      <c r="E8" s="9">
        <f t="shared" si="1"/>
        <v>1.3502074877384069</v>
      </c>
      <c r="F8" s="9">
        <f t="shared" si="2"/>
        <v>-5.6047009527449385E-2</v>
      </c>
      <c r="G8" s="9">
        <f t="shared" si="3"/>
        <v>1.2941604782109575</v>
      </c>
      <c r="H8" s="9">
        <f t="shared" si="4"/>
        <v>2.6443679659493644</v>
      </c>
    </row>
    <row r="9" spans="1:8" ht="14.25" customHeight="1" x14ac:dyDescent="0.2">
      <c r="A9" s="1" t="s">
        <v>17</v>
      </c>
      <c r="B9" s="1">
        <v>10</v>
      </c>
      <c r="C9" s="11">
        <v>80</v>
      </c>
      <c r="D9" s="8">
        <f t="shared" si="0"/>
        <v>90</v>
      </c>
      <c r="E9" s="9">
        <f t="shared" si="1"/>
        <v>1.115388794218684</v>
      </c>
      <c r="F9" s="9">
        <f t="shared" si="2"/>
        <v>-0.18215278096421095</v>
      </c>
      <c r="G9" s="9">
        <f t="shared" si="3"/>
        <v>0.93323601325447303</v>
      </c>
      <c r="H9" s="9">
        <f t="shared" si="4"/>
        <v>2.048624807473157</v>
      </c>
    </row>
    <row r="10" spans="1:8" ht="14.25" customHeight="1" x14ac:dyDescent="0.2">
      <c r="A10" s="1" t="s">
        <v>1</v>
      </c>
      <c r="B10" s="1">
        <v>5</v>
      </c>
      <c r="C10" s="11">
        <v>98</v>
      </c>
      <c r="D10" s="8">
        <f t="shared" si="0"/>
        <v>103</v>
      </c>
      <c r="E10" s="9">
        <f t="shared" si="1"/>
        <v>-5.8704673379930739E-2</v>
      </c>
      <c r="F10" s="9">
        <f t="shared" si="2"/>
        <v>2.0877511048974973</v>
      </c>
      <c r="G10" s="9">
        <f t="shared" si="3"/>
        <v>2.0290464315175667</v>
      </c>
      <c r="H10" s="9">
        <f t="shared" si="4"/>
        <v>1.9703417581376357</v>
      </c>
    </row>
    <row r="11" spans="1:8" ht="14.25" customHeight="1" x14ac:dyDescent="0.2">
      <c r="A11" s="1" t="s">
        <v>25</v>
      </c>
      <c r="B11" s="1">
        <v>9</v>
      </c>
      <c r="C11" s="11">
        <v>83</v>
      </c>
      <c r="D11" s="8">
        <f t="shared" si="0"/>
        <v>92</v>
      </c>
      <c r="E11" s="9">
        <f t="shared" si="1"/>
        <v>0.88057010069896113</v>
      </c>
      <c r="F11" s="9">
        <f t="shared" si="2"/>
        <v>0.19616453334607373</v>
      </c>
      <c r="G11" s="9">
        <f t="shared" si="3"/>
        <v>1.0767346340450348</v>
      </c>
      <c r="H11" s="9">
        <f t="shared" si="4"/>
        <v>1.957304734743996</v>
      </c>
    </row>
    <row r="12" spans="1:8" ht="14.25" customHeight="1" x14ac:dyDescent="0.2">
      <c r="A12" s="1" t="s">
        <v>2</v>
      </c>
      <c r="B12" s="1">
        <v>9</v>
      </c>
      <c r="C12" s="11">
        <v>80</v>
      </c>
      <c r="D12" s="8">
        <f t="shared" si="0"/>
        <v>89</v>
      </c>
      <c r="E12" s="9">
        <f t="shared" si="1"/>
        <v>0.88057010069896113</v>
      </c>
      <c r="F12" s="9">
        <f t="shared" si="2"/>
        <v>-0.18215278096421095</v>
      </c>
      <c r="G12" s="9">
        <f t="shared" si="3"/>
        <v>0.69841731973475019</v>
      </c>
      <c r="H12" s="9">
        <f t="shared" si="4"/>
        <v>1.5789874204337113</v>
      </c>
    </row>
    <row r="13" spans="1:8" ht="14.25" customHeight="1" x14ac:dyDescent="0.2">
      <c r="A13" s="1" t="s">
        <v>16</v>
      </c>
      <c r="B13" s="1">
        <v>9</v>
      </c>
      <c r="C13" s="11">
        <v>80</v>
      </c>
      <c r="D13" s="8">
        <f t="shared" si="0"/>
        <v>89</v>
      </c>
      <c r="E13" s="9">
        <f t="shared" si="1"/>
        <v>0.88057010069896113</v>
      </c>
      <c r="F13" s="9">
        <f t="shared" si="2"/>
        <v>-0.18215278096421095</v>
      </c>
      <c r="G13" s="9">
        <f t="shared" si="3"/>
        <v>0.69841731973475019</v>
      </c>
      <c r="H13" s="9">
        <f t="shared" si="4"/>
        <v>1.5789874204337113</v>
      </c>
    </row>
    <row r="14" spans="1:8" ht="14.25" customHeight="1" x14ac:dyDescent="0.2">
      <c r="A14" s="1" t="s">
        <v>28</v>
      </c>
      <c r="B14" s="1">
        <v>6</v>
      </c>
      <c r="C14" s="11">
        <v>91</v>
      </c>
      <c r="D14" s="8">
        <f t="shared" si="0"/>
        <v>97</v>
      </c>
      <c r="E14" s="9">
        <f t="shared" si="1"/>
        <v>0.17611402013979222</v>
      </c>
      <c r="F14" s="9">
        <f t="shared" si="2"/>
        <v>1.2050107048401661</v>
      </c>
      <c r="G14" s="9">
        <f t="shared" si="3"/>
        <v>1.3811247249799583</v>
      </c>
      <c r="H14" s="9">
        <f t="shared" si="4"/>
        <v>1.5572387451197507</v>
      </c>
    </row>
    <row r="15" spans="1:8" ht="14.25" customHeight="1" x14ac:dyDescent="0.2">
      <c r="A15" s="1" t="s">
        <v>9</v>
      </c>
      <c r="B15" s="1">
        <v>5</v>
      </c>
      <c r="C15" s="11">
        <v>94</v>
      </c>
      <c r="D15" s="8">
        <f t="shared" si="0"/>
        <v>99</v>
      </c>
      <c r="E15" s="9">
        <f t="shared" si="1"/>
        <v>-5.8704673379930739E-2</v>
      </c>
      <c r="F15" s="9">
        <f t="shared" si="2"/>
        <v>1.5833280191504508</v>
      </c>
      <c r="G15" s="9">
        <f t="shared" si="3"/>
        <v>1.5246233457705201</v>
      </c>
      <c r="H15" s="9">
        <f t="shared" si="4"/>
        <v>1.4659186723905893</v>
      </c>
    </row>
    <row r="16" spans="1:8" ht="14.25" customHeight="1" x14ac:dyDescent="0.2">
      <c r="A16" s="1" t="s">
        <v>32</v>
      </c>
      <c r="B16" s="1">
        <v>6</v>
      </c>
      <c r="C16" s="11">
        <v>90</v>
      </c>
      <c r="D16" s="8">
        <f t="shared" si="0"/>
        <v>96</v>
      </c>
      <c r="E16" s="9">
        <f t="shared" si="1"/>
        <v>0.17611402013979222</v>
      </c>
      <c r="F16" s="9">
        <f t="shared" si="2"/>
        <v>1.0789049334034047</v>
      </c>
      <c r="G16" s="9">
        <f t="shared" si="3"/>
        <v>1.2550189535431968</v>
      </c>
      <c r="H16" s="9">
        <f t="shared" si="4"/>
        <v>1.4311329736829892</v>
      </c>
    </row>
    <row r="17" spans="1:8" ht="14.25" customHeight="1" x14ac:dyDescent="0.2">
      <c r="A17" s="1" t="s">
        <v>11</v>
      </c>
      <c r="B17" s="1">
        <v>5</v>
      </c>
      <c r="C17" s="11">
        <v>92</v>
      </c>
      <c r="D17" s="8">
        <f t="shared" si="0"/>
        <v>97</v>
      </c>
      <c r="E17" s="9">
        <f t="shared" si="1"/>
        <v>-5.8704673379930739E-2</v>
      </c>
      <c r="F17" s="9">
        <f t="shared" si="2"/>
        <v>1.3311164762769279</v>
      </c>
      <c r="G17" s="9">
        <f t="shared" si="3"/>
        <v>1.2724118028969971</v>
      </c>
      <c r="H17" s="9">
        <f t="shared" si="4"/>
        <v>1.2137071295170663</v>
      </c>
    </row>
    <row r="18" spans="1:8" ht="14.25" customHeight="1" x14ac:dyDescent="0.2">
      <c r="A18" s="1" t="s">
        <v>23</v>
      </c>
      <c r="B18" s="1">
        <v>5</v>
      </c>
      <c r="C18" s="11">
        <v>92</v>
      </c>
      <c r="D18" s="8">
        <f t="shared" si="0"/>
        <v>97</v>
      </c>
      <c r="E18" s="9">
        <f t="shared" si="1"/>
        <v>-5.8704673379930739E-2</v>
      </c>
      <c r="F18" s="9">
        <f t="shared" si="2"/>
        <v>1.3311164762769279</v>
      </c>
      <c r="G18" s="9">
        <f t="shared" si="3"/>
        <v>1.2724118028969971</v>
      </c>
      <c r="H18" s="9">
        <f t="shared" si="4"/>
        <v>1.2137071295170663</v>
      </c>
    </row>
    <row r="19" spans="1:8" ht="14.25" customHeight="1" x14ac:dyDescent="0.2">
      <c r="A19" s="1" t="s">
        <v>8</v>
      </c>
      <c r="B19" s="1">
        <v>7</v>
      </c>
      <c r="C19" s="11">
        <v>84</v>
      </c>
      <c r="D19" s="8">
        <f t="shared" si="0"/>
        <v>91</v>
      </c>
      <c r="E19" s="9">
        <f t="shared" si="1"/>
        <v>0.41093271365951517</v>
      </c>
      <c r="F19" s="9">
        <f t="shared" si="2"/>
        <v>0.3222703047828353</v>
      </c>
      <c r="G19" s="9">
        <f t="shared" si="3"/>
        <v>0.73320301844235047</v>
      </c>
      <c r="H19" s="9">
        <f t="shared" si="4"/>
        <v>1.1441357321018657</v>
      </c>
    </row>
    <row r="20" spans="1:8" ht="14.25" customHeight="1" x14ac:dyDescent="0.2">
      <c r="A20" s="1" t="s">
        <v>21</v>
      </c>
      <c r="B20" s="1">
        <v>7</v>
      </c>
      <c r="C20" s="11">
        <v>84</v>
      </c>
      <c r="D20" s="8">
        <f t="shared" si="0"/>
        <v>91</v>
      </c>
      <c r="E20" s="9">
        <f t="shared" si="1"/>
        <v>0.41093271365951517</v>
      </c>
      <c r="F20" s="9">
        <f t="shared" si="2"/>
        <v>0.3222703047828353</v>
      </c>
      <c r="G20" s="9">
        <f t="shared" si="3"/>
        <v>0.73320301844235047</v>
      </c>
      <c r="H20" s="9">
        <f t="shared" si="4"/>
        <v>1.1441357321018657</v>
      </c>
    </row>
    <row r="21" spans="1:8" ht="14.25" customHeight="1" x14ac:dyDescent="0.2">
      <c r="A21" s="1" t="s">
        <v>5</v>
      </c>
      <c r="B21" s="1">
        <v>3</v>
      </c>
      <c r="C21" s="11">
        <v>88</v>
      </c>
      <c r="D21" s="8">
        <f t="shared" si="0"/>
        <v>91</v>
      </c>
      <c r="E21" s="9">
        <f t="shared" si="1"/>
        <v>-0.5283420604193767</v>
      </c>
      <c r="F21" s="9">
        <f t="shared" si="2"/>
        <v>0.82669339052988156</v>
      </c>
      <c r="G21" s="9">
        <f t="shared" si="3"/>
        <v>0.29835133011050485</v>
      </c>
      <c r="H21" s="9">
        <f t="shared" si="4"/>
        <v>-0.22999073030887185</v>
      </c>
    </row>
    <row r="22" spans="1:8" ht="14.25" customHeight="1" x14ac:dyDescent="0.2">
      <c r="A22" s="1" t="s">
        <v>29</v>
      </c>
      <c r="B22" s="1">
        <v>3</v>
      </c>
      <c r="C22" s="11">
        <v>87</v>
      </c>
      <c r="D22" s="8">
        <f t="shared" si="0"/>
        <v>90</v>
      </c>
      <c r="E22" s="9">
        <f t="shared" si="1"/>
        <v>-0.5283420604193767</v>
      </c>
      <c r="F22" s="9">
        <f t="shared" si="2"/>
        <v>0.70058761909311995</v>
      </c>
      <c r="G22" s="9">
        <f t="shared" si="3"/>
        <v>0.17224555867374325</v>
      </c>
      <c r="H22" s="9">
        <f t="shared" si="4"/>
        <v>-0.35609650174563345</v>
      </c>
    </row>
    <row r="23" spans="1:8" ht="14.25" customHeight="1" x14ac:dyDescent="0.2">
      <c r="A23" s="4" t="s">
        <v>10</v>
      </c>
      <c r="B23" s="1">
        <v>3</v>
      </c>
      <c r="C23" s="11">
        <v>86</v>
      </c>
      <c r="D23" s="8">
        <f t="shared" si="0"/>
        <v>89</v>
      </c>
      <c r="E23" s="9">
        <f t="shared" si="1"/>
        <v>-0.5283420604193767</v>
      </c>
      <c r="F23" s="9">
        <f t="shared" si="2"/>
        <v>0.57448184765635846</v>
      </c>
      <c r="G23" s="9">
        <f t="shared" si="3"/>
        <v>4.6139787236981755E-2</v>
      </c>
      <c r="H23" s="9">
        <f t="shared" si="4"/>
        <v>-0.48220227318239495</v>
      </c>
    </row>
    <row r="24" spans="1:8" ht="14.25" customHeight="1" x14ac:dyDescent="0.2">
      <c r="A24" s="1" t="s">
        <v>35</v>
      </c>
      <c r="B24" s="1">
        <v>4</v>
      </c>
      <c r="C24" s="11">
        <v>82</v>
      </c>
      <c r="D24" s="8">
        <f t="shared" si="0"/>
        <v>86</v>
      </c>
      <c r="E24" s="9">
        <f t="shared" si="1"/>
        <v>-0.29352336689965369</v>
      </c>
      <c r="F24" s="9">
        <f t="shared" si="2"/>
        <v>7.0058761909312178E-2</v>
      </c>
      <c r="G24" s="9">
        <f t="shared" si="3"/>
        <v>-0.22346460499034151</v>
      </c>
      <c r="H24" s="9">
        <f t="shared" si="4"/>
        <v>-0.51698797188999523</v>
      </c>
    </row>
    <row r="25" spans="1:8" ht="14.25" customHeight="1" x14ac:dyDescent="0.2">
      <c r="A25" s="1" t="s">
        <v>14</v>
      </c>
      <c r="B25" s="1">
        <v>2</v>
      </c>
      <c r="C25" s="11">
        <v>86</v>
      </c>
      <c r="D25" s="8">
        <f t="shared" si="0"/>
        <v>88</v>
      </c>
      <c r="E25" s="9">
        <f t="shared" si="1"/>
        <v>-0.76316075393909966</v>
      </c>
      <c r="F25" s="9">
        <f t="shared" si="2"/>
        <v>0.57448184765635846</v>
      </c>
      <c r="G25" s="9">
        <f t="shared" si="3"/>
        <v>-0.1886789062827412</v>
      </c>
      <c r="H25" s="9">
        <f t="shared" si="4"/>
        <v>-0.95183966022184086</v>
      </c>
    </row>
    <row r="26" spans="1:8" ht="14.25" customHeight="1" x14ac:dyDescent="0.2">
      <c r="A26" s="1" t="s">
        <v>3</v>
      </c>
      <c r="B26" s="1">
        <v>3</v>
      </c>
      <c r="C26" s="11">
        <v>82</v>
      </c>
      <c r="D26" s="8">
        <f t="shared" si="0"/>
        <v>85</v>
      </c>
      <c r="E26" s="9">
        <f t="shared" si="1"/>
        <v>-0.5283420604193767</v>
      </c>
      <c r="F26" s="9">
        <f t="shared" si="2"/>
        <v>7.0058761909312178E-2</v>
      </c>
      <c r="G26" s="9">
        <f t="shared" si="3"/>
        <v>-0.45828329851006455</v>
      </c>
      <c r="H26" s="9">
        <f t="shared" si="4"/>
        <v>-0.98662535892944125</v>
      </c>
    </row>
    <row r="27" spans="1:8" x14ac:dyDescent="0.2">
      <c r="A27" s="1" t="s">
        <v>18</v>
      </c>
      <c r="B27" s="1">
        <v>2</v>
      </c>
      <c r="C27" s="11">
        <v>85</v>
      </c>
      <c r="D27" s="8">
        <f t="shared" si="0"/>
        <v>87</v>
      </c>
      <c r="E27" s="9">
        <f t="shared" si="1"/>
        <v>-0.76316075393909966</v>
      </c>
      <c r="F27" s="9">
        <f t="shared" si="2"/>
        <v>0.44837607621959685</v>
      </c>
      <c r="G27" s="9">
        <f t="shared" si="3"/>
        <v>-0.3147846777195028</v>
      </c>
      <c r="H27" s="9">
        <f t="shared" si="4"/>
        <v>-1.0779454316586023</v>
      </c>
    </row>
    <row r="28" spans="1:8" x14ac:dyDescent="0.2">
      <c r="A28" s="1" t="s">
        <v>6</v>
      </c>
      <c r="B28" s="1">
        <v>4</v>
      </c>
      <c r="C28" s="11">
        <v>77</v>
      </c>
      <c r="D28" s="8">
        <f t="shared" si="0"/>
        <v>81</v>
      </c>
      <c r="E28" s="9">
        <f t="shared" si="1"/>
        <v>-0.29352336689965369</v>
      </c>
      <c r="F28" s="9">
        <f t="shared" si="2"/>
        <v>-0.56047009527449565</v>
      </c>
      <c r="G28" s="9">
        <f t="shared" si="3"/>
        <v>-0.8539934621741494</v>
      </c>
      <c r="H28" s="9">
        <f t="shared" si="4"/>
        <v>-1.1475168290738029</v>
      </c>
    </row>
    <row r="29" spans="1:8" x14ac:dyDescent="0.2">
      <c r="A29" s="1" t="s">
        <v>34</v>
      </c>
      <c r="B29" s="1">
        <v>4</v>
      </c>
      <c r="C29" s="11">
        <v>75</v>
      </c>
      <c r="D29" s="8">
        <f t="shared" si="0"/>
        <v>79</v>
      </c>
      <c r="E29" s="9">
        <f t="shared" si="1"/>
        <v>-0.29352336689965369</v>
      </c>
      <c r="F29" s="9">
        <f t="shared" si="2"/>
        <v>-0.81268163814801875</v>
      </c>
      <c r="G29" s="9">
        <f t="shared" si="3"/>
        <v>-1.1062050050476724</v>
      </c>
      <c r="H29" s="9">
        <f t="shared" si="4"/>
        <v>-1.3997283719473261</v>
      </c>
    </row>
    <row r="30" spans="1:8" x14ac:dyDescent="0.2">
      <c r="A30" s="1" t="s">
        <v>22</v>
      </c>
      <c r="B30" s="1">
        <v>2</v>
      </c>
      <c r="C30" s="11">
        <v>82</v>
      </c>
      <c r="D30" s="8">
        <f t="shared" si="0"/>
        <v>84</v>
      </c>
      <c r="E30" s="9">
        <f t="shared" si="1"/>
        <v>-0.76316075393909966</v>
      </c>
      <c r="F30" s="9">
        <f t="shared" si="2"/>
        <v>7.0058761909312178E-2</v>
      </c>
      <c r="G30" s="9">
        <f t="shared" si="3"/>
        <v>-0.69310199202978751</v>
      </c>
      <c r="H30" s="9">
        <f t="shared" si="4"/>
        <v>-1.4562627459688871</v>
      </c>
    </row>
    <row r="31" spans="1:8" x14ac:dyDescent="0.2">
      <c r="A31" s="1" t="s">
        <v>24</v>
      </c>
      <c r="B31" s="1">
        <v>2</v>
      </c>
      <c r="C31" s="11">
        <v>82</v>
      </c>
      <c r="D31" s="8">
        <f t="shared" si="0"/>
        <v>84</v>
      </c>
      <c r="E31" s="9">
        <f t="shared" si="1"/>
        <v>-0.76316075393909966</v>
      </c>
      <c r="F31" s="9">
        <f t="shared" si="2"/>
        <v>7.0058761909312178E-2</v>
      </c>
      <c r="G31" s="9">
        <f t="shared" si="3"/>
        <v>-0.69310199202978751</v>
      </c>
      <c r="H31" s="9">
        <f t="shared" si="4"/>
        <v>-1.4562627459688871</v>
      </c>
    </row>
    <row r="32" spans="1:8" x14ac:dyDescent="0.2">
      <c r="A32" s="1" t="s">
        <v>19</v>
      </c>
      <c r="B32" s="1">
        <v>4</v>
      </c>
      <c r="C32" s="11">
        <v>71</v>
      </c>
      <c r="D32" s="8">
        <f t="shared" si="0"/>
        <v>75</v>
      </c>
      <c r="E32" s="9">
        <f t="shared" si="1"/>
        <v>-0.29352336689965369</v>
      </c>
      <c r="F32" s="9">
        <f t="shared" si="2"/>
        <v>-1.3171047238950651</v>
      </c>
      <c r="G32" s="9">
        <f t="shared" si="3"/>
        <v>-1.6106280907947188</v>
      </c>
      <c r="H32" s="9">
        <f t="shared" si="4"/>
        <v>-1.9041514576943723</v>
      </c>
    </row>
    <row r="33" spans="1:8" x14ac:dyDescent="0.2">
      <c r="A33" s="1" t="s">
        <v>20</v>
      </c>
      <c r="B33" s="1">
        <v>4</v>
      </c>
      <c r="C33" s="11">
        <v>70</v>
      </c>
      <c r="D33" s="8">
        <f t="shared" si="0"/>
        <v>74</v>
      </c>
      <c r="E33" s="9">
        <f t="shared" si="1"/>
        <v>-0.29352336689965369</v>
      </c>
      <c r="F33" s="9">
        <f t="shared" si="2"/>
        <v>-1.4432104953318265</v>
      </c>
      <c r="G33" s="9">
        <f t="shared" si="3"/>
        <v>-1.7367338622314803</v>
      </c>
      <c r="H33" s="9">
        <f t="shared" si="4"/>
        <v>-2.0302572291311338</v>
      </c>
    </row>
    <row r="34" spans="1:8" x14ac:dyDescent="0.2">
      <c r="A34" s="1" t="s">
        <v>12</v>
      </c>
      <c r="B34" s="1">
        <v>1</v>
      </c>
      <c r="C34" s="11">
        <v>81</v>
      </c>
      <c r="D34" s="8">
        <f t="shared" si="0"/>
        <v>82</v>
      </c>
      <c r="E34" s="9">
        <f t="shared" si="1"/>
        <v>-0.99797944745882261</v>
      </c>
      <c r="F34" s="9">
        <f t="shared" si="2"/>
        <v>-5.6047009527449385E-2</v>
      </c>
      <c r="G34" s="9">
        <f t="shared" si="3"/>
        <v>-1.0540264569862721</v>
      </c>
      <c r="H34" s="9">
        <f t="shared" si="4"/>
        <v>-2.0520059044450947</v>
      </c>
    </row>
    <row r="35" spans="1:8" x14ac:dyDescent="0.2">
      <c r="A35" s="1" t="s">
        <v>15</v>
      </c>
      <c r="B35" s="1">
        <v>1</v>
      </c>
      <c r="C35" s="11">
        <v>81</v>
      </c>
      <c r="D35" s="8">
        <f t="shared" si="0"/>
        <v>82</v>
      </c>
      <c r="E35" s="9">
        <f t="shared" si="1"/>
        <v>-0.99797944745882261</v>
      </c>
      <c r="F35" s="9">
        <f t="shared" si="2"/>
        <v>-5.6047009527449385E-2</v>
      </c>
      <c r="G35" s="9">
        <f t="shared" si="3"/>
        <v>-1.0540264569862721</v>
      </c>
      <c r="H35" s="9">
        <f t="shared" si="4"/>
        <v>-2.0520059044450947</v>
      </c>
    </row>
    <row r="36" spans="1:8" x14ac:dyDescent="0.2">
      <c r="A36" s="1" t="s">
        <v>26</v>
      </c>
      <c r="B36" s="1">
        <v>1</v>
      </c>
      <c r="C36" s="11">
        <v>80</v>
      </c>
      <c r="D36" s="8">
        <f t="shared" si="0"/>
        <v>81</v>
      </c>
      <c r="E36" s="9">
        <f t="shared" si="1"/>
        <v>-0.99797944745882261</v>
      </c>
      <c r="F36" s="9">
        <f t="shared" si="2"/>
        <v>-0.18215278096421095</v>
      </c>
      <c r="G36" s="9">
        <f t="shared" si="3"/>
        <v>-1.1801322284230336</v>
      </c>
      <c r="H36" s="9">
        <f t="shared" si="4"/>
        <v>-2.1781116758818562</v>
      </c>
    </row>
    <row r="37" spans="1:8" x14ac:dyDescent="0.2">
      <c r="A37" s="1" t="s">
        <v>36</v>
      </c>
      <c r="B37" s="1">
        <v>0</v>
      </c>
      <c r="C37" s="11">
        <v>80</v>
      </c>
      <c r="D37" s="8">
        <f t="shared" si="0"/>
        <v>80</v>
      </c>
      <c r="E37" s="9">
        <f t="shared" si="1"/>
        <v>-1.2327981409785456</v>
      </c>
      <c r="F37" s="9">
        <f t="shared" si="2"/>
        <v>-0.18215278096421095</v>
      </c>
      <c r="G37" s="9">
        <f t="shared" si="3"/>
        <v>-1.4149509219427565</v>
      </c>
      <c r="H37" s="9">
        <f t="shared" si="4"/>
        <v>-2.6477490629213021</v>
      </c>
    </row>
    <row r="38" spans="1:8" x14ac:dyDescent="0.2">
      <c r="A38" s="1" t="s">
        <v>7</v>
      </c>
      <c r="B38" s="1">
        <v>4</v>
      </c>
      <c r="C38" s="11">
        <v>65</v>
      </c>
      <c r="D38" s="8">
        <f t="shared" si="0"/>
        <v>69</v>
      </c>
      <c r="E38" s="9">
        <f t="shared" si="1"/>
        <v>-0.29352336689965369</v>
      </c>
      <c r="F38" s="9">
        <f t="shared" si="2"/>
        <v>-2.0737393525156342</v>
      </c>
      <c r="G38" s="9">
        <f t="shared" si="3"/>
        <v>-2.367262719415288</v>
      </c>
      <c r="H38" s="9">
        <f t="shared" si="4"/>
        <v>-2.6607860863149417</v>
      </c>
    </row>
    <row r="39" spans="1:8" x14ac:dyDescent="0.2">
      <c r="A39" s="1" t="s">
        <v>30</v>
      </c>
      <c r="B39" s="1">
        <v>1</v>
      </c>
      <c r="C39" s="11">
        <v>70</v>
      </c>
      <c r="D39" s="8">
        <f t="shared" si="0"/>
        <v>71</v>
      </c>
      <c r="E39" s="9">
        <f t="shared" si="1"/>
        <v>-0.99797944745882261</v>
      </c>
      <c r="F39" s="9">
        <f t="shared" si="2"/>
        <v>-1.4432104953318265</v>
      </c>
      <c r="G39" s="9">
        <f t="shared" si="3"/>
        <v>-2.4411899427906492</v>
      </c>
      <c r="H39" s="9">
        <f t="shared" si="4"/>
        <v>-3.4391693902494715</v>
      </c>
    </row>
    <row r="40" spans="1:8" x14ac:dyDescent="0.2">
      <c r="A40" s="1" t="s">
        <v>27</v>
      </c>
      <c r="B40" s="1">
        <v>1</v>
      </c>
      <c r="C40" s="11">
        <v>63</v>
      </c>
      <c r="D40" s="8">
        <f t="shared" si="0"/>
        <v>64</v>
      </c>
      <c r="E40" s="9">
        <f t="shared" si="1"/>
        <v>-0.99797944745882261</v>
      </c>
      <c r="F40" s="9">
        <f t="shared" si="2"/>
        <v>-2.3259508953891577</v>
      </c>
      <c r="G40" s="9">
        <f t="shared" si="3"/>
        <v>-3.3239303428479801</v>
      </c>
      <c r="H40" s="9">
        <f t="shared" si="4"/>
        <v>-4.3219097903068029</v>
      </c>
    </row>
  </sheetData>
  <sortState xmlns:xlrd2="http://schemas.microsoft.com/office/spreadsheetml/2017/richdata2" ref="A5:H40">
    <sortCondition descending="1" ref="H5:H40"/>
  </sortState>
  <conditionalFormatting sqref="G5:G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scale="90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0546-F040-4446-BB29-6A29A7B21B34}">
  <dimension ref="A1:H40"/>
  <sheetViews>
    <sheetView zoomScale="70" zoomScaleNormal="70" zoomScaleSheetLayoutView="80" workbookViewId="0">
      <selection activeCell="D4" sqref="D4"/>
    </sheetView>
  </sheetViews>
  <sheetFormatPr defaultRowHeight="12.75" x14ac:dyDescent="0.2"/>
  <cols>
    <col min="1" max="1" width="8" style="1" customWidth="1"/>
    <col min="2" max="2" width="11.28515625" style="1" customWidth="1"/>
    <col min="3" max="3" width="11.28515625" style="11" customWidth="1"/>
    <col min="4" max="4" width="11.28515625" style="1" customWidth="1"/>
    <col min="5" max="5" width="12" style="1" customWidth="1"/>
    <col min="6" max="6" width="12.140625" style="1" customWidth="1"/>
    <col min="7" max="7" width="9.42578125" style="1" customWidth="1"/>
    <col min="8" max="8" width="10.7109375" customWidth="1"/>
  </cols>
  <sheetData>
    <row r="1" spans="1:8" ht="13.5" customHeight="1" x14ac:dyDescent="0.2">
      <c r="A1" s="5" t="s">
        <v>60</v>
      </c>
      <c r="B1" s="10">
        <f>AVERAGE(B5:B40)</f>
        <v>5.25</v>
      </c>
      <c r="C1" s="10">
        <f>AVERAGE(C5:C40)</f>
        <v>81.444444444444443</v>
      </c>
      <c r="D1" s="10"/>
    </row>
    <row r="2" spans="1:8" ht="13.5" customHeight="1" x14ac:dyDescent="0.2">
      <c r="A2" s="5" t="s">
        <v>61</v>
      </c>
      <c r="B2" s="10">
        <f>STDEV(B5:B40)</f>
        <v>4.2586047346184035</v>
      </c>
      <c r="C2" s="10">
        <f>STDEV(C5:C40)</f>
        <v>7.9298511765694357</v>
      </c>
      <c r="D2" s="10"/>
    </row>
    <row r="3" spans="1:8" ht="13.5" customHeight="1" x14ac:dyDescent="0.2">
      <c r="A3" s="10"/>
      <c r="B3" s="10"/>
      <c r="C3" s="10"/>
      <c r="D3" s="10"/>
    </row>
    <row r="4" spans="1:8" ht="13.5" customHeight="1" x14ac:dyDescent="0.2">
      <c r="A4" s="2" t="s">
        <v>0</v>
      </c>
      <c r="B4" s="2" t="s">
        <v>37</v>
      </c>
      <c r="C4" s="2" t="s">
        <v>38</v>
      </c>
      <c r="D4" s="2" t="s">
        <v>64</v>
      </c>
    </row>
    <row r="5" spans="1:8" ht="13.5" customHeight="1" x14ac:dyDescent="0.2">
      <c r="A5" s="1" t="s">
        <v>1</v>
      </c>
      <c r="B5" s="1">
        <v>5</v>
      </c>
      <c r="C5" s="11">
        <v>98</v>
      </c>
      <c r="D5" s="8">
        <f t="shared" ref="D5:D40" si="0">SUM(B5:C5)</f>
        <v>103</v>
      </c>
      <c r="E5" s="9"/>
      <c r="F5" s="9"/>
      <c r="G5" s="9"/>
      <c r="H5" s="9"/>
    </row>
    <row r="6" spans="1:8" ht="14.25" customHeight="1" x14ac:dyDescent="0.2">
      <c r="A6" s="1" t="s">
        <v>9</v>
      </c>
      <c r="B6" s="1">
        <v>5</v>
      </c>
      <c r="C6" s="11">
        <v>94</v>
      </c>
      <c r="D6" s="8">
        <f t="shared" si="0"/>
        <v>99</v>
      </c>
      <c r="E6" s="9"/>
      <c r="F6" s="9"/>
      <c r="G6" s="9"/>
      <c r="H6" s="9"/>
    </row>
    <row r="7" spans="1:8" ht="14.25" customHeight="1" x14ac:dyDescent="0.2">
      <c r="A7" s="1" t="s">
        <v>28</v>
      </c>
      <c r="B7" s="1">
        <v>6</v>
      </c>
      <c r="C7" s="11">
        <v>91</v>
      </c>
      <c r="D7" s="8">
        <f t="shared" si="0"/>
        <v>97</v>
      </c>
      <c r="E7" s="9"/>
      <c r="F7" s="9"/>
      <c r="G7" s="9"/>
      <c r="H7" s="9"/>
    </row>
    <row r="8" spans="1:8" ht="14.25" customHeight="1" x14ac:dyDescent="0.2">
      <c r="A8" s="1" t="s">
        <v>11</v>
      </c>
      <c r="B8" s="1">
        <v>5</v>
      </c>
      <c r="C8" s="11">
        <v>92</v>
      </c>
      <c r="D8" s="8">
        <f t="shared" si="0"/>
        <v>97</v>
      </c>
      <c r="E8" s="9"/>
      <c r="F8" s="9"/>
      <c r="G8" s="9"/>
      <c r="H8" s="9"/>
    </row>
    <row r="9" spans="1:8" ht="14.25" customHeight="1" x14ac:dyDescent="0.2">
      <c r="A9" s="1" t="s">
        <v>23</v>
      </c>
      <c r="B9" s="1">
        <v>5</v>
      </c>
      <c r="C9" s="11">
        <v>92</v>
      </c>
      <c r="D9" s="8">
        <f t="shared" si="0"/>
        <v>97</v>
      </c>
      <c r="E9" s="9"/>
      <c r="F9" s="9"/>
      <c r="G9" s="9"/>
      <c r="H9" s="9"/>
    </row>
    <row r="10" spans="1:8" ht="14.25" customHeight="1" x14ac:dyDescent="0.2">
      <c r="A10" s="3" t="s">
        <v>4</v>
      </c>
      <c r="B10" s="1">
        <v>14</v>
      </c>
      <c r="C10" s="11">
        <v>82</v>
      </c>
      <c r="D10" s="8">
        <f t="shared" si="0"/>
        <v>96</v>
      </c>
      <c r="E10" s="9"/>
      <c r="F10" s="9"/>
      <c r="G10" s="9"/>
      <c r="H10" s="9"/>
    </row>
    <row r="11" spans="1:8" ht="14.25" customHeight="1" x14ac:dyDescent="0.2">
      <c r="A11" s="1" t="s">
        <v>32</v>
      </c>
      <c r="B11" s="1">
        <v>6</v>
      </c>
      <c r="C11" s="11">
        <v>90</v>
      </c>
      <c r="D11" s="8">
        <f t="shared" si="0"/>
        <v>96</v>
      </c>
      <c r="E11" s="9"/>
      <c r="F11" s="9"/>
      <c r="G11" s="9"/>
      <c r="H11" s="9"/>
    </row>
    <row r="12" spans="1:8" ht="14.25" customHeight="1" x14ac:dyDescent="0.2">
      <c r="A12" s="1" t="s">
        <v>13</v>
      </c>
      <c r="B12" s="1">
        <v>12</v>
      </c>
      <c r="C12" s="11">
        <v>80</v>
      </c>
      <c r="D12" s="8">
        <f t="shared" si="0"/>
        <v>92</v>
      </c>
      <c r="E12" s="9"/>
      <c r="F12" s="9"/>
      <c r="G12" s="9"/>
      <c r="H12" s="9"/>
    </row>
    <row r="13" spans="1:8" ht="14.25" customHeight="1" x14ac:dyDescent="0.2">
      <c r="A13" s="1" t="s">
        <v>33</v>
      </c>
      <c r="B13" s="1">
        <v>11</v>
      </c>
      <c r="C13" s="11">
        <v>81</v>
      </c>
      <c r="D13" s="8">
        <f t="shared" si="0"/>
        <v>92</v>
      </c>
      <c r="E13" s="9"/>
      <c r="F13" s="9"/>
      <c r="G13" s="9"/>
      <c r="H13" s="9"/>
    </row>
    <row r="14" spans="1:8" ht="14.25" customHeight="1" x14ac:dyDescent="0.2">
      <c r="A14" s="1" t="s">
        <v>25</v>
      </c>
      <c r="B14" s="1">
        <v>9</v>
      </c>
      <c r="C14" s="11">
        <v>83</v>
      </c>
      <c r="D14" s="8">
        <f t="shared" si="0"/>
        <v>92</v>
      </c>
      <c r="E14" s="9"/>
      <c r="F14" s="9"/>
      <c r="G14" s="9"/>
      <c r="H14" s="9"/>
    </row>
    <row r="15" spans="1:8" ht="14.25" customHeight="1" x14ac:dyDescent="0.2">
      <c r="A15" s="1" t="s">
        <v>8</v>
      </c>
      <c r="B15" s="1">
        <v>7</v>
      </c>
      <c r="C15" s="11">
        <v>84</v>
      </c>
      <c r="D15" s="8">
        <f t="shared" si="0"/>
        <v>91</v>
      </c>
      <c r="E15" s="9"/>
      <c r="F15" s="9"/>
      <c r="G15" s="9"/>
      <c r="H15" s="9"/>
    </row>
    <row r="16" spans="1:8" ht="14.25" customHeight="1" x14ac:dyDescent="0.2">
      <c r="A16" s="1" t="s">
        <v>21</v>
      </c>
      <c r="B16" s="1">
        <v>7</v>
      </c>
      <c r="C16" s="11">
        <v>84</v>
      </c>
      <c r="D16" s="8">
        <f t="shared" si="0"/>
        <v>91</v>
      </c>
      <c r="E16" s="9"/>
      <c r="F16" s="9"/>
      <c r="G16" s="9"/>
      <c r="H16" s="9"/>
    </row>
    <row r="17" spans="1:8" ht="14.25" customHeight="1" x14ac:dyDescent="0.2">
      <c r="A17" s="1" t="s">
        <v>5</v>
      </c>
      <c r="B17" s="1">
        <v>3</v>
      </c>
      <c r="C17" s="11">
        <v>88</v>
      </c>
      <c r="D17" s="8">
        <f t="shared" si="0"/>
        <v>91</v>
      </c>
      <c r="E17" s="9"/>
      <c r="F17" s="9"/>
      <c r="G17" s="9"/>
      <c r="H17" s="9"/>
    </row>
    <row r="18" spans="1:8" ht="14.25" customHeight="1" x14ac:dyDescent="0.2">
      <c r="A18" s="1" t="s">
        <v>17</v>
      </c>
      <c r="B18" s="1">
        <v>10</v>
      </c>
      <c r="C18" s="11">
        <v>80</v>
      </c>
      <c r="D18" s="8">
        <f t="shared" si="0"/>
        <v>90</v>
      </c>
      <c r="E18" s="9"/>
      <c r="F18" s="9"/>
      <c r="G18" s="9"/>
      <c r="H18" s="9"/>
    </row>
    <row r="19" spans="1:8" ht="14.25" customHeight="1" x14ac:dyDescent="0.2">
      <c r="A19" s="1" t="s">
        <v>29</v>
      </c>
      <c r="B19" s="1">
        <v>3</v>
      </c>
      <c r="C19" s="11">
        <v>87</v>
      </c>
      <c r="D19" s="8">
        <f t="shared" si="0"/>
        <v>90</v>
      </c>
      <c r="E19" s="9"/>
      <c r="F19" s="9"/>
      <c r="G19" s="9"/>
      <c r="H19" s="9"/>
    </row>
    <row r="20" spans="1:8" ht="14.25" customHeight="1" x14ac:dyDescent="0.2">
      <c r="A20" s="1" t="s">
        <v>2</v>
      </c>
      <c r="B20" s="1">
        <v>9</v>
      </c>
      <c r="C20" s="11">
        <v>80</v>
      </c>
      <c r="D20" s="8">
        <f t="shared" si="0"/>
        <v>89</v>
      </c>
      <c r="E20" s="9"/>
      <c r="F20" s="9"/>
      <c r="G20" s="9"/>
      <c r="H20" s="9"/>
    </row>
    <row r="21" spans="1:8" ht="14.25" customHeight="1" x14ac:dyDescent="0.2">
      <c r="A21" s="1" t="s">
        <v>16</v>
      </c>
      <c r="B21" s="1">
        <v>9</v>
      </c>
      <c r="C21" s="11">
        <v>80</v>
      </c>
      <c r="D21" s="8">
        <f t="shared" si="0"/>
        <v>89</v>
      </c>
      <c r="E21" s="9"/>
      <c r="F21" s="9"/>
      <c r="G21" s="9"/>
      <c r="H21" s="9"/>
    </row>
    <row r="22" spans="1:8" ht="14.25" customHeight="1" x14ac:dyDescent="0.2">
      <c r="A22" s="4" t="s">
        <v>10</v>
      </c>
      <c r="B22" s="1">
        <v>3</v>
      </c>
      <c r="C22" s="11">
        <v>86</v>
      </c>
      <c r="D22" s="8">
        <f t="shared" si="0"/>
        <v>89</v>
      </c>
      <c r="E22" s="9"/>
      <c r="F22" s="9"/>
      <c r="G22" s="9"/>
      <c r="H22" s="9"/>
    </row>
    <row r="23" spans="1:8" ht="14.25" customHeight="1" x14ac:dyDescent="0.2">
      <c r="A23" s="1" t="s">
        <v>31</v>
      </c>
      <c r="B23" s="1">
        <v>20</v>
      </c>
      <c r="C23" s="11">
        <v>68</v>
      </c>
      <c r="D23" s="8">
        <f t="shared" si="0"/>
        <v>88</v>
      </c>
      <c r="E23" s="9"/>
      <c r="F23" s="9"/>
      <c r="G23" s="9"/>
      <c r="H23" s="9"/>
    </row>
    <row r="24" spans="1:8" ht="14.25" customHeight="1" x14ac:dyDescent="0.2">
      <c r="A24" s="1" t="s">
        <v>14</v>
      </c>
      <c r="B24" s="1">
        <v>2</v>
      </c>
      <c r="C24" s="11">
        <v>86</v>
      </c>
      <c r="D24" s="8">
        <f t="shared" si="0"/>
        <v>88</v>
      </c>
      <c r="E24" s="9"/>
      <c r="F24" s="9"/>
      <c r="G24" s="9"/>
      <c r="H24" s="9"/>
    </row>
    <row r="25" spans="1:8" ht="14.25" customHeight="1" x14ac:dyDescent="0.2">
      <c r="A25" s="1" t="s">
        <v>18</v>
      </c>
      <c r="B25" s="1">
        <v>2</v>
      </c>
      <c r="C25" s="11">
        <v>85</v>
      </c>
      <c r="D25" s="8">
        <f t="shared" si="0"/>
        <v>87</v>
      </c>
      <c r="E25" s="9"/>
      <c r="F25" s="9"/>
      <c r="G25" s="9"/>
      <c r="H25" s="9"/>
    </row>
    <row r="26" spans="1:8" ht="14.25" customHeight="1" x14ac:dyDescent="0.2">
      <c r="A26" s="1" t="s">
        <v>35</v>
      </c>
      <c r="B26" s="1">
        <v>4</v>
      </c>
      <c r="C26" s="11">
        <v>82</v>
      </c>
      <c r="D26" s="8">
        <f t="shared" si="0"/>
        <v>86</v>
      </c>
      <c r="E26" s="9"/>
      <c r="F26" s="9"/>
      <c r="G26" s="9"/>
      <c r="H26" s="9"/>
    </row>
    <row r="27" spans="1:8" x14ac:dyDescent="0.2">
      <c r="A27" s="1" t="s">
        <v>3</v>
      </c>
      <c r="B27" s="1">
        <v>3</v>
      </c>
      <c r="C27" s="11">
        <v>82</v>
      </c>
      <c r="D27" s="8">
        <f t="shared" si="0"/>
        <v>85</v>
      </c>
      <c r="E27" s="9"/>
      <c r="F27" s="9"/>
      <c r="G27" s="9"/>
      <c r="H27" s="9"/>
    </row>
    <row r="28" spans="1:8" x14ac:dyDescent="0.2">
      <c r="A28" s="1" t="s">
        <v>22</v>
      </c>
      <c r="B28" s="1">
        <v>2</v>
      </c>
      <c r="C28" s="11">
        <v>82</v>
      </c>
      <c r="D28" s="8">
        <f t="shared" si="0"/>
        <v>84</v>
      </c>
      <c r="E28" s="9"/>
      <c r="F28" s="9"/>
      <c r="G28" s="9"/>
      <c r="H28" s="9"/>
    </row>
    <row r="29" spans="1:8" x14ac:dyDescent="0.2">
      <c r="A29" s="1" t="s">
        <v>24</v>
      </c>
      <c r="B29" s="1">
        <v>2</v>
      </c>
      <c r="C29" s="11">
        <v>82</v>
      </c>
      <c r="D29" s="8">
        <f t="shared" si="0"/>
        <v>84</v>
      </c>
      <c r="E29" s="9"/>
      <c r="F29" s="9"/>
      <c r="G29" s="9"/>
      <c r="H29" s="9"/>
    </row>
    <row r="30" spans="1:8" x14ac:dyDescent="0.2">
      <c r="A30" s="1" t="s">
        <v>12</v>
      </c>
      <c r="B30" s="1">
        <v>1</v>
      </c>
      <c r="C30" s="11">
        <v>81</v>
      </c>
      <c r="D30" s="8">
        <f t="shared" si="0"/>
        <v>82</v>
      </c>
      <c r="E30" s="9"/>
      <c r="F30" s="9"/>
      <c r="G30" s="9"/>
      <c r="H30" s="9"/>
    </row>
    <row r="31" spans="1:8" x14ac:dyDescent="0.2">
      <c r="A31" s="1" t="s">
        <v>15</v>
      </c>
      <c r="B31" s="1">
        <v>1</v>
      </c>
      <c r="C31" s="11">
        <v>81</v>
      </c>
      <c r="D31" s="8">
        <f t="shared" si="0"/>
        <v>82</v>
      </c>
      <c r="E31" s="9"/>
      <c r="F31" s="9"/>
      <c r="G31" s="9"/>
      <c r="H31" s="9"/>
    </row>
    <row r="32" spans="1:8" x14ac:dyDescent="0.2">
      <c r="A32" s="1" t="s">
        <v>6</v>
      </c>
      <c r="B32" s="1">
        <v>4</v>
      </c>
      <c r="C32" s="11">
        <v>77</v>
      </c>
      <c r="D32" s="8">
        <f t="shared" si="0"/>
        <v>81</v>
      </c>
      <c r="E32" s="9"/>
      <c r="F32" s="9"/>
      <c r="G32" s="9"/>
      <c r="H32" s="9"/>
    </row>
    <row r="33" spans="1:8" x14ac:dyDescent="0.2">
      <c r="A33" s="1" t="s">
        <v>26</v>
      </c>
      <c r="B33" s="1">
        <v>1</v>
      </c>
      <c r="C33" s="11">
        <v>80</v>
      </c>
      <c r="D33" s="8">
        <f t="shared" si="0"/>
        <v>81</v>
      </c>
      <c r="E33" s="9"/>
      <c r="F33" s="9"/>
      <c r="G33" s="9"/>
      <c r="H33" s="9"/>
    </row>
    <row r="34" spans="1:8" x14ac:dyDescent="0.2">
      <c r="A34" s="1" t="s">
        <v>36</v>
      </c>
      <c r="B34" s="1">
        <v>0</v>
      </c>
      <c r="C34" s="11">
        <v>80</v>
      </c>
      <c r="D34" s="8">
        <f t="shared" si="0"/>
        <v>80</v>
      </c>
      <c r="E34" s="9"/>
      <c r="F34" s="9"/>
      <c r="G34" s="9"/>
      <c r="H34" s="9"/>
    </row>
    <row r="35" spans="1:8" x14ac:dyDescent="0.2">
      <c r="A35" s="1" t="s">
        <v>34</v>
      </c>
      <c r="B35" s="1">
        <v>4</v>
      </c>
      <c r="C35" s="11">
        <v>75</v>
      </c>
      <c r="D35" s="8">
        <f t="shared" si="0"/>
        <v>79</v>
      </c>
      <c r="E35" s="9"/>
      <c r="F35" s="9"/>
      <c r="G35" s="9"/>
      <c r="H35" s="9"/>
    </row>
    <row r="36" spans="1:8" x14ac:dyDescent="0.2">
      <c r="A36" s="1" t="s">
        <v>19</v>
      </c>
      <c r="B36" s="1">
        <v>4</v>
      </c>
      <c r="C36" s="11">
        <v>71</v>
      </c>
      <c r="D36" s="8">
        <f t="shared" si="0"/>
        <v>75</v>
      </c>
      <c r="E36" s="9"/>
      <c r="F36" s="9"/>
      <c r="G36" s="9"/>
      <c r="H36" s="9"/>
    </row>
    <row r="37" spans="1:8" x14ac:dyDescent="0.2">
      <c r="A37" s="1" t="s">
        <v>20</v>
      </c>
      <c r="B37" s="1">
        <v>4</v>
      </c>
      <c r="C37" s="11">
        <v>70</v>
      </c>
      <c r="D37" s="8">
        <f t="shared" si="0"/>
        <v>74</v>
      </c>
      <c r="E37" s="9"/>
      <c r="F37" s="9"/>
      <c r="G37" s="9"/>
      <c r="H37" s="9"/>
    </row>
    <row r="38" spans="1:8" x14ac:dyDescent="0.2">
      <c r="A38" s="1" t="s">
        <v>30</v>
      </c>
      <c r="B38" s="1">
        <v>1</v>
      </c>
      <c r="C38" s="11">
        <v>70</v>
      </c>
      <c r="D38" s="8">
        <f t="shared" si="0"/>
        <v>71</v>
      </c>
      <c r="E38" s="9"/>
      <c r="F38" s="9"/>
      <c r="G38" s="9"/>
      <c r="H38" s="9"/>
    </row>
    <row r="39" spans="1:8" x14ac:dyDescent="0.2">
      <c r="A39" s="1" t="s">
        <v>7</v>
      </c>
      <c r="B39" s="1">
        <v>4</v>
      </c>
      <c r="C39" s="11">
        <v>65</v>
      </c>
      <c r="D39" s="8">
        <f t="shared" si="0"/>
        <v>69</v>
      </c>
      <c r="E39" s="9"/>
      <c r="F39" s="9"/>
      <c r="G39" s="9"/>
      <c r="H39" s="9"/>
    </row>
    <row r="40" spans="1:8" x14ac:dyDescent="0.2">
      <c r="A40" s="1" t="s">
        <v>27</v>
      </c>
      <c r="B40" s="1">
        <v>1</v>
      </c>
      <c r="C40" s="11">
        <v>63</v>
      </c>
      <c r="D40" s="8">
        <f t="shared" si="0"/>
        <v>64</v>
      </c>
      <c r="E40" s="9"/>
      <c r="F40" s="9"/>
      <c r="G40" s="9"/>
      <c r="H40" s="9"/>
    </row>
  </sheetData>
  <sortState xmlns:xlrd2="http://schemas.microsoft.com/office/spreadsheetml/2017/richdata2" ref="A5:H40">
    <sortCondition descending="1" ref="D5:D40"/>
  </sortState>
  <conditionalFormatting sqref="G5:G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scale="9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C23B-3708-4A77-9DB0-564A826E858C}">
  <dimension ref="A1:H40"/>
  <sheetViews>
    <sheetView zoomScale="70" zoomScaleNormal="70" zoomScaleSheetLayoutView="80" workbookViewId="0">
      <selection activeCell="G4" sqref="G4"/>
    </sheetView>
  </sheetViews>
  <sheetFormatPr defaultRowHeight="12.75" x14ac:dyDescent="0.2"/>
  <cols>
    <col min="1" max="1" width="8" style="1" customWidth="1"/>
    <col min="2" max="4" width="11.28515625" style="1" customWidth="1"/>
    <col min="5" max="5" width="12" style="1" customWidth="1"/>
    <col min="6" max="6" width="12.140625" style="1" customWidth="1"/>
    <col min="7" max="7" width="9.42578125" style="1" customWidth="1"/>
    <col min="8" max="8" width="10.7109375" customWidth="1"/>
  </cols>
  <sheetData>
    <row r="1" spans="1:8" ht="13.5" customHeight="1" x14ac:dyDescent="0.2">
      <c r="A1" s="5" t="s">
        <v>60</v>
      </c>
      <c r="B1" s="10">
        <f>AVERAGE(B5:B40)</f>
        <v>5.25</v>
      </c>
      <c r="C1" s="10">
        <f>AVERAGE(C5:C40)</f>
        <v>81.444444444444443</v>
      </c>
      <c r="D1" s="10"/>
    </row>
    <row r="2" spans="1:8" ht="13.5" customHeight="1" x14ac:dyDescent="0.2">
      <c r="A2" s="5" t="s">
        <v>61</v>
      </c>
      <c r="B2" s="10">
        <f>STDEV(B5:B40)</f>
        <v>4.2586047346184035</v>
      </c>
      <c r="C2" s="10">
        <f>STDEV(C5:C40)</f>
        <v>7.9298511765694357</v>
      </c>
      <c r="D2" s="10"/>
    </row>
    <row r="3" spans="1:8" ht="13.5" customHeight="1" x14ac:dyDescent="0.2">
      <c r="A3" s="10"/>
      <c r="B3" s="10"/>
      <c r="C3" s="10"/>
      <c r="D3" s="10"/>
    </row>
    <row r="4" spans="1:8" ht="13.5" customHeight="1" x14ac:dyDescent="0.2">
      <c r="A4" s="2" t="s">
        <v>0</v>
      </c>
      <c r="B4" s="2" t="s">
        <v>37</v>
      </c>
      <c r="C4" s="2" t="s">
        <v>38</v>
      </c>
      <c r="D4" s="2" t="s">
        <v>64</v>
      </c>
      <c r="E4" s="2" t="s">
        <v>62</v>
      </c>
      <c r="F4" s="2" t="s">
        <v>63</v>
      </c>
      <c r="G4" s="2" t="s">
        <v>65</v>
      </c>
    </row>
    <row r="5" spans="1:8" ht="13.5" customHeight="1" x14ac:dyDescent="0.2">
      <c r="A5" s="3" t="s">
        <v>4</v>
      </c>
      <c r="B5" s="1">
        <v>14</v>
      </c>
      <c r="C5" s="1">
        <v>82</v>
      </c>
      <c r="D5" s="8">
        <f t="shared" ref="D5:D40" si="0">SUM(B5:C5)</f>
        <v>96</v>
      </c>
      <c r="E5" s="9">
        <f t="shared" ref="E5:E40" si="1">(B5-B$1)/B$2</f>
        <v>2.0546635682975758</v>
      </c>
      <c r="F5" s="9">
        <f t="shared" ref="F5:F40" si="2">(C5-C$1)/C$2</f>
        <v>7.0058761909312178E-2</v>
      </c>
      <c r="G5" s="9">
        <f t="shared" ref="G5:G40" si="3">SUM(E5:F5)</f>
        <v>2.1247223302068878</v>
      </c>
      <c r="H5" s="9"/>
    </row>
    <row r="6" spans="1:8" ht="14.25" customHeight="1" x14ac:dyDescent="0.2">
      <c r="A6" s="1" t="s">
        <v>1</v>
      </c>
      <c r="B6" s="1">
        <v>5</v>
      </c>
      <c r="C6" s="1">
        <v>98</v>
      </c>
      <c r="D6" s="8">
        <f t="shared" si="0"/>
        <v>103</v>
      </c>
      <c r="E6" s="9">
        <f t="shared" si="1"/>
        <v>-5.8704673379930739E-2</v>
      </c>
      <c r="F6" s="9">
        <f t="shared" si="2"/>
        <v>2.0877511048974973</v>
      </c>
      <c r="G6" s="9">
        <f t="shared" si="3"/>
        <v>2.0290464315175667</v>
      </c>
      <c r="H6" s="9"/>
    </row>
    <row r="7" spans="1:8" ht="14.25" customHeight="1" x14ac:dyDescent="0.2">
      <c r="A7" s="1" t="s">
        <v>31</v>
      </c>
      <c r="B7" s="1">
        <v>20</v>
      </c>
      <c r="C7" s="1">
        <v>68</v>
      </c>
      <c r="D7" s="8">
        <f t="shared" si="0"/>
        <v>88</v>
      </c>
      <c r="E7" s="9">
        <f t="shared" si="1"/>
        <v>3.4635757294159135</v>
      </c>
      <c r="F7" s="9">
        <f t="shared" si="2"/>
        <v>-1.6954220382053498</v>
      </c>
      <c r="G7" s="9">
        <f t="shared" si="3"/>
        <v>1.7681536912105638</v>
      </c>
      <c r="H7" s="9"/>
    </row>
    <row r="8" spans="1:8" ht="14.25" customHeight="1" x14ac:dyDescent="0.2">
      <c r="A8" s="1" t="s">
        <v>9</v>
      </c>
      <c r="B8" s="1">
        <v>5</v>
      </c>
      <c r="C8" s="1">
        <v>94</v>
      </c>
      <c r="D8" s="8">
        <f t="shared" si="0"/>
        <v>99</v>
      </c>
      <c r="E8" s="9">
        <f t="shared" si="1"/>
        <v>-5.8704673379930739E-2</v>
      </c>
      <c r="F8" s="9">
        <f t="shared" si="2"/>
        <v>1.5833280191504508</v>
      </c>
      <c r="G8" s="9">
        <f t="shared" si="3"/>
        <v>1.5246233457705201</v>
      </c>
      <c r="H8" s="9"/>
    </row>
    <row r="9" spans="1:8" ht="14.25" customHeight="1" x14ac:dyDescent="0.2">
      <c r="A9" s="1" t="s">
        <v>13</v>
      </c>
      <c r="B9" s="1">
        <v>12</v>
      </c>
      <c r="C9" s="1">
        <v>80</v>
      </c>
      <c r="D9" s="8">
        <f t="shared" si="0"/>
        <v>92</v>
      </c>
      <c r="E9" s="9">
        <f t="shared" si="1"/>
        <v>1.5850261812581299</v>
      </c>
      <c r="F9" s="9">
        <f t="shared" si="2"/>
        <v>-0.18215278096421095</v>
      </c>
      <c r="G9" s="9">
        <f t="shared" si="3"/>
        <v>1.4028734002939189</v>
      </c>
      <c r="H9" s="9"/>
    </row>
    <row r="10" spans="1:8" ht="14.25" customHeight="1" x14ac:dyDescent="0.2">
      <c r="A10" s="1" t="s">
        <v>28</v>
      </c>
      <c r="B10" s="1">
        <v>6</v>
      </c>
      <c r="C10" s="1">
        <v>91</v>
      </c>
      <c r="D10" s="8">
        <f t="shared" si="0"/>
        <v>97</v>
      </c>
      <c r="E10" s="9">
        <f t="shared" si="1"/>
        <v>0.17611402013979222</v>
      </c>
      <c r="F10" s="9">
        <f t="shared" si="2"/>
        <v>1.2050107048401661</v>
      </c>
      <c r="G10" s="9">
        <f t="shared" si="3"/>
        <v>1.3811247249799583</v>
      </c>
      <c r="H10" s="9"/>
    </row>
    <row r="11" spans="1:8" ht="14.25" customHeight="1" x14ac:dyDescent="0.2">
      <c r="A11" s="1" t="s">
        <v>33</v>
      </c>
      <c r="B11" s="1">
        <v>11</v>
      </c>
      <c r="C11" s="1">
        <v>81</v>
      </c>
      <c r="D11" s="8">
        <f t="shared" si="0"/>
        <v>92</v>
      </c>
      <c r="E11" s="9">
        <f t="shared" si="1"/>
        <v>1.3502074877384069</v>
      </c>
      <c r="F11" s="9">
        <f t="shared" si="2"/>
        <v>-5.6047009527449385E-2</v>
      </c>
      <c r="G11" s="9">
        <f t="shared" si="3"/>
        <v>1.2941604782109575</v>
      </c>
      <c r="H11" s="9"/>
    </row>
    <row r="12" spans="1:8" ht="14.25" customHeight="1" x14ac:dyDescent="0.2">
      <c r="A12" s="1" t="s">
        <v>11</v>
      </c>
      <c r="B12" s="1">
        <v>5</v>
      </c>
      <c r="C12" s="1">
        <v>92</v>
      </c>
      <c r="D12" s="8">
        <f t="shared" si="0"/>
        <v>97</v>
      </c>
      <c r="E12" s="9">
        <f t="shared" si="1"/>
        <v>-5.8704673379930739E-2</v>
      </c>
      <c r="F12" s="9">
        <f t="shared" si="2"/>
        <v>1.3311164762769279</v>
      </c>
      <c r="G12" s="9">
        <f t="shared" si="3"/>
        <v>1.2724118028969971</v>
      </c>
      <c r="H12" s="9"/>
    </row>
    <row r="13" spans="1:8" ht="14.25" customHeight="1" x14ac:dyDescent="0.2">
      <c r="A13" s="1" t="s">
        <v>23</v>
      </c>
      <c r="B13" s="1">
        <v>5</v>
      </c>
      <c r="C13" s="1">
        <v>92</v>
      </c>
      <c r="D13" s="8">
        <f t="shared" si="0"/>
        <v>97</v>
      </c>
      <c r="E13" s="9">
        <f t="shared" si="1"/>
        <v>-5.8704673379930739E-2</v>
      </c>
      <c r="F13" s="9">
        <f t="shared" si="2"/>
        <v>1.3311164762769279</v>
      </c>
      <c r="G13" s="9">
        <f t="shared" si="3"/>
        <v>1.2724118028969971</v>
      </c>
      <c r="H13" s="9"/>
    </row>
    <row r="14" spans="1:8" ht="14.25" customHeight="1" x14ac:dyDescent="0.2">
      <c r="A14" s="1" t="s">
        <v>32</v>
      </c>
      <c r="B14" s="1">
        <v>6</v>
      </c>
      <c r="C14" s="1">
        <v>90</v>
      </c>
      <c r="D14" s="8">
        <f t="shared" si="0"/>
        <v>96</v>
      </c>
      <c r="E14" s="9">
        <f t="shared" si="1"/>
        <v>0.17611402013979222</v>
      </c>
      <c r="F14" s="9">
        <f t="shared" si="2"/>
        <v>1.0789049334034047</v>
      </c>
      <c r="G14" s="9">
        <f t="shared" si="3"/>
        <v>1.2550189535431968</v>
      </c>
      <c r="H14" s="9"/>
    </row>
    <row r="15" spans="1:8" ht="14.25" customHeight="1" x14ac:dyDescent="0.2">
      <c r="A15" s="1" t="s">
        <v>25</v>
      </c>
      <c r="B15" s="1">
        <v>9</v>
      </c>
      <c r="C15" s="1">
        <v>83</v>
      </c>
      <c r="D15" s="8">
        <f t="shared" si="0"/>
        <v>92</v>
      </c>
      <c r="E15" s="9">
        <f t="shared" si="1"/>
        <v>0.88057010069896113</v>
      </c>
      <c r="F15" s="9">
        <f t="shared" si="2"/>
        <v>0.19616453334607373</v>
      </c>
      <c r="G15" s="9">
        <f t="shared" si="3"/>
        <v>1.0767346340450348</v>
      </c>
      <c r="H15" s="9"/>
    </row>
    <row r="16" spans="1:8" ht="14.25" customHeight="1" x14ac:dyDescent="0.2">
      <c r="A16" s="1" t="s">
        <v>17</v>
      </c>
      <c r="B16" s="1">
        <v>10</v>
      </c>
      <c r="C16" s="1">
        <v>80</v>
      </c>
      <c r="D16" s="8">
        <f t="shared" si="0"/>
        <v>90</v>
      </c>
      <c r="E16" s="9">
        <f t="shared" si="1"/>
        <v>1.115388794218684</v>
      </c>
      <c r="F16" s="9">
        <f t="shared" si="2"/>
        <v>-0.18215278096421095</v>
      </c>
      <c r="G16" s="9">
        <f t="shared" si="3"/>
        <v>0.93323601325447303</v>
      </c>
      <c r="H16" s="9"/>
    </row>
    <row r="17" spans="1:8" ht="14.25" customHeight="1" x14ac:dyDescent="0.2">
      <c r="A17" s="1" t="s">
        <v>8</v>
      </c>
      <c r="B17" s="1">
        <v>7</v>
      </c>
      <c r="C17" s="1">
        <v>84</v>
      </c>
      <c r="D17" s="8">
        <f t="shared" si="0"/>
        <v>91</v>
      </c>
      <c r="E17" s="9">
        <f t="shared" si="1"/>
        <v>0.41093271365951517</v>
      </c>
      <c r="F17" s="9">
        <f t="shared" si="2"/>
        <v>0.3222703047828353</v>
      </c>
      <c r="G17" s="9">
        <f t="shared" si="3"/>
        <v>0.73320301844235047</v>
      </c>
      <c r="H17" s="9"/>
    </row>
    <row r="18" spans="1:8" ht="14.25" customHeight="1" x14ac:dyDescent="0.2">
      <c r="A18" s="1" t="s">
        <v>21</v>
      </c>
      <c r="B18" s="1">
        <v>7</v>
      </c>
      <c r="C18" s="1">
        <v>84</v>
      </c>
      <c r="D18" s="8">
        <f t="shared" si="0"/>
        <v>91</v>
      </c>
      <c r="E18" s="9">
        <f t="shared" si="1"/>
        <v>0.41093271365951517</v>
      </c>
      <c r="F18" s="9">
        <f t="shared" si="2"/>
        <v>0.3222703047828353</v>
      </c>
      <c r="G18" s="9">
        <f t="shared" si="3"/>
        <v>0.73320301844235047</v>
      </c>
      <c r="H18" s="9"/>
    </row>
    <row r="19" spans="1:8" ht="14.25" customHeight="1" x14ac:dyDescent="0.2">
      <c r="A19" s="1" t="s">
        <v>2</v>
      </c>
      <c r="B19" s="1">
        <v>9</v>
      </c>
      <c r="C19" s="1">
        <v>80</v>
      </c>
      <c r="D19" s="8">
        <f t="shared" si="0"/>
        <v>89</v>
      </c>
      <c r="E19" s="9">
        <f t="shared" si="1"/>
        <v>0.88057010069896113</v>
      </c>
      <c r="F19" s="9">
        <f t="shared" si="2"/>
        <v>-0.18215278096421095</v>
      </c>
      <c r="G19" s="9">
        <f t="shared" si="3"/>
        <v>0.69841731973475019</v>
      </c>
      <c r="H19" s="9"/>
    </row>
    <row r="20" spans="1:8" ht="14.25" customHeight="1" x14ac:dyDescent="0.2">
      <c r="A20" s="1" t="s">
        <v>16</v>
      </c>
      <c r="B20" s="1">
        <v>9</v>
      </c>
      <c r="C20" s="1">
        <v>80</v>
      </c>
      <c r="D20" s="8">
        <f t="shared" si="0"/>
        <v>89</v>
      </c>
      <c r="E20" s="9">
        <f t="shared" si="1"/>
        <v>0.88057010069896113</v>
      </c>
      <c r="F20" s="9">
        <f t="shared" si="2"/>
        <v>-0.18215278096421095</v>
      </c>
      <c r="G20" s="9">
        <f t="shared" si="3"/>
        <v>0.69841731973475019</v>
      </c>
      <c r="H20" s="9"/>
    </row>
    <row r="21" spans="1:8" ht="14.25" customHeight="1" x14ac:dyDescent="0.2">
      <c r="A21" s="1" t="s">
        <v>5</v>
      </c>
      <c r="B21" s="1">
        <v>3</v>
      </c>
      <c r="C21" s="1">
        <v>88</v>
      </c>
      <c r="D21" s="8">
        <f t="shared" si="0"/>
        <v>91</v>
      </c>
      <c r="E21" s="9">
        <f t="shared" si="1"/>
        <v>-0.5283420604193767</v>
      </c>
      <c r="F21" s="9">
        <f t="shared" si="2"/>
        <v>0.82669339052988156</v>
      </c>
      <c r="G21" s="9">
        <f t="shared" si="3"/>
        <v>0.29835133011050485</v>
      </c>
      <c r="H21" s="9"/>
    </row>
    <row r="22" spans="1:8" ht="14.25" customHeight="1" x14ac:dyDescent="0.2">
      <c r="A22" s="1" t="s">
        <v>29</v>
      </c>
      <c r="B22" s="1">
        <v>3</v>
      </c>
      <c r="C22" s="1">
        <v>87</v>
      </c>
      <c r="D22" s="8">
        <f t="shared" si="0"/>
        <v>90</v>
      </c>
      <c r="E22" s="9">
        <f t="shared" si="1"/>
        <v>-0.5283420604193767</v>
      </c>
      <c r="F22" s="9">
        <f t="shared" si="2"/>
        <v>0.70058761909311995</v>
      </c>
      <c r="G22" s="9">
        <f t="shared" si="3"/>
        <v>0.17224555867374325</v>
      </c>
      <c r="H22" s="9"/>
    </row>
    <row r="23" spans="1:8" ht="14.25" customHeight="1" x14ac:dyDescent="0.2">
      <c r="A23" s="4" t="s">
        <v>10</v>
      </c>
      <c r="B23" s="1">
        <v>3</v>
      </c>
      <c r="C23" s="1">
        <v>86</v>
      </c>
      <c r="D23" s="8">
        <f t="shared" si="0"/>
        <v>89</v>
      </c>
      <c r="E23" s="9">
        <f t="shared" si="1"/>
        <v>-0.5283420604193767</v>
      </c>
      <c r="F23" s="9">
        <f t="shared" si="2"/>
        <v>0.57448184765635846</v>
      </c>
      <c r="G23" s="9">
        <f t="shared" si="3"/>
        <v>4.6139787236981755E-2</v>
      </c>
      <c r="H23" s="9"/>
    </row>
    <row r="24" spans="1:8" ht="14.25" customHeight="1" x14ac:dyDescent="0.2">
      <c r="A24" s="1" t="s">
        <v>14</v>
      </c>
      <c r="B24" s="1">
        <v>2</v>
      </c>
      <c r="C24" s="1">
        <v>86</v>
      </c>
      <c r="D24" s="8">
        <f t="shared" si="0"/>
        <v>88</v>
      </c>
      <c r="E24" s="9">
        <f t="shared" si="1"/>
        <v>-0.76316075393909966</v>
      </c>
      <c r="F24" s="9">
        <f t="shared" si="2"/>
        <v>0.57448184765635846</v>
      </c>
      <c r="G24" s="9">
        <f t="shared" si="3"/>
        <v>-0.1886789062827412</v>
      </c>
      <c r="H24" s="9"/>
    </row>
    <row r="25" spans="1:8" ht="14.25" customHeight="1" x14ac:dyDescent="0.2">
      <c r="A25" s="1" t="s">
        <v>35</v>
      </c>
      <c r="B25" s="1">
        <v>4</v>
      </c>
      <c r="C25" s="1">
        <v>82</v>
      </c>
      <c r="D25" s="8">
        <f t="shared" si="0"/>
        <v>86</v>
      </c>
      <c r="E25" s="9">
        <f t="shared" si="1"/>
        <v>-0.29352336689965369</v>
      </c>
      <c r="F25" s="9">
        <f t="shared" si="2"/>
        <v>7.0058761909312178E-2</v>
      </c>
      <c r="G25" s="9">
        <f t="shared" si="3"/>
        <v>-0.22346460499034151</v>
      </c>
      <c r="H25" s="9"/>
    </row>
    <row r="26" spans="1:8" ht="14.25" customHeight="1" x14ac:dyDescent="0.2">
      <c r="A26" s="1" t="s">
        <v>18</v>
      </c>
      <c r="B26" s="1">
        <v>2</v>
      </c>
      <c r="C26" s="1">
        <v>85</v>
      </c>
      <c r="D26" s="8">
        <f t="shared" si="0"/>
        <v>87</v>
      </c>
      <c r="E26" s="9">
        <f t="shared" si="1"/>
        <v>-0.76316075393909966</v>
      </c>
      <c r="F26" s="9">
        <f t="shared" si="2"/>
        <v>0.44837607621959685</v>
      </c>
      <c r="G26" s="9">
        <f t="shared" si="3"/>
        <v>-0.3147846777195028</v>
      </c>
      <c r="H26" s="9"/>
    </row>
    <row r="27" spans="1:8" x14ac:dyDescent="0.2">
      <c r="A27" s="1" t="s">
        <v>3</v>
      </c>
      <c r="B27" s="1">
        <v>3</v>
      </c>
      <c r="C27" s="1">
        <v>82</v>
      </c>
      <c r="D27" s="8">
        <f t="shared" si="0"/>
        <v>85</v>
      </c>
      <c r="E27" s="9">
        <f t="shared" si="1"/>
        <v>-0.5283420604193767</v>
      </c>
      <c r="F27" s="9">
        <f t="shared" si="2"/>
        <v>7.0058761909312178E-2</v>
      </c>
      <c r="G27" s="9">
        <f t="shared" si="3"/>
        <v>-0.45828329851006455</v>
      </c>
      <c r="H27" s="9"/>
    </row>
    <row r="28" spans="1:8" x14ac:dyDescent="0.2">
      <c r="A28" s="1" t="s">
        <v>22</v>
      </c>
      <c r="B28" s="1">
        <v>2</v>
      </c>
      <c r="C28" s="1">
        <v>82</v>
      </c>
      <c r="D28" s="8">
        <f t="shared" si="0"/>
        <v>84</v>
      </c>
      <c r="E28" s="9">
        <f t="shared" si="1"/>
        <v>-0.76316075393909966</v>
      </c>
      <c r="F28" s="9">
        <f t="shared" si="2"/>
        <v>7.0058761909312178E-2</v>
      </c>
      <c r="G28" s="9">
        <f t="shared" si="3"/>
        <v>-0.69310199202978751</v>
      </c>
      <c r="H28" s="9"/>
    </row>
    <row r="29" spans="1:8" x14ac:dyDescent="0.2">
      <c r="A29" s="1" t="s">
        <v>24</v>
      </c>
      <c r="B29" s="1">
        <v>2</v>
      </c>
      <c r="C29" s="1">
        <v>82</v>
      </c>
      <c r="D29" s="8">
        <f t="shared" si="0"/>
        <v>84</v>
      </c>
      <c r="E29" s="9">
        <f t="shared" si="1"/>
        <v>-0.76316075393909966</v>
      </c>
      <c r="F29" s="9">
        <f t="shared" si="2"/>
        <v>7.0058761909312178E-2</v>
      </c>
      <c r="G29" s="9">
        <f t="shared" si="3"/>
        <v>-0.69310199202978751</v>
      </c>
      <c r="H29" s="9"/>
    </row>
    <row r="30" spans="1:8" x14ac:dyDescent="0.2">
      <c r="A30" s="1" t="s">
        <v>6</v>
      </c>
      <c r="B30" s="1">
        <v>4</v>
      </c>
      <c r="C30" s="1">
        <v>77</v>
      </c>
      <c r="D30" s="8">
        <f t="shared" si="0"/>
        <v>81</v>
      </c>
      <c r="E30" s="9">
        <f t="shared" si="1"/>
        <v>-0.29352336689965369</v>
      </c>
      <c r="F30" s="9">
        <f t="shared" si="2"/>
        <v>-0.56047009527449565</v>
      </c>
      <c r="G30" s="9">
        <f t="shared" si="3"/>
        <v>-0.8539934621741494</v>
      </c>
      <c r="H30" s="9"/>
    </row>
    <row r="31" spans="1:8" x14ac:dyDescent="0.2">
      <c r="A31" s="1" t="s">
        <v>12</v>
      </c>
      <c r="B31" s="1">
        <v>1</v>
      </c>
      <c r="C31" s="1">
        <v>81</v>
      </c>
      <c r="D31" s="8">
        <f t="shared" si="0"/>
        <v>82</v>
      </c>
      <c r="E31" s="9">
        <f t="shared" si="1"/>
        <v>-0.99797944745882261</v>
      </c>
      <c r="F31" s="9">
        <f t="shared" si="2"/>
        <v>-5.6047009527449385E-2</v>
      </c>
      <c r="G31" s="9">
        <f t="shared" si="3"/>
        <v>-1.0540264569862721</v>
      </c>
      <c r="H31" s="9"/>
    </row>
    <row r="32" spans="1:8" x14ac:dyDescent="0.2">
      <c r="A32" s="1" t="s">
        <v>15</v>
      </c>
      <c r="B32" s="1">
        <v>1</v>
      </c>
      <c r="C32" s="1">
        <v>81</v>
      </c>
      <c r="D32" s="8">
        <f t="shared" si="0"/>
        <v>82</v>
      </c>
      <c r="E32" s="9">
        <f t="shared" si="1"/>
        <v>-0.99797944745882261</v>
      </c>
      <c r="F32" s="9">
        <f t="shared" si="2"/>
        <v>-5.6047009527449385E-2</v>
      </c>
      <c r="G32" s="9">
        <f t="shared" si="3"/>
        <v>-1.0540264569862721</v>
      </c>
      <c r="H32" s="9"/>
    </row>
    <row r="33" spans="1:8" x14ac:dyDescent="0.2">
      <c r="A33" s="1" t="s">
        <v>34</v>
      </c>
      <c r="B33" s="1">
        <v>4</v>
      </c>
      <c r="C33" s="1">
        <v>75</v>
      </c>
      <c r="D33" s="8">
        <f t="shared" si="0"/>
        <v>79</v>
      </c>
      <c r="E33" s="9">
        <f t="shared" si="1"/>
        <v>-0.29352336689965369</v>
      </c>
      <c r="F33" s="9">
        <f t="shared" si="2"/>
        <v>-0.81268163814801875</v>
      </c>
      <c r="G33" s="9">
        <f t="shared" si="3"/>
        <v>-1.1062050050476724</v>
      </c>
      <c r="H33" s="9"/>
    </row>
    <row r="34" spans="1:8" x14ac:dyDescent="0.2">
      <c r="A34" s="1" t="s">
        <v>26</v>
      </c>
      <c r="B34" s="1">
        <v>1</v>
      </c>
      <c r="C34" s="1">
        <v>80</v>
      </c>
      <c r="D34" s="8">
        <f t="shared" si="0"/>
        <v>81</v>
      </c>
      <c r="E34" s="9">
        <f t="shared" si="1"/>
        <v>-0.99797944745882261</v>
      </c>
      <c r="F34" s="9">
        <f t="shared" si="2"/>
        <v>-0.18215278096421095</v>
      </c>
      <c r="G34" s="9">
        <f t="shared" si="3"/>
        <v>-1.1801322284230336</v>
      </c>
      <c r="H34" s="9"/>
    </row>
    <row r="35" spans="1:8" x14ac:dyDescent="0.2">
      <c r="A35" s="1" t="s">
        <v>36</v>
      </c>
      <c r="B35" s="1">
        <v>0</v>
      </c>
      <c r="C35" s="1">
        <v>80</v>
      </c>
      <c r="D35" s="8">
        <f t="shared" si="0"/>
        <v>80</v>
      </c>
      <c r="E35" s="9">
        <f t="shared" si="1"/>
        <v>-1.2327981409785456</v>
      </c>
      <c r="F35" s="9">
        <f t="shared" si="2"/>
        <v>-0.18215278096421095</v>
      </c>
      <c r="G35" s="9">
        <f t="shared" si="3"/>
        <v>-1.4149509219427565</v>
      </c>
      <c r="H35" s="9"/>
    </row>
    <row r="36" spans="1:8" x14ac:dyDescent="0.2">
      <c r="A36" s="1" t="s">
        <v>19</v>
      </c>
      <c r="B36" s="1">
        <v>4</v>
      </c>
      <c r="C36" s="1">
        <v>71</v>
      </c>
      <c r="D36" s="8">
        <f t="shared" si="0"/>
        <v>75</v>
      </c>
      <c r="E36" s="9">
        <f t="shared" si="1"/>
        <v>-0.29352336689965369</v>
      </c>
      <c r="F36" s="9">
        <f t="shared" si="2"/>
        <v>-1.3171047238950651</v>
      </c>
      <c r="G36" s="9">
        <f t="shared" si="3"/>
        <v>-1.6106280907947188</v>
      </c>
      <c r="H36" s="9"/>
    </row>
    <row r="37" spans="1:8" x14ac:dyDescent="0.2">
      <c r="A37" s="1" t="s">
        <v>20</v>
      </c>
      <c r="B37" s="1">
        <v>4</v>
      </c>
      <c r="C37" s="1">
        <v>70</v>
      </c>
      <c r="D37" s="8">
        <f t="shared" si="0"/>
        <v>74</v>
      </c>
      <c r="E37" s="9">
        <f t="shared" si="1"/>
        <v>-0.29352336689965369</v>
      </c>
      <c r="F37" s="9">
        <f t="shared" si="2"/>
        <v>-1.4432104953318265</v>
      </c>
      <c r="G37" s="9">
        <f t="shared" si="3"/>
        <v>-1.7367338622314803</v>
      </c>
      <c r="H37" s="9"/>
    </row>
    <row r="38" spans="1:8" x14ac:dyDescent="0.2">
      <c r="A38" s="1" t="s">
        <v>7</v>
      </c>
      <c r="B38" s="1">
        <v>4</v>
      </c>
      <c r="C38" s="1">
        <v>65</v>
      </c>
      <c r="D38" s="8">
        <f t="shared" si="0"/>
        <v>69</v>
      </c>
      <c r="E38" s="9">
        <f t="shared" si="1"/>
        <v>-0.29352336689965369</v>
      </c>
      <c r="F38" s="9">
        <f t="shared" si="2"/>
        <v>-2.0737393525156342</v>
      </c>
      <c r="G38" s="9">
        <f t="shared" si="3"/>
        <v>-2.367262719415288</v>
      </c>
      <c r="H38" s="9"/>
    </row>
    <row r="39" spans="1:8" x14ac:dyDescent="0.2">
      <c r="A39" s="1" t="s">
        <v>30</v>
      </c>
      <c r="B39" s="1">
        <v>1</v>
      </c>
      <c r="C39" s="1">
        <v>70</v>
      </c>
      <c r="D39" s="8">
        <f t="shared" si="0"/>
        <v>71</v>
      </c>
      <c r="E39" s="9">
        <f t="shared" si="1"/>
        <v>-0.99797944745882261</v>
      </c>
      <c r="F39" s="9">
        <f t="shared" si="2"/>
        <v>-1.4432104953318265</v>
      </c>
      <c r="G39" s="9">
        <f t="shared" si="3"/>
        <v>-2.4411899427906492</v>
      </c>
      <c r="H39" s="9"/>
    </row>
    <row r="40" spans="1:8" x14ac:dyDescent="0.2">
      <c r="A40" s="1" t="s">
        <v>27</v>
      </c>
      <c r="B40" s="1">
        <v>1</v>
      </c>
      <c r="C40" s="1">
        <v>63</v>
      </c>
      <c r="D40" s="8">
        <f t="shared" si="0"/>
        <v>64</v>
      </c>
      <c r="E40" s="9">
        <f t="shared" si="1"/>
        <v>-0.99797944745882261</v>
      </c>
      <c r="F40" s="9">
        <f t="shared" si="2"/>
        <v>-2.3259508953891577</v>
      </c>
      <c r="G40" s="9">
        <f t="shared" si="3"/>
        <v>-3.3239303428479801</v>
      </c>
      <c r="H40" s="9"/>
    </row>
  </sheetData>
  <sortState xmlns:xlrd2="http://schemas.microsoft.com/office/spreadsheetml/2017/richdata2" ref="A5:H40">
    <sortCondition descending="1" ref="G5:G40"/>
  </sortState>
  <conditionalFormatting sqref="G5:G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scale="90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FD1A-3BEB-41C0-8BAB-C9128E98CD84}">
  <dimension ref="A1:D40"/>
  <sheetViews>
    <sheetView zoomScale="80" zoomScaleNormal="80" workbookViewId="0">
      <selection activeCell="AA13" sqref="AA13"/>
    </sheetView>
  </sheetViews>
  <sheetFormatPr defaultRowHeight="12.75" x14ac:dyDescent="0.2"/>
  <cols>
    <col min="1" max="1" width="8" style="1" customWidth="1"/>
    <col min="2" max="4" width="11.28515625" style="1" customWidth="1"/>
  </cols>
  <sheetData>
    <row r="1" spans="1:4" ht="13.5" customHeight="1" x14ac:dyDescent="0.2">
      <c r="A1" s="5" t="s">
        <v>60</v>
      </c>
      <c r="B1" s="10">
        <f>AVERAGE(B5:B40)</f>
        <v>5.25</v>
      </c>
      <c r="C1" s="10">
        <f>AVERAGE(C5:C40)</f>
        <v>81.444444444444443</v>
      </c>
      <c r="D1" s="10"/>
    </row>
    <row r="2" spans="1:4" ht="13.5" customHeight="1" x14ac:dyDescent="0.2">
      <c r="A2" s="5" t="s">
        <v>61</v>
      </c>
      <c r="B2" s="10">
        <f>STDEV(B5:B40)</f>
        <v>4.2586047346184035</v>
      </c>
      <c r="C2" s="10">
        <f>STDEV(C5:C40)</f>
        <v>7.9298511765694375</v>
      </c>
      <c r="D2" s="10"/>
    </row>
    <row r="3" spans="1:4" ht="13.5" customHeight="1" x14ac:dyDescent="0.2">
      <c r="A3" s="10"/>
      <c r="B3" s="10"/>
      <c r="C3" s="10"/>
      <c r="D3" s="10"/>
    </row>
    <row r="4" spans="1:4" ht="13.5" customHeight="1" x14ac:dyDescent="0.2">
      <c r="A4" s="2" t="s">
        <v>0</v>
      </c>
      <c r="B4" s="2" t="s">
        <v>37</v>
      </c>
      <c r="C4" s="2" t="s">
        <v>38</v>
      </c>
      <c r="D4" s="2"/>
    </row>
    <row r="5" spans="1:4" ht="13.5" customHeight="1" x14ac:dyDescent="0.2">
      <c r="A5" s="1" t="s">
        <v>1</v>
      </c>
      <c r="B5" s="1">
        <v>5</v>
      </c>
      <c r="C5" s="1">
        <v>98</v>
      </c>
      <c r="D5" s="8"/>
    </row>
    <row r="6" spans="1:4" ht="14.25" customHeight="1" x14ac:dyDescent="0.2">
      <c r="A6" s="1" t="s">
        <v>2</v>
      </c>
      <c r="B6" s="1">
        <v>9</v>
      </c>
      <c r="C6" s="1">
        <v>80</v>
      </c>
      <c r="D6" s="8"/>
    </row>
    <row r="7" spans="1:4" ht="14.25" customHeight="1" x14ac:dyDescent="0.2">
      <c r="A7" s="1" t="s">
        <v>3</v>
      </c>
      <c r="B7" s="1">
        <v>3</v>
      </c>
      <c r="C7" s="1">
        <v>82</v>
      </c>
      <c r="D7" s="8"/>
    </row>
    <row r="8" spans="1:4" ht="14.25" customHeight="1" x14ac:dyDescent="0.2">
      <c r="A8" s="3" t="s">
        <v>4</v>
      </c>
      <c r="B8" s="1">
        <v>14</v>
      </c>
      <c r="C8" s="1">
        <v>82</v>
      </c>
      <c r="D8" s="8"/>
    </row>
    <row r="9" spans="1:4" ht="14.25" customHeight="1" x14ac:dyDescent="0.2">
      <c r="A9" s="1" t="s">
        <v>5</v>
      </c>
      <c r="B9" s="1">
        <v>3</v>
      </c>
      <c r="C9" s="1">
        <v>88</v>
      </c>
      <c r="D9" s="8"/>
    </row>
    <row r="10" spans="1:4" ht="14.25" customHeight="1" x14ac:dyDescent="0.2">
      <c r="A10" s="1" t="s">
        <v>6</v>
      </c>
      <c r="B10" s="1">
        <v>4</v>
      </c>
      <c r="C10" s="1">
        <v>77</v>
      </c>
      <c r="D10" s="8"/>
    </row>
    <row r="11" spans="1:4" ht="14.25" customHeight="1" x14ac:dyDescent="0.2">
      <c r="A11" s="1" t="s">
        <v>7</v>
      </c>
      <c r="B11" s="1">
        <v>4</v>
      </c>
      <c r="C11" s="1">
        <v>65</v>
      </c>
      <c r="D11" s="8"/>
    </row>
    <row r="12" spans="1:4" ht="14.25" customHeight="1" x14ac:dyDescent="0.2">
      <c r="A12" s="1" t="s">
        <v>8</v>
      </c>
      <c r="B12" s="1">
        <v>7</v>
      </c>
      <c r="C12" s="1">
        <v>84</v>
      </c>
      <c r="D12" s="8"/>
    </row>
    <row r="13" spans="1:4" ht="14.25" customHeight="1" x14ac:dyDescent="0.2">
      <c r="A13" s="1" t="s">
        <v>9</v>
      </c>
      <c r="B13" s="1">
        <v>5</v>
      </c>
      <c r="C13" s="1">
        <v>94</v>
      </c>
      <c r="D13" s="8"/>
    </row>
    <row r="14" spans="1:4" ht="14.25" customHeight="1" x14ac:dyDescent="0.2">
      <c r="A14" s="4" t="s">
        <v>10</v>
      </c>
      <c r="B14" s="1">
        <v>3</v>
      </c>
      <c r="C14" s="1">
        <v>86</v>
      </c>
      <c r="D14" s="8"/>
    </row>
    <row r="15" spans="1:4" ht="14.25" customHeight="1" x14ac:dyDescent="0.2">
      <c r="A15" s="1" t="s">
        <v>11</v>
      </c>
      <c r="B15" s="1">
        <v>5</v>
      </c>
      <c r="C15" s="1">
        <v>92</v>
      </c>
      <c r="D15" s="8"/>
    </row>
    <row r="16" spans="1:4" ht="14.25" customHeight="1" x14ac:dyDescent="0.2">
      <c r="A16" s="1" t="s">
        <v>12</v>
      </c>
      <c r="B16" s="1">
        <v>1</v>
      </c>
      <c r="C16" s="1">
        <v>81</v>
      </c>
      <c r="D16" s="8"/>
    </row>
    <row r="17" spans="1:4" ht="14.25" customHeight="1" x14ac:dyDescent="0.2">
      <c r="A17" s="1" t="s">
        <v>13</v>
      </c>
      <c r="B17" s="1">
        <v>12</v>
      </c>
      <c r="C17" s="1">
        <v>80</v>
      </c>
      <c r="D17" s="8"/>
    </row>
    <row r="18" spans="1:4" ht="14.25" customHeight="1" x14ac:dyDescent="0.2">
      <c r="A18" s="1" t="s">
        <v>14</v>
      </c>
      <c r="B18" s="1">
        <v>2</v>
      </c>
      <c r="C18" s="1">
        <v>86</v>
      </c>
      <c r="D18" s="8"/>
    </row>
    <row r="19" spans="1:4" ht="14.25" customHeight="1" x14ac:dyDescent="0.2">
      <c r="A19" s="1" t="s">
        <v>15</v>
      </c>
      <c r="B19" s="1">
        <v>1</v>
      </c>
      <c r="C19" s="1">
        <v>81</v>
      </c>
      <c r="D19" s="8"/>
    </row>
    <row r="20" spans="1:4" ht="14.25" customHeight="1" x14ac:dyDescent="0.2">
      <c r="A20" s="1" t="s">
        <v>16</v>
      </c>
      <c r="B20" s="1">
        <v>9</v>
      </c>
      <c r="C20" s="1">
        <v>80</v>
      </c>
      <c r="D20" s="8"/>
    </row>
    <row r="21" spans="1:4" ht="14.25" customHeight="1" x14ac:dyDescent="0.2">
      <c r="A21" s="1" t="s">
        <v>17</v>
      </c>
      <c r="B21" s="1">
        <v>10</v>
      </c>
      <c r="C21" s="1">
        <v>80</v>
      </c>
      <c r="D21" s="8"/>
    </row>
    <row r="22" spans="1:4" ht="14.25" customHeight="1" x14ac:dyDescent="0.2">
      <c r="A22" s="1" t="s">
        <v>18</v>
      </c>
      <c r="B22" s="1">
        <v>2</v>
      </c>
      <c r="C22" s="1">
        <v>85</v>
      </c>
      <c r="D22" s="8"/>
    </row>
    <row r="23" spans="1:4" ht="14.25" customHeight="1" x14ac:dyDescent="0.2">
      <c r="A23" s="1" t="s">
        <v>19</v>
      </c>
      <c r="B23" s="1">
        <v>4</v>
      </c>
      <c r="C23" s="1">
        <v>71</v>
      </c>
      <c r="D23" s="8"/>
    </row>
    <row r="24" spans="1:4" ht="14.25" customHeight="1" x14ac:dyDescent="0.2">
      <c r="A24" s="1" t="s">
        <v>20</v>
      </c>
      <c r="B24" s="1">
        <v>4</v>
      </c>
      <c r="C24" s="1">
        <v>70</v>
      </c>
      <c r="D24" s="8"/>
    </row>
    <row r="25" spans="1:4" ht="14.25" customHeight="1" x14ac:dyDescent="0.2">
      <c r="A25" s="1" t="s">
        <v>21</v>
      </c>
      <c r="B25" s="1">
        <v>7</v>
      </c>
      <c r="C25" s="1">
        <v>84</v>
      </c>
      <c r="D25" s="8"/>
    </row>
    <row r="26" spans="1:4" ht="14.25" customHeight="1" x14ac:dyDescent="0.2">
      <c r="A26" s="1" t="s">
        <v>22</v>
      </c>
      <c r="B26" s="1">
        <v>2</v>
      </c>
      <c r="C26" s="1">
        <v>82</v>
      </c>
      <c r="D26" s="8"/>
    </row>
    <row r="27" spans="1:4" x14ac:dyDescent="0.2">
      <c r="A27" s="1" t="s">
        <v>23</v>
      </c>
      <c r="B27" s="1">
        <v>5</v>
      </c>
      <c r="C27" s="1">
        <v>92</v>
      </c>
      <c r="D27" s="8"/>
    </row>
    <row r="28" spans="1:4" x14ac:dyDescent="0.2">
      <c r="A28" s="1" t="s">
        <v>24</v>
      </c>
      <c r="B28" s="1">
        <v>2</v>
      </c>
      <c r="C28" s="1">
        <v>82</v>
      </c>
      <c r="D28" s="8"/>
    </row>
    <row r="29" spans="1:4" x14ac:dyDescent="0.2">
      <c r="A29" s="1" t="s">
        <v>25</v>
      </c>
      <c r="B29" s="1">
        <v>9</v>
      </c>
      <c r="C29" s="1">
        <v>83</v>
      </c>
      <c r="D29" s="8"/>
    </row>
    <row r="30" spans="1:4" x14ac:dyDescent="0.2">
      <c r="A30" s="1" t="s">
        <v>26</v>
      </c>
      <c r="B30" s="1">
        <v>1</v>
      </c>
      <c r="C30" s="1">
        <v>80</v>
      </c>
      <c r="D30" s="8"/>
    </row>
    <row r="31" spans="1:4" x14ac:dyDescent="0.2">
      <c r="A31" s="1" t="s">
        <v>27</v>
      </c>
      <c r="B31" s="1">
        <v>1</v>
      </c>
      <c r="C31" s="1">
        <v>63</v>
      </c>
      <c r="D31" s="8"/>
    </row>
    <row r="32" spans="1:4" x14ac:dyDescent="0.2">
      <c r="A32" s="1" t="s">
        <v>28</v>
      </c>
      <c r="B32" s="1">
        <v>6</v>
      </c>
      <c r="C32" s="1">
        <v>91</v>
      </c>
      <c r="D32" s="8"/>
    </row>
    <row r="33" spans="1:4" x14ac:dyDescent="0.2">
      <c r="A33" s="1" t="s">
        <v>29</v>
      </c>
      <c r="B33" s="1">
        <v>3</v>
      </c>
      <c r="C33" s="1">
        <v>87</v>
      </c>
      <c r="D33" s="8"/>
    </row>
    <row r="34" spans="1:4" x14ac:dyDescent="0.2">
      <c r="A34" s="1" t="s">
        <v>30</v>
      </c>
      <c r="B34" s="1">
        <v>1</v>
      </c>
      <c r="C34" s="1">
        <v>70</v>
      </c>
      <c r="D34" s="8"/>
    </row>
    <row r="35" spans="1:4" x14ac:dyDescent="0.2">
      <c r="A35" s="1" t="s">
        <v>31</v>
      </c>
      <c r="B35" s="1">
        <v>20</v>
      </c>
      <c r="C35" s="1">
        <v>68</v>
      </c>
      <c r="D35" s="8"/>
    </row>
    <row r="36" spans="1:4" x14ac:dyDescent="0.2">
      <c r="A36" s="1" t="s">
        <v>32</v>
      </c>
      <c r="B36" s="1">
        <v>6</v>
      </c>
      <c r="C36" s="1">
        <v>90</v>
      </c>
      <c r="D36" s="8"/>
    </row>
    <row r="37" spans="1:4" x14ac:dyDescent="0.2">
      <c r="A37" s="1" t="s">
        <v>33</v>
      </c>
      <c r="B37" s="1">
        <v>11</v>
      </c>
      <c r="C37" s="1">
        <v>81</v>
      </c>
      <c r="D37" s="8"/>
    </row>
    <row r="38" spans="1:4" x14ac:dyDescent="0.2">
      <c r="A38" s="1" t="s">
        <v>34</v>
      </c>
      <c r="B38" s="1">
        <v>4</v>
      </c>
      <c r="C38" s="1">
        <v>75</v>
      </c>
      <c r="D38" s="8"/>
    </row>
    <row r="39" spans="1:4" x14ac:dyDescent="0.2">
      <c r="A39" s="1" t="s">
        <v>35</v>
      </c>
      <c r="B39" s="1">
        <v>4</v>
      </c>
      <c r="C39" s="1">
        <v>82</v>
      </c>
      <c r="D39" s="8"/>
    </row>
    <row r="40" spans="1:4" x14ac:dyDescent="0.2">
      <c r="A40" s="1" t="s">
        <v>36</v>
      </c>
      <c r="B40" s="1">
        <v>0</v>
      </c>
      <c r="C40" s="1">
        <v>80</v>
      </c>
      <c r="D40" s="8"/>
    </row>
  </sheetData>
  <sortState xmlns:xlrd2="http://schemas.microsoft.com/office/spreadsheetml/2017/richdata2" ref="A5:C40">
    <sortCondition ref="A5:A40"/>
  </sortState>
  <conditionalFormatting sqref="D5: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scale="90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FEFB-F504-4D15-AE83-0CE5ED7116A5}">
  <dimension ref="A1:AK55"/>
  <sheetViews>
    <sheetView workbookViewId="0"/>
  </sheetViews>
  <sheetFormatPr defaultRowHeight="12.75" x14ac:dyDescent="0.2"/>
  <cols>
    <col min="1" max="1" width="20.7109375" customWidth="1"/>
  </cols>
  <sheetData>
    <row r="1" spans="1:31" x14ac:dyDescent="0.2">
      <c r="A1" s="6" t="s">
        <v>39</v>
      </c>
      <c r="AA1" t="s">
        <v>55</v>
      </c>
    </row>
    <row r="2" spans="1:31" x14ac:dyDescent="0.2">
      <c r="B2" s="7" t="s">
        <v>37</v>
      </c>
      <c r="C2" s="7" t="s">
        <v>38</v>
      </c>
      <c r="AA2" t="s">
        <v>56</v>
      </c>
      <c r="AB2">
        <f>'Box-Research,OthersData'!Q3_Research+0.15*('Box-Research,OthersData'!Q3_Research-'Box-Research,OthersData'!Q1_Research)</f>
        <v>7.75</v>
      </c>
      <c r="AC2">
        <v>5</v>
      </c>
      <c r="AD2">
        <f>'Box-Research,OthersData'!Q3_Teaching+0.15*('Box-Research,OthersData'!Q3_Teaching-'Box-Research,OthersData'!Q1_Teaching)</f>
        <v>86.9</v>
      </c>
      <c r="AE2">
        <v>15</v>
      </c>
    </row>
    <row r="3" spans="1:31" x14ac:dyDescent="0.2">
      <c r="A3" t="s">
        <v>40</v>
      </c>
      <c r="B3">
        <f>AVERAGE('Plot of 36 academics'!Research)</f>
        <v>5.25</v>
      </c>
      <c r="C3">
        <f>AVERAGE('Plot of 36 academics'!Teaching)</f>
        <v>81.444444444444443</v>
      </c>
    </row>
    <row r="4" spans="1:31" x14ac:dyDescent="0.2">
      <c r="A4" t="s">
        <v>41</v>
      </c>
      <c r="B4">
        <f>MEDIAN('Plot of 36 academics'!Research)</f>
        <v>4</v>
      </c>
      <c r="C4">
        <f>MEDIAN('Plot of 36 academics'!Teaching)</f>
        <v>82</v>
      </c>
      <c r="AA4" t="s">
        <v>57</v>
      </c>
      <c r="AB4">
        <f>AVERAGE('Plot of 36 academics'!Research)</f>
        <v>5.25</v>
      </c>
      <c r="AC4">
        <v>8</v>
      </c>
      <c r="AD4">
        <f>AVERAGE('Plot of 36 academics'!Teaching)</f>
        <v>81.444444444444443</v>
      </c>
      <c r="AE4">
        <v>18</v>
      </c>
    </row>
    <row r="5" spans="1:31" x14ac:dyDescent="0.2">
      <c r="A5" t="s">
        <v>42</v>
      </c>
      <c r="B5">
        <f>QUARTILE('Plot of 36 academics'!Research,1)</f>
        <v>2</v>
      </c>
      <c r="C5">
        <f>QUARTILE('Plot of 36 academics'!Teaching,1)</f>
        <v>80</v>
      </c>
    </row>
    <row r="6" spans="1:31" x14ac:dyDescent="0.2">
      <c r="A6" t="s">
        <v>43</v>
      </c>
      <c r="B6">
        <f>QUARTILE('Plot of 36 academics'!Research,3)</f>
        <v>7</v>
      </c>
      <c r="C6">
        <f>QUARTILE('Plot of 36 academics'!Teaching,3)</f>
        <v>86</v>
      </c>
      <c r="AA6" t="s">
        <v>58</v>
      </c>
      <c r="AB6">
        <f>'Box-Research,OthersData'!Median_Research</f>
        <v>4</v>
      </c>
      <c r="AC6">
        <v>5</v>
      </c>
      <c r="AD6">
        <f>'Box-Research,OthersData'!Median_Teaching</f>
        <v>82</v>
      </c>
      <c r="AE6">
        <v>15</v>
      </c>
    </row>
    <row r="7" spans="1:31" x14ac:dyDescent="0.2">
      <c r="A7" t="s">
        <v>44</v>
      </c>
      <c r="B7">
        <f>'Box-Research,OthersData'!Q3_Research-'Box-Research,OthersData'!Q1_Research</f>
        <v>5</v>
      </c>
      <c r="C7">
        <f>'Box-Research,OthersData'!Q3_Teaching-'Box-Research,OthersData'!Q1_Teaching</f>
        <v>6</v>
      </c>
      <c r="AB7">
        <f>'Box-Research,OthersData'!Q1_Research</f>
        <v>2</v>
      </c>
      <c r="AC7">
        <v>5</v>
      </c>
      <c r="AD7">
        <f>'Box-Research,OthersData'!Q1_Teaching</f>
        <v>80</v>
      </c>
      <c r="AE7">
        <v>15</v>
      </c>
    </row>
    <row r="8" spans="1:31" x14ac:dyDescent="0.2">
      <c r="AB8">
        <f>'Box-Research,OthersData'!Q1_Research</f>
        <v>2</v>
      </c>
      <c r="AC8">
        <v>8</v>
      </c>
      <c r="AD8">
        <f>'Box-Research,OthersData'!Q1_Teaching</f>
        <v>80</v>
      </c>
      <c r="AE8">
        <v>18</v>
      </c>
    </row>
    <row r="9" spans="1:31" x14ac:dyDescent="0.2">
      <c r="A9" t="s">
        <v>45</v>
      </c>
      <c r="B9">
        <f>'Box-Research,OthersData'!Q1_Research-3*'Box-Research,OthersData'!IQR_Research</f>
        <v>-13</v>
      </c>
      <c r="C9">
        <f>'Box-Research,OthersData'!Q1_Teaching-3*'Box-Research,OthersData'!IQR_Teaching</f>
        <v>62</v>
      </c>
      <c r="AB9">
        <f>'Box-Research,OthersData'!LAV_Research</f>
        <v>0</v>
      </c>
      <c r="AC9">
        <v>8</v>
      </c>
      <c r="AD9">
        <f>'Box-Research,OthersData'!LAV_Teaching</f>
        <v>71</v>
      </c>
      <c r="AE9">
        <v>18</v>
      </c>
    </row>
    <row r="10" spans="1:31" x14ac:dyDescent="0.2">
      <c r="A10" t="s">
        <v>46</v>
      </c>
      <c r="B10">
        <f>'Box-Research,OthersData'!Q3_Research+3*'Box-Research,OthersData'!IQR_Research</f>
        <v>22</v>
      </c>
      <c r="C10">
        <f>'Box-Research,OthersData'!Q3_Teaching+3*'Box-Research,OthersData'!IQR_Teaching</f>
        <v>104</v>
      </c>
      <c r="AB10">
        <f>'Box-Research,OthersData'!Q1_Research</f>
        <v>2</v>
      </c>
      <c r="AC10">
        <v>8</v>
      </c>
      <c r="AD10">
        <f>'Box-Research,OthersData'!Q1_Teaching</f>
        <v>80</v>
      </c>
      <c r="AE10">
        <v>18</v>
      </c>
    </row>
    <row r="11" spans="1:31" x14ac:dyDescent="0.2">
      <c r="AB11">
        <f>'Box-Research,OthersData'!Q1_Research</f>
        <v>2</v>
      </c>
      <c r="AC11">
        <v>11</v>
      </c>
      <c r="AD11">
        <f>'Box-Research,OthersData'!Q1_Teaching</f>
        <v>80</v>
      </c>
      <c r="AE11">
        <v>21</v>
      </c>
    </row>
    <row r="12" spans="1:31" x14ac:dyDescent="0.2">
      <c r="A12" t="s">
        <v>47</v>
      </c>
      <c r="B12">
        <f>'Box-Research,OthersData'!Q1_Research-1.5*'Box-Research,OthersData'!IQR_Research</f>
        <v>-5.5</v>
      </c>
      <c r="C12">
        <f>'Box-Research,OthersData'!Q1_Teaching-1.5*'Box-Research,OthersData'!IQR_Teaching</f>
        <v>71</v>
      </c>
      <c r="AB12">
        <f>'Box-Research,OthersData'!Q3_Research</f>
        <v>7</v>
      </c>
      <c r="AC12">
        <v>11</v>
      </c>
      <c r="AD12">
        <f>'Box-Research,OthersData'!Q3_Teaching</f>
        <v>86</v>
      </c>
      <c r="AE12">
        <v>21</v>
      </c>
    </row>
    <row r="13" spans="1:31" x14ac:dyDescent="0.2">
      <c r="A13" t="s">
        <v>48</v>
      </c>
      <c r="B13">
        <f>'Box-Research,OthersData'!Q3_Research+1.5*'Box-Research,OthersData'!IQR_Research</f>
        <v>14.5</v>
      </c>
      <c r="C13">
        <f>'Box-Research,OthersData'!Q3_Teaching+1.5*'Box-Research,OthersData'!IQR_Teaching</f>
        <v>95</v>
      </c>
      <c r="AB13">
        <f>'Box-Research,OthersData'!Q3_Research</f>
        <v>7</v>
      </c>
      <c r="AC13">
        <v>8</v>
      </c>
      <c r="AD13">
        <f>'Box-Research,OthersData'!Q3_Teaching</f>
        <v>86</v>
      </c>
      <c r="AE13">
        <v>18</v>
      </c>
    </row>
    <row r="14" spans="1:31" x14ac:dyDescent="0.2">
      <c r="AB14">
        <f>'Box-Research,OthersData'!UAV_Research</f>
        <v>14</v>
      </c>
      <c r="AC14">
        <v>8</v>
      </c>
      <c r="AD14">
        <f>'Box-Research,OthersData'!UAV_Teaching</f>
        <v>94</v>
      </c>
      <c r="AE14">
        <v>18</v>
      </c>
    </row>
    <row r="15" spans="1:31" x14ac:dyDescent="0.2">
      <c r="A15" t="s">
        <v>49</v>
      </c>
      <c r="B15">
        <f>SMALL('Plot of 36 academics'!Research,B21+1)</f>
        <v>0</v>
      </c>
      <c r="C15">
        <f>SMALL('Plot of 36 academics'!Teaching,C21+1)</f>
        <v>71</v>
      </c>
      <c r="AB15">
        <f>'Box-Research,OthersData'!Q3_Research</f>
        <v>7</v>
      </c>
      <c r="AC15">
        <v>8</v>
      </c>
      <c r="AD15">
        <f>'Box-Research,OthersData'!Q3_Teaching</f>
        <v>86</v>
      </c>
      <c r="AE15">
        <v>18</v>
      </c>
    </row>
    <row r="16" spans="1:31" x14ac:dyDescent="0.2">
      <c r="A16" t="s">
        <v>50</v>
      </c>
      <c r="B16">
        <f>LARGE('Plot of 36 academics'!Research,B22+1)</f>
        <v>14</v>
      </c>
      <c r="C16">
        <f>LARGE('Plot of 36 academics'!Teaching,C22+1)</f>
        <v>94</v>
      </c>
      <c r="AB16">
        <f>'Box-Research,OthersData'!Q3_Research</f>
        <v>7</v>
      </c>
      <c r="AC16">
        <v>5</v>
      </c>
      <c r="AD16">
        <f>'Box-Research,OthersData'!Q3_Teaching</f>
        <v>86</v>
      </c>
      <c r="AE16">
        <v>15</v>
      </c>
    </row>
    <row r="17" spans="1:37" x14ac:dyDescent="0.2">
      <c r="AB17">
        <f>'Box-Research,OthersData'!Median_Research</f>
        <v>4</v>
      </c>
      <c r="AC17">
        <v>5</v>
      </c>
      <c r="AD17">
        <f>'Box-Research,OthersData'!Median_Teaching</f>
        <v>82</v>
      </c>
      <c r="AE17">
        <v>15</v>
      </c>
    </row>
    <row r="18" spans="1:37" x14ac:dyDescent="0.2">
      <c r="A18" t="s">
        <v>51</v>
      </c>
      <c r="B18">
        <f>COUNTIF('Plot of 36 academics'!Research,"&gt;" &amp; 'Box-Research,OthersData'!OUF_Research)+COUNTIF('Plot of 36 academics'!Research,"&lt;" &amp; 'Box-Research,OthersData'!OLF_Research)</f>
        <v>0</v>
      </c>
      <c r="C18">
        <f>COUNTIF('Plot of 36 academics'!Teaching,"&gt;" &amp; 'Box-Research,OthersData'!OUF_Teaching)+COUNTIF('Plot of 36 academics'!Teaching,"&lt;" &amp; 'Box-Research,OthersData'!OLF_Teaching)</f>
        <v>0</v>
      </c>
      <c r="AB18">
        <f>'Box-Research,OthersData'!Median_Research</f>
        <v>4</v>
      </c>
      <c r="AC18">
        <v>11</v>
      </c>
      <c r="AD18">
        <f>'Box-Research,OthersData'!Median_Teaching</f>
        <v>82</v>
      </c>
      <c r="AE18">
        <v>21</v>
      </c>
    </row>
    <row r="19" spans="1:37" x14ac:dyDescent="0.2">
      <c r="A19" t="s">
        <v>52</v>
      </c>
      <c r="B19">
        <f>COUNTIF('Plot of 36 academics'!Research,"&gt;" &amp; 'Box-Research,OthersData'!IUF_Research)+COUNTIF('Plot of 36 academics'!Research,"&lt;" &amp; 'Box-Research,OthersData'!ILF_Research)-B18</f>
        <v>1</v>
      </c>
      <c r="C19">
        <f>COUNTIF('Plot of 36 academics'!Teaching,"&gt;" &amp; 'Box-Research,OthersData'!IUF_Teaching)+COUNTIF('Plot of 36 academics'!Teaching,"&lt;" &amp; 'Box-Research,OthersData'!ILF_Teaching)-C18</f>
        <v>6</v>
      </c>
    </row>
    <row r="20" spans="1:37" x14ac:dyDescent="0.2">
      <c r="AA20" t="s">
        <v>59</v>
      </c>
      <c r="AB20">
        <f>'Plot of 36 academics'!$B5</f>
        <v>5</v>
      </c>
      <c r="AC20" t="e">
        <f>IF(AB20="*",#N/A,IF(OR(AND(AB20&lt;'Box-Research,OthersData'!ILF_Research,AB20&gt;='Box-Research,OthersData'!OLF_Research),AND(AB20&gt;'Box-Research,OthersData'!IUF_Research,AB20&lt;='Box-Research,OthersData'!OUF_Research)),AB20,#N/A))</f>
        <v>#N/A</v>
      </c>
      <c r="AD20">
        <v>8</v>
      </c>
      <c r="AE20" t="e">
        <f>IF(AB20="*",#N/A,IF(OR(AB20&lt;'Box-Research,OthersData'!OLF_Research,AB20&gt;'Box-Research,OthersData'!OUF_Research),AB20,#N/A))</f>
        <v>#N/A</v>
      </c>
      <c r="AF20">
        <v>8</v>
      </c>
      <c r="AG20">
        <f>'Plot of 36 academics'!$C5</f>
        <v>98</v>
      </c>
      <c r="AH20">
        <f>IF(AG20="*",#N/A,IF(OR(AND(AG20&lt;'Box-Research,OthersData'!ILF_Teaching,AG20&gt;='Box-Research,OthersData'!OLF_Teaching),AND(AG20&gt;'Box-Research,OthersData'!IUF_Teaching,AG20&lt;='Box-Research,OthersData'!OUF_Teaching)),AG20,#N/A))</f>
        <v>98</v>
      </c>
      <c r="AI20">
        <v>18</v>
      </c>
      <c r="AJ20" t="e">
        <f>IF(AG20="*",#N/A,IF(OR(AG20&lt;'Box-Research,OthersData'!OLF_Teaching,AG20&gt;'Box-Research,OthersData'!OUF_Teaching),AG20,#N/A))</f>
        <v>#N/A</v>
      </c>
      <c r="AK20">
        <v>18</v>
      </c>
    </row>
    <row r="21" spans="1:37" x14ac:dyDescent="0.2">
      <c r="A21" t="s">
        <v>53</v>
      </c>
      <c r="B21">
        <f>COUNTIF('Plot of 36 academics'!Research,"&lt;" &amp; 'Box-Research,OthersData'!ILF_Research)</f>
        <v>0</v>
      </c>
      <c r="C21">
        <f>COUNTIF('Plot of 36 academics'!Teaching,"&lt;" &amp; 'Box-Research,OthersData'!ILF_Teaching)</f>
        <v>5</v>
      </c>
      <c r="AB21">
        <f>'Plot of 36 academics'!$B6</f>
        <v>9</v>
      </c>
      <c r="AC21" t="e">
        <f>IF(AB21="*",#N/A,IF(OR(AND(AB21&lt;'Box-Research,OthersData'!ILF_Research,AB21&gt;='Box-Research,OthersData'!OLF_Research),AND(AB21&gt;'Box-Research,OthersData'!IUF_Research,AB21&lt;='Box-Research,OthersData'!OUF_Research)),AB21,#N/A))</f>
        <v>#N/A</v>
      </c>
      <c r="AD21">
        <v>8</v>
      </c>
      <c r="AE21" t="e">
        <f>IF(AB21="*",#N/A,IF(OR(AB21&lt;'Box-Research,OthersData'!OLF_Research,AB21&gt;'Box-Research,OthersData'!OUF_Research),AB21,#N/A))</f>
        <v>#N/A</v>
      </c>
      <c r="AF21">
        <v>8</v>
      </c>
      <c r="AG21">
        <f>'Plot of 36 academics'!$C6</f>
        <v>80</v>
      </c>
      <c r="AH21" t="e">
        <f>IF(AG21="*",#N/A,IF(OR(AND(AG21&lt;'Box-Research,OthersData'!ILF_Teaching,AG21&gt;='Box-Research,OthersData'!OLF_Teaching),AND(AG21&gt;'Box-Research,OthersData'!IUF_Teaching,AG21&lt;='Box-Research,OthersData'!OUF_Teaching)),AG21,#N/A))</f>
        <v>#N/A</v>
      </c>
      <c r="AI21">
        <v>18</v>
      </c>
      <c r="AJ21" t="e">
        <f>IF(AG21="*",#N/A,IF(OR(AG21&lt;'Box-Research,OthersData'!OLF_Teaching,AG21&gt;'Box-Research,OthersData'!OUF_Teaching),AG21,#N/A))</f>
        <v>#N/A</v>
      </c>
      <c r="AK21">
        <v>18</v>
      </c>
    </row>
    <row r="22" spans="1:37" x14ac:dyDescent="0.2">
      <c r="A22" t="s">
        <v>54</v>
      </c>
      <c r="B22">
        <f>COUNTIF('Plot of 36 academics'!Research,"&gt;" &amp; 'Box-Research,OthersData'!IUF_Research)</f>
        <v>1</v>
      </c>
      <c r="C22">
        <f>COUNTIF('Plot of 36 academics'!Teaching,"&gt;" &amp; 'Box-Research,OthersData'!IUF_Teaching)</f>
        <v>1</v>
      </c>
      <c r="AB22">
        <f>'Plot of 36 academics'!$B7</f>
        <v>3</v>
      </c>
      <c r="AC22" t="e">
        <f>IF(AB22="*",#N/A,IF(OR(AND(AB22&lt;'Box-Research,OthersData'!ILF_Research,AB22&gt;='Box-Research,OthersData'!OLF_Research),AND(AB22&gt;'Box-Research,OthersData'!IUF_Research,AB22&lt;='Box-Research,OthersData'!OUF_Research)),AB22,#N/A))</f>
        <v>#N/A</v>
      </c>
      <c r="AD22">
        <v>8</v>
      </c>
      <c r="AE22" t="e">
        <f>IF(AB22="*",#N/A,IF(OR(AB22&lt;'Box-Research,OthersData'!OLF_Research,AB22&gt;'Box-Research,OthersData'!OUF_Research),AB22,#N/A))</f>
        <v>#N/A</v>
      </c>
      <c r="AF22">
        <v>8</v>
      </c>
      <c r="AG22">
        <f>'Plot of 36 academics'!$C7</f>
        <v>82</v>
      </c>
      <c r="AH22" t="e">
        <f>IF(AG22="*",#N/A,IF(OR(AND(AG22&lt;'Box-Research,OthersData'!ILF_Teaching,AG22&gt;='Box-Research,OthersData'!OLF_Teaching),AND(AG22&gt;'Box-Research,OthersData'!IUF_Teaching,AG22&lt;='Box-Research,OthersData'!OUF_Teaching)),AG22,#N/A))</f>
        <v>#N/A</v>
      </c>
      <c r="AI22">
        <v>18</v>
      </c>
      <c r="AJ22" t="e">
        <f>IF(AG22="*",#N/A,IF(OR(AG22&lt;'Box-Research,OthersData'!OLF_Teaching,AG22&gt;'Box-Research,OthersData'!OUF_Teaching),AG22,#N/A))</f>
        <v>#N/A</v>
      </c>
      <c r="AK22">
        <v>18</v>
      </c>
    </row>
    <row r="23" spans="1:37" x14ac:dyDescent="0.2">
      <c r="AB23">
        <f>'Plot of 36 academics'!$B8</f>
        <v>14</v>
      </c>
      <c r="AC23" t="e">
        <f>IF(AB23="*",#N/A,IF(OR(AND(AB23&lt;'Box-Research,OthersData'!ILF_Research,AB23&gt;='Box-Research,OthersData'!OLF_Research),AND(AB23&gt;'Box-Research,OthersData'!IUF_Research,AB23&lt;='Box-Research,OthersData'!OUF_Research)),AB23,#N/A))</f>
        <v>#N/A</v>
      </c>
      <c r="AD23">
        <v>8</v>
      </c>
      <c r="AE23" t="e">
        <f>IF(AB23="*",#N/A,IF(OR(AB23&lt;'Box-Research,OthersData'!OLF_Research,AB23&gt;'Box-Research,OthersData'!OUF_Research),AB23,#N/A))</f>
        <v>#N/A</v>
      </c>
      <c r="AF23">
        <v>8</v>
      </c>
      <c r="AG23">
        <f>'Plot of 36 academics'!$C8</f>
        <v>82</v>
      </c>
      <c r="AH23" t="e">
        <f>IF(AG23="*",#N/A,IF(OR(AND(AG23&lt;'Box-Research,OthersData'!ILF_Teaching,AG23&gt;='Box-Research,OthersData'!OLF_Teaching),AND(AG23&gt;'Box-Research,OthersData'!IUF_Teaching,AG23&lt;='Box-Research,OthersData'!OUF_Teaching)),AG23,#N/A))</f>
        <v>#N/A</v>
      </c>
      <c r="AI23">
        <v>18</v>
      </c>
      <c r="AJ23" t="e">
        <f>IF(AG23="*",#N/A,IF(OR(AG23&lt;'Box-Research,OthersData'!OLF_Teaching,AG23&gt;'Box-Research,OthersData'!OUF_Teaching),AG23,#N/A))</f>
        <v>#N/A</v>
      </c>
      <c r="AK23">
        <v>18</v>
      </c>
    </row>
    <row r="24" spans="1:37" x14ac:dyDescent="0.2">
      <c r="AB24">
        <f>'Plot of 36 academics'!$B9</f>
        <v>3</v>
      </c>
      <c r="AC24" t="e">
        <f>IF(AB24="*",#N/A,IF(OR(AND(AB24&lt;'Box-Research,OthersData'!ILF_Research,AB24&gt;='Box-Research,OthersData'!OLF_Research),AND(AB24&gt;'Box-Research,OthersData'!IUF_Research,AB24&lt;='Box-Research,OthersData'!OUF_Research)),AB24,#N/A))</f>
        <v>#N/A</v>
      </c>
      <c r="AD24">
        <v>8</v>
      </c>
      <c r="AE24" t="e">
        <f>IF(AB24="*",#N/A,IF(OR(AB24&lt;'Box-Research,OthersData'!OLF_Research,AB24&gt;'Box-Research,OthersData'!OUF_Research),AB24,#N/A))</f>
        <v>#N/A</v>
      </c>
      <c r="AF24">
        <v>8</v>
      </c>
      <c r="AG24">
        <f>'Plot of 36 academics'!$C9</f>
        <v>88</v>
      </c>
      <c r="AH24" t="e">
        <f>IF(AG24="*",#N/A,IF(OR(AND(AG24&lt;'Box-Research,OthersData'!ILF_Teaching,AG24&gt;='Box-Research,OthersData'!OLF_Teaching),AND(AG24&gt;'Box-Research,OthersData'!IUF_Teaching,AG24&lt;='Box-Research,OthersData'!OUF_Teaching)),AG24,#N/A))</f>
        <v>#N/A</v>
      </c>
      <c r="AI24">
        <v>18</v>
      </c>
      <c r="AJ24" t="e">
        <f>IF(AG24="*",#N/A,IF(OR(AG24&lt;'Box-Research,OthersData'!OLF_Teaching,AG24&gt;'Box-Research,OthersData'!OUF_Teaching),AG24,#N/A))</f>
        <v>#N/A</v>
      </c>
      <c r="AK24">
        <v>18</v>
      </c>
    </row>
    <row r="25" spans="1:37" x14ac:dyDescent="0.2">
      <c r="AB25">
        <f>'Plot of 36 academics'!$B10</f>
        <v>4</v>
      </c>
      <c r="AC25" t="e">
        <f>IF(AB25="*",#N/A,IF(OR(AND(AB25&lt;'Box-Research,OthersData'!ILF_Research,AB25&gt;='Box-Research,OthersData'!OLF_Research),AND(AB25&gt;'Box-Research,OthersData'!IUF_Research,AB25&lt;='Box-Research,OthersData'!OUF_Research)),AB25,#N/A))</f>
        <v>#N/A</v>
      </c>
      <c r="AD25">
        <v>8</v>
      </c>
      <c r="AE25" t="e">
        <f>IF(AB25="*",#N/A,IF(OR(AB25&lt;'Box-Research,OthersData'!OLF_Research,AB25&gt;'Box-Research,OthersData'!OUF_Research),AB25,#N/A))</f>
        <v>#N/A</v>
      </c>
      <c r="AF25">
        <v>8</v>
      </c>
      <c r="AG25">
        <f>'Plot of 36 academics'!$C10</f>
        <v>77</v>
      </c>
      <c r="AH25" t="e">
        <f>IF(AG25="*",#N/A,IF(OR(AND(AG25&lt;'Box-Research,OthersData'!ILF_Teaching,AG25&gt;='Box-Research,OthersData'!OLF_Teaching),AND(AG25&gt;'Box-Research,OthersData'!IUF_Teaching,AG25&lt;='Box-Research,OthersData'!OUF_Teaching)),AG25,#N/A))</f>
        <v>#N/A</v>
      </c>
      <c r="AI25">
        <v>18</v>
      </c>
      <c r="AJ25" t="e">
        <f>IF(AG25="*",#N/A,IF(OR(AG25&lt;'Box-Research,OthersData'!OLF_Teaching,AG25&gt;'Box-Research,OthersData'!OUF_Teaching),AG25,#N/A))</f>
        <v>#N/A</v>
      </c>
      <c r="AK25">
        <v>18</v>
      </c>
    </row>
    <row r="26" spans="1:37" x14ac:dyDescent="0.2">
      <c r="AB26">
        <f>'Plot of 36 academics'!$B11</f>
        <v>4</v>
      </c>
      <c r="AC26" t="e">
        <f>IF(AB26="*",#N/A,IF(OR(AND(AB26&lt;'Box-Research,OthersData'!ILF_Research,AB26&gt;='Box-Research,OthersData'!OLF_Research),AND(AB26&gt;'Box-Research,OthersData'!IUF_Research,AB26&lt;='Box-Research,OthersData'!OUF_Research)),AB26,#N/A))</f>
        <v>#N/A</v>
      </c>
      <c r="AD26">
        <v>8</v>
      </c>
      <c r="AE26" t="e">
        <f>IF(AB26="*",#N/A,IF(OR(AB26&lt;'Box-Research,OthersData'!OLF_Research,AB26&gt;'Box-Research,OthersData'!OUF_Research),AB26,#N/A))</f>
        <v>#N/A</v>
      </c>
      <c r="AF26">
        <v>8</v>
      </c>
      <c r="AG26">
        <f>'Plot of 36 academics'!$C11</f>
        <v>65</v>
      </c>
      <c r="AH26">
        <f>IF(AG26="*",#N/A,IF(OR(AND(AG26&lt;'Box-Research,OthersData'!ILF_Teaching,AG26&gt;='Box-Research,OthersData'!OLF_Teaching),AND(AG26&gt;'Box-Research,OthersData'!IUF_Teaching,AG26&lt;='Box-Research,OthersData'!OUF_Teaching)),AG26,#N/A))</f>
        <v>65</v>
      </c>
      <c r="AI26">
        <v>18</v>
      </c>
      <c r="AJ26" t="e">
        <f>IF(AG26="*",#N/A,IF(OR(AG26&lt;'Box-Research,OthersData'!OLF_Teaching,AG26&gt;'Box-Research,OthersData'!OUF_Teaching),AG26,#N/A))</f>
        <v>#N/A</v>
      </c>
      <c r="AK26">
        <v>18</v>
      </c>
    </row>
    <row r="27" spans="1:37" x14ac:dyDescent="0.2">
      <c r="AB27">
        <f>'Plot of 36 academics'!$B12</f>
        <v>7</v>
      </c>
      <c r="AC27" t="e">
        <f>IF(AB27="*",#N/A,IF(OR(AND(AB27&lt;'Box-Research,OthersData'!ILF_Research,AB27&gt;='Box-Research,OthersData'!OLF_Research),AND(AB27&gt;'Box-Research,OthersData'!IUF_Research,AB27&lt;='Box-Research,OthersData'!OUF_Research)),AB27,#N/A))</f>
        <v>#N/A</v>
      </c>
      <c r="AD27">
        <v>8</v>
      </c>
      <c r="AE27" t="e">
        <f>IF(AB27="*",#N/A,IF(OR(AB27&lt;'Box-Research,OthersData'!OLF_Research,AB27&gt;'Box-Research,OthersData'!OUF_Research),AB27,#N/A))</f>
        <v>#N/A</v>
      </c>
      <c r="AF27">
        <v>8</v>
      </c>
      <c r="AG27">
        <f>'Plot of 36 academics'!$C12</f>
        <v>84</v>
      </c>
      <c r="AH27" t="e">
        <f>IF(AG27="*",#N/A,IF(OR(AND(AG27&lt;'Box-Research,OthersData'!ILF_Teaching,AG27&gt;='Box-Research,OthersData'!OLF_Teaching),AND(AG27&gt;'Box-Research,OthersData'!IUF_Teaching,AG27&lt;='Box-Research,OthersData'!OUF_Teaching)),AG27,#N/A))</f>
        <v>#N/A</v>
      </c>
      <c r="AI27">
        <v>18</v>
      </c>
      <c r="AJ27" t="e">
        <f>IF(AG27="*",#N/A,IF(OR(AG27&lt;'Box-Research,OthersData'!OLF_Teaching,AG27&gt;'Box-Research,OthersData'!OUF_Teaching),AG27,#N/A))</f>
        <v>#N/A</v>
      </c>
      <c r="AK27">
        <v>18</v>
      </c>
    </row>
    <row r="28" spans="1:37" x14ac:dyDescent="0.2">
      <c r="AB28">
        <f>'Plot of 36 academics'!$B13</f>
        <v>5</v>
      </c>
      <c r="AC28" t="e">
        <f>IF(AB28="*",#N/A,IF(OR(AND(AB28&lt;'Box-Research,OthersData'!ILF_Research,AB28&gt;='Box-Research,OthersData'!OLF_Research),AND(AB28&gt;'Box-Research,OthersData'!IUF_Research,AB28&lt;='Box-Research,OthersData'!OUF_Research)),AB28,#N/A))</f>
        <v>#N/A</v>
      </c>
      <c r="AD28">
        <v>8</v>
      </c>
      <c r="AE28" t="e">
        <f>IF(AB28="*",#N/A,IF(OR(AB28&lt;'Box-Research,OthersData'!OLF_Research,AB28&gt;'Box-Research,OthersData'!OUF_Research),AB28,#N/A))</f>
        <v>#N/A</v>
      </c>
      <c r="AF28">
        <v>8</v>
      </c>
      <c r="AG28">
        <f>'Plot of 36 academics'!$C13</f>
        <v>94</v>
      </c>
      <c r="AH28" t="e">
        <f>IF(AG28="*",#N/A,IF(OR(AND(AG28&lt;'Box-Research,OthersData'!ILF_Teaching,AG28&gt;='Box-Research,OthersData'!OLF_Teaching),AND(AG28&gt;'Box-Research,OthersData'!IUF_Teaching,AG28&lt;='Box-Research,OthersData'!OUF_Teaching)),AG28,#N/A))</f>
        <v>#N/A</v>
      </c>
      <c r="AI28">
        <v>18</v>
      </c>
      <c r="AJ28" t="e">
        <f>IF(AG28="*",#N/A,IF(OR(AG28&lt;'Box-Research,OthersData'!OLF_Teaching,AG28&gt;'Box-Research,OthersData'!OUF_Teaching),AG28,#N/A))</f>
        <v>#N/A</v>
      </c>
      <c r="AK28">
        <v>18</v>
      </c>
    </row>
    <row r="29" spans="1:37" x14ac:dyDescent="0.2">
      <c r="AB29">
        <f>'Plot of 36 academics'!$B14</f>
        <v>3</v>
      </c>
      <c r="AC29" t="e">
        <f>IF(AB29="*",#N/A,IF(OR(AND(AB29&lt;'Box-Research,OthersData'!ILF_Research,AB29&gt;='Box-Research,OthersData'!OLF_Research),AND(AB29&gt;'Box-Research,OthersData'!IUF_Research,AB29&lt;='Box-Research,OthersData'!OUF_Research)),AB29,#N/A))</f>
        <v>#N/A</v>
      </c>
      <c r="AD29">
        <v>8</v>
      </c>
      <c r="AE29" t="e">
        <f>IF(AB29="*",#N/A,IF(OR(AB29&lt;'Box-Research,OthersData'!OLF_Research,AB29&gt;'Box-Research,OthersData'!OUF_Research),AB29,#N/A))</f>
        <v>#N/A</v>
      </c>
      <c r="AF29">
        <v>8</v>
      </c>
      <c r="AG29">
        <f>'Plot of 36 academics'!$C14</f>
        <v>86</v>
      </c>
      <c r="AH29" t="e">
        <f>IF(AG29="*",#N/A,IF(OR(AND(AG29&lt;'Box-Research,OthersData'!ILF_Teaching,AG29&gt;='Box-Research,OthersData'!OLF_Teaching),AND(AG29&gt;'Box-Research,OthersData'!IUF_Teaching,AG29&lt;='Box-Research,OthersData'!OUF_Teaching)),AG29,#N/A))</f>
        <v>#N/A</v>
      </c>
      <c r="AI29">
        <v>18</v>
      </c>
      <c r="AJ29" t="e">
        <f>IF(AG29="*",#N/A,IF(OR(AG29&lt;'Box-Research,OthersData'!OLF_Teaching,AG29&gt;'Box-Research,OthersData'!OUF_Teaching),AG29,#N/A))</f>
        <v>#N/A</v>
      </c>
      <c r="AK29">
        <v>18</v>
      </c>
    </row>
    <row r="30" spans="1:37" x14ac:dyDescent="0.2">
      <c r="AB30">
        <f>'Plot of 36 academics'!$B15</f>
        <v>5</v>
      </c>
      <c r="AC30" t="e">
        <f>IF(AB30="*",#N/A,IF(OR(AND(AB30&lt;'Box-Research,OthersData'!ILF_Research,AB30&gt;='Box-Research,OthersData'!OLF_Research),AND(AB30&gt;'Box-Research,OthersData'!IUF_Research,AB30&lt;='Box-Research,OthersData'!OUF_Research)),AB30,#N/A))</f>
        <v>#N/A</v>
      </c>
      <c r="AD30">
        <v>8</v>
      </c>
      <c r="AE30" t="e">
        <f>IF(AB30="*",#N/A,IF(OR(AB30&lt;'Box-Research,OthersData'!OLF_Research,AB30&gt;'Box-Research,OthersData'!OUF_Research),AB30,#N/A))</f>
        <v>#N/A</v>
      </c>
      <c r="AF30">
        <v>8</v>
      </c>
      <c r="AG30">
        <f>'Plot of 36 academics'!$C15</f>
        <v>92</v>
      </c>
      <c r="AH30" t="e">
        <f>IF(AG30="*",#N/A,IF(OR(AND(AG30&lt;'Box-Research,OthersData'!ILF_Teaching,AG30&gt;='Box-Research,OthersData'!OLF_Teaching),AND(AG30&gt;'Box-Research,OthersData'!IUF_Teaching,AG30&lt;='Box-Research,OthersData'!OUF_Teaching)),AG30,#N/A))</f>
        <v>#N/A</v>
      </c>
      <c r="AI30">
        <v>18</v>
      </c>
      <c r="AJ30" t="e">
        <f>IF(AG30="*",#N/A,IF(OR(AG30&lt;'Box-Research,OthersData'!OLF_Teaching,AG30&gt;'Box-Research,OthersData'!OUF_Teaching),AG30,#N/A))</f>
        <v>#N/A</v>
      </c>
      <c r="AK30">
        <v>18</v>
      </c>
    </row>
    <row r="31" spans="1:37" x14ac:dyDescent="0.2">
      <c r="AB31">
        <f>'Plot of 36 academics'!$B16</f>
        <v>1</v>
      </c>
      <c r="AC31" t="e">
        <f>IF(AB31="*",#N/A,IF(OR(AND(AB31&lt;'Box-Research,OthersData'!ILF_Research,AB31&gt;='Box-Research,OthersData'!OLF_Research),AND(AB31&gt;'Box-Research,OthersData'!IUF_Research,AB31&lt;='Box-Research,OthersData'!OUF_Research)),AB31,#N/A))</f>
        <v>#N/A</v>
      </c>
      <c r="AD31">
        <v>8</v>
      </c>
      <c r="AE31" t="e">
        <f>IF(AB31="*",#N/A,IF(OR(AB31&lt;'Box-Research,OthersData'!OLF_Research,AB31&gt;'Box-Research,OthersData'!OUF_Research),AB31,#N/A))</f>
        <v>#N/A</v>
      </c>
      <c r="AF31">
        <v>8</v>
      </c>
      <c r="AG31">
        <f>'Plot of 36 academics'!$C16</f>
        <v>81</v>
      </c>
      <c r="AH31" t="e">
        <f>IF(AG31="*",#N/A,IF(OR(AND(AG31&lt;'Box-Research,OthersData'!ILF_Teaching,AG31&gt;='Box-Research,OthersData'!OLF_Teaching),AND(AG31&gt;'Box-Research,OthersData'!IUF_Teaching,AG31&lt;='Box-Research,OthersData'!OUF_Teaching)),AG31,#N/A))</f>
        <v>#N/A</v>
      </c>
      <c r="AI31">
        <v>18</v>
      </c>
      <c r="AJ31" t="e">
        <f>IF(AG31="*",#N/A,IF(OR(AG31&lt;'Box-Research,OthersData'!OLF_Teaching,AG31&gt;'Box-Research,OthersData'!OUF_Teaching),AG31,#N/A))</f>
        <v>#N/A</v>
      </c>
      <c r="AK31">
        <v>18</v>
      </c>
    </row>
    <row r="32" spans="1:37" x14ac:dyDescent="0.2">
      <c r="AB32">
        <f>'Plot of 36 academics'!$B17</f>
        <v>12</v>
      </c>
      <c r="AC32" t="e">
        <f>IF(AB32="*",#N/A,IF(OR(AND(AB32&lt;'Box-Research,OthersData'!ILF_Research,AB32&gt;='Box-Research,OthersData'!OLF_Research),AND(AB32&gt;'Box-Research,OthersData'!IUF_Research,AB32&lt;='Box-Research,OthersData'!OUF_Research)),AB32,#N/A))</f>
        <v>#N/A</v>
      </c>
      <c r="AD32">
        <v>8</v>
      </c>
      <c r="AE32" t="e">
        <f>IF(AB32="*",#N/A,IF(OR(AB32&lt;'Box-Research,OthersData'!OLF_Research,AB32&gt;'Box-Research,OthersData'!OUF_Research),AB32,#N/A))</f>
        <v>#N/A</v>
      </c>
      <c r="AF32">
        <v>8</v>
      </c>
      <c r="AG32">
        <f>'Plot of 36 academics'!$C17</f>
        <v>80</v>
      </c>
      <c r="AH32" t="e">
        <f>IF(AG32="*",#N/A,IF(OR(AND(AG32&lt;'Box-Research,OthersData'!ILF_Teaching,AG32&gt;='Box-Research,OthersData'!OLF_Teaching),AND(AG32&gt;'Box-Research,OthersData'!IUF_Teaching,AG32&lt;='Box-Research,OthersData'!OUF_Teaching)),AG32,#N/A))</f>
        <v>#N/A</v>
      </c>
      <c r="AI32">
        <v>18</v>
      </c>
      <c r="AJ32" t="e">
        <f>IF(AG32="*",#N/A,IF(OR(AG32&lt;'Box-Research,OthersData'!OLF_Teaching,AG32&gt;'Box-Research,OthersData'!OUF_Teaching),AG32,#N/A))</f>
        <v>#N/A</v>
      </c>
      <c r="AK32">
        <v>18</v>
      </c>
    </row>
    <row r="33" spans="28:37" x14ac:dyDescent="0.2">
      <c r="AB33">
        <f>'Plot of 36 academics'!$B18</f>
        <v>2</v>
      </c>
      <c r="AC33" t="e">
        <f>IF(AB33="*",#N/A,IF(OR(AND(AB33&lt;'Box-Research,OthersData'!ILF_Research,AB33&gt;='Box-Research,OthersData'!OLF_Research),AND(AB33&gt;'Box-Research,OthersData'!IUF_Research,AB33&lt;='Box-Research,OthersData'!OUF_Research)),AB33,#N/A))</f>
        <v>#N/A</v>
      </c>
      <c r="AD33">
        <v>8</v>
      </c>
      <c r="AE33" t="e">
        <f>IF(AB33="*",#N/A,IF(OR(AB33&lt;'Box-Research,OthersData'!OLF_Research,AB33&gt;'Box-Research,OthersData'!OUF_Research),AB33,#N/A))</f>
        <v>#N/A</v>
      </c>
      <c r="AF33">
        <v>8</v>
      </c>
      <c r="AG33">
        <f>'Plot of 36 academics'!$C18</f>
        <v>86</v>
      </c>
      <c r="AH33" t="e">
        <f>IF(AG33="*",#N/A,IF(OR(AND(AG33&lt;'Box-Research,OthersData'!ILF_Teaching,AG33&gt;='Box-Research,OthersData'!OLF_Teaching),AND(AG33&gt;'Box-Research,OthersData'!IUF_Teaching,AG33&lt;='Box-Research,OthersData'!OUF_Teaching)),AG33,#N/A))</f>
        <v>#N/A</v>
      </c>
      <c r="AI33">
        <v>18</v>
      </c>
      <c r="AJ33" t="e">
        <f>IF(AG33="*",#N/A,IF(OR(AG33&lt;'Box-Research,OthersData'!OLF_Teaching,AG33&gt;'Box-Research,OthersData'!OUF_Teaching),AG33,#N/A))</f>
        <v>#N/A</v>
      </c>
      <c r="AK33">
        <v>18</v>
      </c>
    </row>
    <row r="34" spans="28:37" x14ac:dyDescent="0.2">
      <c r="AB34">
        <f>'Plot of 36 academics'!$B19</f>
        <v>1</v>
      </c>
      <c r="AC34" t="e">
        <f>IF(AB34="*",#N/A,IF(OR(AND(AB34&lt;'Box-Research,OthersData'!ILF_Research,AB34&gt;='Box-Research,OthersData'!OLF_Research),AND(AB34&gt;'Box-Research,OthersData'!IUF_Research,AB34&lt;='Box-Research,OthersData'!OUF_Research)),AB34,#N/A))</f>
        <v>#N/A</v>
      </c>
      <c r="AD34">
        <v>8</v>
      </c>
      <c r="AE34" t="e">
        <f>IF(AB34="*",#N/A,IF(OR(AB34&lt;'Box-Research,OthersData'!OLF_Research,AB34&gt;'Box-Research,OthersData'!OUF_Research),AB34,#N/A))</f>
        <v>#N/A</v>
      </c>
      <c r="AF34">
        <v>8</v>
      </c>
      <c r="AG34">
        <f>'Plot of 36 academics'!$C19</f>
        <v>81</v>
      </c>
      <c r="AH34" t="e">
        <f>IF(AG34="*",#N/A,IF(OR(AND(AG34&lt;'Box-Research,OthersData'!ILF_Teaching,AG34&gt;='Box-Research,OthersData'!OLF_Teaching),AND(AG34&gt;'Box-Research,OthersData'!IUF_Teaching,AG34&lt;='Box-Research,OthersData'!OUF_Teaching)),AG34,#N/A))</f>
        <v>#N/A</v>
      </c>
      <c r="AI34">
        <v>18</v>
      </c>
      <c r="AJ34" t="e">
        <f>IF(AG34="*",#N/A,IF(OR(AG34&lt;'Box-Research,OthersData'!OLF_Teaching,AG34&gt;'Box-Research,OthersData'!OUF_Teaching),AG34,#N/A))</f>
        <v>#N/A</v>
      </c>
      <c r="AK34">
        <v>18</v>
      </c>
    </row>
    <row r="35" spans="28:37" x14ac:dyDescent="0.2">
      <c r="AB35">
        <f>'Plot of 36 academics'!$B20</f>
        <v>9</v>
      </c>
      <c r="AC35" t="e">
        <f>IF(AB35="*",#N/A,IF(OR(AND(AB35&lt;'Box-Research,OthersData'!ILF_Research,AB35&gt;='Box-Research,OthersData'!OLF_Research),AND(AB35&gt;'Box-Research,OthersData'!IUF_Research,AB35&lt;='Box-Research,OthersData'!OUF_Research)),AB35,#N/A))</f>
        <v>#N/A</v>
      </c>
      <c r="AD35">
        <v>8</v>
      </c>
      <c r="AE35" t="e">
        <f>IF(AB35="*",#N/A,IF(OR(AB35&lt;'Box-Research,OthersData'!OLF_Research,AB35&gt;'Box-Research,OthersData'!OUF_Research),AB35,#N/A))</f>
        <v>#N/A</v>
      </c>
      <c r="AF35">
        <v>8</v>
      </c>
      <c r="AG35">
        <f>'Plot of 36 academics'!$C20</f>
        <v>80</v>
      </c>
      <c r="AH35" t="e">
        <f>IF(AG35="*",#N/A,IF(OR(AND(AG35&lt;'Box-Research,OthersData'!ILF_Teaching,AG35&gt;='Box-Research,OthersData'!OLF_Teaching),AND(AG35&gt;'Box-Research,OthersData'!IUF_Teaching,AG35&lt;='Box-Research,OthersData'!OUF_Teaching)),AG35,#N/A))</f>
        <v>#N/A</v>
      </c>
      <c r="AI35">
        <v>18</v>
      </c>
      <c r="AJ35" t="e">
        <f>IF(AG35="*",#N/A,IF(OR(AG35&lt;'Box-Research,OthersData'!OLF_Teaching,AG35&gt;'Box-Research,OthersData'!OUF_Teaching),AG35,#N/A))</f>
        <v>#N/A</v>
      </c>
      <c r="AK35">
        <v>18</v>
      </c>
    </row>
    <row r="36" spans="28:37" x14ac:dyDescent="0.2">
      <c r="AB36">
        <f>'Plot of 36 academics'!$B21</f>
        <v>10</v>
      </c>
      <c r="AC36" t="e">
        <f>IF(AB36="*",#N/A,IF(OR(AND(AB36&lt;'Box-Research,OthersData'!ILF_Research,AB36&gt;='Box-Research,OthersData'!OLF_Research),AND(AB36&gt;'Box-Research,OthersData'!IUF_Research,AB36&lt;='Box-Research,OthersData'!OUF_Research)),AB36,#N/A))</f>
        <v>#N/A</v>
      </c>
      <c r="AD36">
        <v>8</v>
      </c>
      <c r="AE36" t="e">
        <f>IF(AB36="*",#N/A,IF(OR(AB36&lt;'Box-Research,OthersData'!OLF_Research,AB36&gt;'Box-Research,OthersData'!OUF_Research),AB36,#N/A))</f>
        <v>#N/A</v>
      </c>
      <c r="AF36">
        <v>8</v>
      </c>
      <c r="AG36">
        <f>'Plot of 36 academics'!$C21</f>
        <v>80</v>
      </c>
      <c r="AH36" t="e">
        <f>IF(AG36="*",#N/A,IF(OR(AND(AG36&lt;'Box-Research,OthersData'!ILF_Teaching,AG36&gt;='Box-Research,OthersData'!OLF_Teaching),AND(AG36&gt;'Box-Research,OthersData'!IUF_Teaching,AG36&lt;='Box-Research,OthersData'!OUF_Teaching)),AG36,#N/A))</f>
        <v>#N/A</v>
      </c>
      <c r="AI36">
        <v>18</v>
      </c>
      <c r="AJ36" t="e">
        <f>IF(AG36="*",#N/A,IF(OR(AG36&lt;'Box-Research,OthersData'!OLF_Teaching,AG36&gt;'Box-Research,OthersData'!OUF_Teaching),AG36,#N/A))</f>
        <v>#N/A</v>
      </c>
      <c r="AK36">
        <v>18</v>
      </c>
    </row>
    <row r="37" spans="28:37" x14ac:dyDescent="0.2">
      <c r="AB37">
        <f>'Plot of 36 academics'!$B22</f>
        <v>2</v>
      </c>
      <c r="AC37" t="e">
        <f>IF(AB37="*",#N/A,IF(OR(AND(AB37&lt;'Box-Research,OthersData'!ILF_Research,AB37&gt;='Box-Research,OthersData'!OLF_Research),AND(AB37&gt;'Box-Research,OthersData'!IUF_Research,AB37&lt;='Box-Research,OthersData'!OUF_Research)),AB37,#N/A))</f>
        <v>#N/A</v>
      </c>
      <c r="AD37">
        <v>8</v>
      </c>
      <c r="AE37" t="e">
        <f>IF(AB37="*",#N/A,IF(OR(AB37&lt;'Box-Research,OthersData'!OLF_Research,AB37&gt;'Box-Research,OthersData'!OUF_Research),AB37,#N/A))</f>
        <v>#N/A</v>
      </c>
      <c r="AF37">
        <v>8</v>
      </c>
      <c r="AG37">
        <f>'Plot of 36 academics'!$C22</f>
        <v>85</v>
      </c>
      <c r="AH37" t="e">
        <f>IF(AG37="*",#N/A,IF(OR(AND(AG37&lt;'Box-Research,OthersData'!ILF_Teaching,AG37&gt;='Box-Research,OthersData'!OLF_Teaching),AND(AG37&gt;'Box-Research,OthersData'!IUF_Teaching,AG37&lt;='Box-Research,OthersData'!OUF_Teaching)),AG37,#N/A))</f>
        <v>#N/A</v>
      </c>
      <c r="AI37">
        <v>18</v>
      </c>
      <c r="AJ37" t="e">
        <f>IF(AG37="*",#N/A,IF(OR(AG37&lt;'Box-Research,OthersData'!OLF_Teaching,AG37&gt;'Box-Research,OthersData'!OUF_Teaching),AG37,#N/A))</f>
        <v>#N/A</v>
      </c>
      <c r="AK37">
        <v>18</v>
      </c>
    </row>
    <row r="38" spans="28:37" x14ac:dyDescent="0.2">
      <c r="AB38">
        <f>'Plot of 36 academics'!$B23</f>
        <v>4</v>
      </c>
      <c r="AC38" t="e">
        <f>IF(AB38="*",#N/A,IF(OR(AND(AB38&lt;'Box-Research,OthersData'!ILF_Research,AB38&gt;='Box-Research,OthersData'!OLF_Research),AND(AB38&gt;'Box-Research,OthersData'!IUF_Research,AB38&lt;='Box-Research,OthersData'!OUF_Research)),AB38,#N/A))</f>
        <v>#N/A</v>
      </c>
      <c r="AD38">
        <v>8</v>
      </c>
      <c r="AE38" t="e">
        <f>IF(AB38="*",#N/A,IF(OR(AB38&lt;'Box-Research,OthersData'!OLF_Research,AB38&gt;'Box-Research,OthersData'!OUF_Research),AB38,#N/A))</f>
        <v>#N/A</v>
      </c>
      <c r="AF38">
        <v>8</v>
      </c>
      <c r="AG38">
        <f>'Plot of 36 academics'!$C23</f>
        <v>71</v>
      </c>
      <c r="AH38" t="e">
        <f>IF(AG38="*",#N/A,IF(OR(AND(AG38&lt;'Box-Research,OthersData'!ILF_Teaching,AG38&gt;='Box-Research,OthersData'!OLF_Teaching),AND(AG38&gt;'Box-Research,OthersData'!IUF_Teaching,AG38&lt;='Box-Research,OthersData'!OUF_Teaching)),AG38,#N/A))</f>
        <v>#N/A</v>
      </c>
      <c r="AI38">
        <v>18</v>
      </c>
      <c r="AJ38" t="e">
        <f>IF(AG38="*",#N/A,IF(OR(AG38&lt;'Box-Research,OthersData'!OLF_Teaching,AG38&gt;'Box-Research,OthersData'!OUF_Teaching),AG38,#N/A))</f>
        <v>#N/A</v>
      </c>
      <c r="AK38">
        <v>18</v>
      </c>
    </row>
    <row r="39" spans="28:37" x14ac:dyDescent="0.2">
      <c r="AB39">
        <f>'Plot of 36 academics'!$B24</f>
        <v>4</v>
      </c>
      <c r="AC39" t="e">
        <f>IF(AB39="*",#N/A,IF(OR(AND(AB39&lt;'Box-Research,OthersData'!ILF_Research,AB39&gt;='Box-Research,OthersData'!OLF_Research),AND(AB39&gt;'Box-Research,OthersData'!IUF_Research,AB39&lt;='Box-Research,OthersData'!OUF_Research)),AB39,#N/A))</f>
        <v>#N/A</v>
      </c>
      <c r="AD39">
        <v>8</v>
      </c>
      <c r="AE39" t="e">
        <f>IF(AB39="*",#N/A,IF(OR(AB39&lt;'Box-Research,OthersData'!OLF_Research,AB39&gt;'Box-Research,OthersData'!OUF_Research),AB39,#N/A))</f>
        <v>#N/A</v>
      </c>
      <c r="AF39">
        <v>8</v>
      </c>
      <c r="AG39">
        <f>'Plot of 36 academics'!$C24</f>
        <v>70</v>
      </c>
      <c r="AH39">
        <f>IF(AG39="*",#N/A,IF(OR(AND(AG39&lt;'Box-Research,OthersData'!ILF_Teaching,AG39&gt;='Box-Research,OthersData'!OLF_Teaching),AND(AG39&gt;'Box-Research,OthersData'!IUF_Teaching,AG39&lt;='Box-Research,OthersData'!OUF_Teaching)),AG39,#N/A))</f>
        <v>70</v>
      </c>
      <c r="AI39">
        <v>18</v>
      </c>
      <c r="AJ39" t="e">
        <f>IF(AG39="*",#N/A,IF(OR(AG39&lt;'Box-Research,OthersData'!OLF_Teaching,AG39&gt;'Box-Research,OthersData'!OUF_Teaching),AG39,#N/A))</f>
        <v>#N/A</v>
      </c>
      <c r="AK39">
        <v>18</v>
      </c>
    </row>
    <row r="40" spans="28:37" x14ac:dyDescent="0.2">
      <c r="AB40">
        <f>'Plot of 36 academics'!$B25</f>
        <v>7</v>
      </c>
      <c r="AC40" t="e">
        <f>IF(AB40="*",#N/A,IF(OR(AND(AB40&lt;'Box-Research,OthersData'!ILF_Research,AB40&gt;='Box-Research,OthersData'!OLF_Research),AND(AB40&gt;'Box-Research,OthersData'!IUF_Research,AB40&lt;='Box-Research,OthersData'!OUF_Research)),AB40,#N/A))</f>
        <v>#N/A</v>
      </c>
      <c r="AD40">
        <v>8</v>
      </c>
      <c r="AE40" t="e">
        <f>IF(AB40="*",#N/A,IF(OR(AB40&lt;'Box-Research,OthersData'!OLF_Research,AB40&gt;'Box-Research,OthersData'!OUF_Research),AB40,#N/A))</f>
        <v>#N/A</v>
      </c>
      <c r="AF40">
        <v>8</v>
      </c>
      <c r="AG40">
        <f>'Plot of 36 academics'!$C25</f>
        <v>84</v>
      </c>
      <c r="AH40" t="e">
        <f>IF(AG40="*",#N/A,IF(OR(AND(AG40&lt;'Box-Research,OthersData'!ILF_Teaching,AG40&gt;='Box-Research,OthersData'!OLF_Teaching),AND(AG40&gt;'Box-Research,OthersData'!IUF_Teaching,AG40&lt;='Box-Research,OthersData'!OUF_Teaching)),AG40,#N/A))</f>
        <v>#N/A</v>
      </c>
      <c r="AI40">
        <v>18</v>
      </c>
      <c r="AJ40" t="e">
        <f>IF(AG40="*",#N/A,IF(OR(AG40&lt;'Box-Research,OthersData'!OLF_Teaching,AG40&gt;'Box-Research,OthersData'!OUF_Teaching),AG40,#N/A))</f>
        <v>#N/A</v>
      </c>
      <c r="AK40">
        <v>18</v>
      </c>
    </row>
    <row r="41" spans="28:37" x14ac:dyDescent="0.2">
      <c r="AB41">
        <f>'Plot of 36 academics'!$B26</f>
        <v>2</v>
      </c>
      <c r="AC41" t="e">
        <f>IF(AB41="*",#N/A,IF(OR(AND(AB41&lt;'Box-Research,OthersData'!ILF_Research,AB41&gt;='Box-Research,OthersData'!OLF_Research),AND(AB41&gt;'Box-Research,OthersData'!IUF_Research,AB41&lt;='Box-Research,OthersData'!OUF_Research)),AB41,#N/A))</f>
        <v>#N/A</v>
      </c>
      <c r="AD41">
        <v>8</v>
      </c>
      <c r="AE41" t="e">
        <f>IF(AB41="*",#N/A,IF(OR(AB41&lt;'Box-Research,OthersData'!OLF_Research,AB41&gt;'Box-Research,OthersData'!OUF_Research),AB41,#N/A))</f>
        <v>#N/A</v>
      </c>
      <c r="AF41">
        <v>8</v>
      </c>
      <c r="AG41">
        <f>'Plot of 36 academics'!$C26</f>
        <v>82</v>
      </c>
      <c r="AH41" t="e">
        <f>IF(AG41="*",#N/A,IF(OR(AND(AG41&lt;'Box-Research,OthersData'!ILF_Teaching,AG41&gt;='Box-Research,OthersData'!OLF_Teaching),AND(AG41&gt;'Box-Research,OthersData'!IUF_Teaching,AG41&lt;='Box-Research,OthersData'!OUF_Teaching)),AG41,#N/A))</f>
        <v>#N/A</v>
      </c>
      <c r="AI41">
        <v>18</v>
      </c>
      <c r="AJ41" t="e">
        <f>IF(AG41="*",#N/A,IF(OR(AG41&lt;'Box-Research,OthersData'!OLF_Teaching,AG41&gt;'Box-Research,OthersData'!OUF_Teaching),AG41,#N/A))</f>
        <v>#N/A</v>
      </c>
      <c r="AK41">
        <v>18</v>
      </c>
    </row>
    <row r="42" spans="28:37" x14ac:dyDescent="0.2">
      <c r="AB42">
        <f>'Plot of 36 academics'!$B27</f>
        <v>5</v>
      </c>
      <c r="AC42" t="e">
        <f>IF(AB42="*",#N/A,IF(OR(AND(AB42&lt;'Box-Research,OthersData'!ILF_Research,AB42&gt;='Box-Research,OthersData'!OLF_Research),AND(AB42&gt;'Box-Research,OthersData'!IUF_Research,AB42&lt;='Box-Research,OthersData'!OUF_Research)),AB42,#N/A))</f>
        <v>#N/A</v>
      </c>
      <c r="AD42">
        <v>8</v>
      </c>
      <c r="AE42" t="e">
        <f>IF(AB42="*",#N/A,IF(OR(AB42&lt;'Box-Research,OthersData'!OLF_Research,AB42&gt;'Box-Research,OthersData'!OUF_Research),AB42,#N/A))</f>
        <v>#N/A</v>
      </c>
      <c r="AF42">
        <v>8</v>
      </c>
      <c r="AG42">
        <f>'Plot of 36 academics'!$C27</f>
        <v>92</v>
      </c>
      <c r="AH42" t="e">
        <f>IF(AG42="*",#N/A,IF(OR(AND(AG42&lt;'Box-Research,OthersData'!ILF_Teaching,AG42&gt;='Box-Research,OthersData'!OLF_Teaching),AND(AG42&gt;'Box-Research,OthersData'!IUF_Teaching,AG42&lt;='Box-Research,OthersData'!OUF_Teaching)),AG42,#N/A))</f>
        <v>#N/A</v>
      </c>
      <c r="AI42">
        <v>18</v>
      </c>
      <c r="AJ42" t="e">
        <f>IF(AG42="*",#N/A,IF(OR(AG42&lt;'Box-Research,OthersData'!OLF_Teaching,AG42&gt;'Box-Research,OthersData'!OUF_Teaching),AG42,#N/A))</f>
        <v>#N/A</v>
      </c>
      <c r="AK42">
        <v>18</v>
      </c>
    </row>
    <row r="43" spans="28:37" x14ac:dyDescent="0.2">
      <c r="AB43">
        <f>'Plot of 36 academics'!$B28</f>
        <v>2</v>
      </c>
      <c r="AC43" t="e">
        <f>IF(AB43="*",#N/A,IF(OR(AND(AB43&lt;'Box-Research,OthersData'!ILF_Research,AB43&gt;='Box-Research,OthersData'!OLF_Research),AND(AB43&gt;'Box-Research,OthersData'!IUF_Research,AB43&lt;='Box-Research,OthersData'!OUF_Research)),AB43,#N/A))</f>
        <v>#N/A</v>
      </c>
      <c r="AD43">
        <v>8</v>
      </c>
      <c r="AE43" t="e">
        <f>IF(AB43="*",#N/A,IF(OR(AB43&lt;'Box-Research,OthersData'!OLF_Research,AB43&gt;'Box-Research,OthersData'!OUF_Research),AB43,#N/A))</f>
        <v>#N/A</v>
      </c>
      <c r="AF43">
        <v>8</v>
      </c>
      <c r="AG43">
        <f>'Plot of 36 academics'!$C28</f>
        <v>82</v>
      </c>
      <c r="AH43" t="e">
        <f>IF(AG43="*",#N/A,IF(OR(AND(AG43&lt;'Box-Research,OthersData'!ILF_Teaching,AG43&gt;='Box-Research,OthersData'!OLF_Teaching),AND(AG43&gt;'Box-Research,OthersData'!IUF_Teaching,AG43&lt;='Box-Research,OthersData'!OUF_Teaching)),AG43,#N/A))</f>
        <v>#N/A</v>
      </c>
      <c r="AI43">
        <v>18</v>
      </c>
      <c r="AJ43" t="e">
        <f>IF(AG43="*",#N/A,IF(OR(AG43&lt;'Box-Research,OthersData'!OLF_Teaching,AG43&gt;'Box-Research,OthersData'!OUF_Teaching),AG43,#N/A))</f>
        <v>#N/A</v>
      </c>
      <c r="AK43">
        <v>18</v>
      </c>
    </row>
    <row r="44" spans="28:37" x14ac:dyDescent="0.2">
      <c r="AB44">
        <f>'Plot of 36 academics'!$B29</f>
        <v>9</v>
      </c>
      <c r="AC44" t="e">
        <f>IF(AB44="*",#N/A,IF(OR(AND(AB44&lt;'Box-Research,OthersData'!ILF_Research,AB44&gt;='Box-Research,OthersData'!OLF_Research),AND(AB44&gt;'Box-Research,OthersData'!IUF_Research,AB44&lt;='Box-Research,OthersData'!OUF_Research)),AB44,#N/A))</f>
        <v>#N/A</v>
      </c>
      <c r="AD44">
        <v>8</v>
      </c>
      <c r="AE44" t="e">
        <f>IF(AB44="*",#N/A,IF(OR(AB44&lt;'Box-Research,OthersData'!OLF_Research,AB44&gt;'Box-Research,OthersData'!OUF_Research),AB44,#N/A))</f>
        <v>#N/A</v>
      </c>
      <c r="AF44">
        <v>8</v>
      </c>
      <c r="AG44">
        <f>'Plot of 36 academics'!$C29</f>
        <v>83</v>
      </c>
      <c r="AH44" t="e">
        <f>IF(AG44="*",#N/A,IF(OR(AND(AG44&lt;'Box-Research,OthersData'!ILF_Teaching,AG44&gt;='Box-Research,OthersData'!OLF_Teaching),AND(AG44&gt;'Box-Research,OthersData'!IUF_Teaching,AG44&lt;='Box-Research,OthersData'!OUF_Teaching)),AG44,#N/A))</f>
        <v>#N/A</v>
      </c>
      <c r="AI44">
        <v>18</v>
      </c>
      <c r="AJ44" t="e">
        <f>IF(AG44="*",#N/A,IF(OR(AG44&lt;'Box-Research,OthersData'!OLF_Teaching,AG44&gt;'Box-Research,OthersData'!OUF_Teaching),AG44,#N/A))</f>
        <v>#N/A</v>
      </c>
      <c r="AK44">
        <v>18</v>
      </c>
    </row>
    <row r="45" spans="28:37" x14ac:dyDescent="0.2">
      <c r="AB45">
        <f>'Plot of 36 academics'!$B30</f>
        <v>1</v>
      </c>
      <c r="AC45" t="e">
        <f>IF(AB45="*",#N/A,IF(OR(AND(AB45&lt;'Box-Research,OthersData'!ILF_Research,AB45&gt;='Box-Research,OthersData'!OLF_Research),AND(AB45&gt;'Box-Research,OthersData'!IUF_Research,AB45&lt;='Box-Research,OthersData'!OUF_Research)),AB45,#N/A))</f>
        <v>#N/A</v>
      </c>
      <c r="AD45">
        <v>8</v>
      </c>
      <c r="AE45" t="e">
        <f>IF(AB45="*",#N/A,IF(OR(AB45&lt;'Box-Research,OthersData'!OLF_Research,AB45&gt;'Box-Research,OthersData'!OUF_Research),AB45,#N/A))</f>
        <v>#N/A</v>
      </c>
      <c r="AF45">
        <v>8</v>
      </c>
      <c r="AG45">
        <f>'Plot of 36 academics'!$C30</f>
        <v>80</v>
      </c>
      <c r="AH45" t="e">
        <f>IF(AG45="*",#N/A,IF(OR(AND(AG45&lt;'Box-Research,OthersData'!ILF_Teaching,AG45&gt;='Box-Research,OthersData'!OLF_Teaching),AND(AG45&gt;'Box-Research,OthersData'!IUF_Teaching,AG45&lt;='Box-Research,OthersData'!OUF_Teaching)),AG45,#N/A))</f>
        <v>#N/A</v>
      </c>
      <c r="AI45">
        <v>18</v>
      </c>
      <c r="AJ45" t="e">
        <f>IF(AG45="*",#N/A,IF(OR(AG45&lt;'Box-Research,OthersData'!OLF_Teaching,AG45&gt;'Box-Research,OthersData'!OUF_Teaching),AG45,#N/A))</f>
        <v>#N/A</v>
      </c>
      <c r="AK45">
        <v>18</v>
      </c>
    </row>
    <row r="46" spans="28:37" x14ac:dyDescent="0.2">
      <c r="AB46">
        <f>'Plot of 36 academics'!$B31</f>
        <v>1</v>
      </c>
      <c r="AC46" t="e">
        <f>IF(AB46="*",#N/A,IF(OR(AND(AB46&lt;'Box-Research,OthersData'!ILF_Research,AB46&gt;='Box-Research,OthersData'!OLF_Research),AND(AB46&gt;'Box-Research,OthersData'!IUF_Research,AB46&lt;='Box-Research,OthersData'!OUF_Research)),AB46,#N/A))</f>
        <v>#N/A</v>
      </c>
      <c r="AD46">
        <v>8</v>
      </c>
      <c r="AE46" t="e">
        <f>IF(AB46="*",#N/A,IF(OR(AB46&lt;'Box-Research,OthersData'!OLF_Research,AB46&gt;'Box-Research,OthersData'!OUF_Research),AB46,#N/A))</f>
        <v>#N/A</v>
      </c>
      <c r="AF46">
        <v>8</v>
      </c>
      <c r="AG46">
        <f>'Plot of 36 academics'!$C31</f>
        <v>63</v>
      </c>
      <c r="AH46">
        <f>IF(AG46="*",#N/A,IF(OR(AND(AG46&lt;'Box-Research,OthersData'!ILF_Teaching,AG46&gt;='Box-Research,OthersData'!OLF_Teaching),AND(AG46&gt;'Box-Research,OthersData'!IUF_Teaching,AG46&lt;='Box-Research,OthersData'!OUF_Teaching)),AG46,#N/A))</f>
        <v>63</v>
      </c>
      <c r="AI46">
        <v>18</v>
      </c>
      <c r="AJ46" t="e">
        <f>IF(AG46="*",#N/A,IF(OR(AG46&lt;'Box-Research,OthersData'!OLF_Teaching,AG46&gt;'Box-Research,OthersData'!OUF_Teaching),AG46,#N/A))</f>
        <v>#N/A</v>
      </c>
      <c r="AK46">
        <v>18</v>
      </c>
    </row>
    <row r="47" spans="28:37" x14ac:dyDescent="0.2">
      <c r="AB47">
        <f>'Plot of 36 academics'!$B32</f>
        <v>6</v>
      </c>
      <c r="AC47" t="e">
        <f>IF(AB47="*",#N/A,IF(OR(AND(AB47&lt;'Box-Research,OthersData'!ILF_Research,AB47&gt;='Box-Research,OthersData'!OLF_Research),AND(AB47&gt;'Box-Research,OthersData'!IUF_Research,AB47&lt;='Box-Research,OthersData'!OUF_Research)),AB47,#N/A))</f>
        <v>#N/A</v>
      </c>
      <c r="AD47">
        <v>8</v>
      </c>
      <c r="AE47" t="e">
        <f>IF(AB47="*",#N/A,IF(OR(AB47&lt;'Box-Research,OthersData'!OLF_Research,AB47&gt;'Box-Research,OthersData'!OUF_Research),AB47,#N/A))</f>
        <v>#N/A</v>
      </c>
      <c r="AF47">
        <v>8</v>
      </c>
      <c r="AG47">
        <f>'Plot of 36 academics'!$C32</f>
        <v>91</v>
      </c>
      <c r="AH47" t="e">
        <f>IF(AG47="*",#N/A,IF(OR(AND(AG47&lt;'Box-Research,OthersData'!ILF_Teaching,AG47&gt;='Box-Research,OthersData'!OLF_Teaching),AND(AG47&gt;'Box-Research,OthersData'!IUF_Teaching,AG47&lt;='Box-Research,OthersData'!OUF_Teaching)),AG47,#N/A))</f>
        <v>#N/A</v>
      </c>
      <c r="AI47">
        <v>18</v>
      </c>
      <c r="AJ47" t="e">
        <f>IF(AG47="*",#N/A,IF(OR(AG47&lt;'Box-Research,OthersData'!OLF_Teaching,AG47&gt;'Box-Research,OthersData'!OUF_Teaching),AG47,#N/A))</f>
        <v>#N/A</v>
      </c>
      <c r="AK47">
        <v>18</v>
      </c>
    </row>
    <row r="48" spans="28:37" x14ac:dyDescent="0.2">
      <c r="AB48">
        <f>'Plot of 36 academics'!$B33</f>
        <v>3</v>
      </c>
      <c r="AC48" t="e">
        <f>IF(AB48="*",#N/A,IF(OR(AND(AB48&lt;'Box-Research,OthersData'!ILF_Research,AB48&gt;='Box-Research,OthersData'!OLF_Research),AND(AB48&gt;'Box-Research,OthersData'!IUF_Research,AB48&lt;='Box-Research,OthersData'!OUF_Research)),AB48,#N/A))</f>
        <v>#N/A</v>
      </c>
      <c r="AD48">
        <v>8</v>
      </c>
      <c r="AE48" t="e">
        <f>IF(AB48="*",#N/A,IF(OR(AB48&lt;'Box-Research,OthersData'!OLF_Research,AB48&gt;'Box-Research,OthersData'!OUF_Research),AB48,#N/A))</f>
        <v>#N/A</v>
      </c>
      <c r="AF48">
        <v>8</v>
      </c>
      <c r="AG48">
        <f>'Plot of 36 academics'!$C33</f>
        <v>87</v>
      </c>
      <c r="AH48" t="e">
        <f>IF(AG48="*",#N/A,IF(OR(AND(AG48&lt;'Box-Research,OthersData'!ILF_Teaching,AG48&gt;='Box-Research,OthersData'!OLF_Teaching),AND(AG48&gt;'Box-Research,OthersData'!IUF_Teaching,AG48&lt;='Box-Research,OthersData'!OUF_Teaching)),AG48,#N/A))</f>
        <v>#N/A</v>
      </c>
      <c r="AI48">
        <v>18</v>
      </c>
      <c r="AJ48" t="e">
        <f>IF(AG48="*",#N/A,IF(OR(AG48&lt;'Box-Research,OthersData'!OLF_Teaching,AG48&gt;'Box-Research,OthersData'!OUF_Teaching),AG48,#N/A))</f>
        <v>#N/A</v>
      </c>
      <c r="AK48">
        <v>18</v>
      </c>
    </row>
    <row r="49" spans="28:37" x14ac:dyDescent="0.2">
      <c r="AB49">
        <f>'Plot of 36 academics'!$B34</f>
        <v>1</v>
      </c>
      <c r="AC49" t="e">
        <f>IF(AB49="*",#N/A,IF(OR(AND(AB49&lt;'Box-Research,OthersData'!ILF_Research,AB49&gt;='Box-Research,OthersData'!OLF_Research),AND(AB49&gt;'Box-Research,OthersData'!IUF_Research,AB49&lt;='Box-Research,OthersData'!OUF_Research)),AB49,#N/A))</f>
        <v>#N/A</v>
      </c>
      <c r="AD49">
        <v>8</v>
      </c>
      <c r="AE49" t="e">
        <f>IF(AB49="*",#N/A,IF(OR(AB49&lt;'Box-Research,OthersData'!OLF_Research,AB49&gt;'Box-Research,OthersData'!OUF_Research),AB49,#N/A))</f>
        <v>#N/A</v>
      </c>
      <c r="AF49">
        <v>8</v>
      </c>
      <c r="AG49">
        <f>'Plot of 36 academics'!$C34</f>
        <v>70</v>
      </c>
      <c r="AH49">
        <f>IF(AG49="*",#N/A,IF(OR(AND(AG49&lt;'Box-Research,OthersData'!ILF_Teaching,AG49&gt;='Box-Research,OthersData'!OLF_Teaching),AND(AG49&gt;'Box-Research,OthersData'!IUF_Teaching,AG49&lt;='Box-Research,OthersData'!OUF_Teaching)),AG49,#N/A))</f>
        <v>70</v>
      </c>
      <c r="AI49">
        <v>18</v>
      </c>
      <c r="AJ49" t="e">
        <f>IF(AG49="*",#N/A,IF(OR(AG49&lt;'Box-Research,OthersData'!OLF_Teaching,AG49&gt;'Box-Research,OthersData'!OUF_Teaching),AG49,#N/A))</f>
        <v>#N/A</v>
      </c>
      <c r="AK49">
        <v>18</v>
      </c>
    </row>
    <row r="50" spans="28:37" x14ac:dyDescent="0.2">
      <c r="AB50">
        <f>'Plot of 36 academics'!$B35</f>
        <v>20</v>
      </c>
      <c r="AC50">
        <f>IF(AB50="*",#N/A,IF(OR(AND(AB50&lt;'Box-Research,OthersData'!ILF_Research,AB50&gt;='Box-Research,OthersData'!OLF_Research),AND(AB50&gt;'Box-Research,OthersData'!IUF_Research,AB50&lt;='Box-Research,OthersData'!OUF_Research)),AB50,#N/A))</f>
        <v>20</v>
      </c>
      <c r="AD50">
        <v>8</v>
      </c>
      <c r="AE50" t="e">
        <f>IF(AB50="*",#N/A,IF(OR(AB50&lt;'Box-Research,OthersData'!OLF_Research,AB50&gt;'Box-Research,OthersData'!OUF_Research),AB50,#N/A))</f>
        <v>#N/A</v>
      </c>
      <c r="AF50">
        <v>8</v>
      </c>
      <c r="AG50">
        <f>'Plot of 36 academics'!$C35</f>
        <v>68</v>
      </c>
      <c r="AH50">
        <f>IF(AG50="*",#N/A,IF(OR(AND(AG50&lt;'Box-Research,OthersData'!ILF_Teaching,AG50&gt;='Box-Research,OthersData'!OLF_Teaching),AND(AG50&gt;'Box-Research,OthersData'!IUF_Teaching,AG50&lt;='Box-Research,OthersData'!OUF_Teaching)),AG50,#N/A))</f>
        <v>68</v>
      </c>
      <c r="AI50">
        <v>18</v>
      </c>
      <c r="AJ50" t="e">
        <f>IF(AG50="*",#N/A,IF(OR(AG50&lt;'Box-Research,OthersData'!OLF_Teaching,AG50&gt;'Box-Research,OthersData'!OUF_Teaching),AG50,#N/A))</f>
        <v>#N/A</v>
      </c>
      <c r="AK50">
        <v>18</v>
      </c>
    </row>
    <row r="51" spans="28:37" x14ac:dyDescent="0.2">
      <c r="AB51">
        <f>'Plot of 36 academics'!$B36</f>
        <v>6</v>
      </c>
      <c r="AC51" t="e">
        <f>IF(AB51="*",#N/A,IF(OR(AND(AB51&lt;'Box-Research,OthersData'!ILF_Research,AB51&gt;='Box-Research,OthersData'!OLF_Research),AND(AB51&gt;'Box-Research,OthersData'!IUF_Research,AB51&lt;='Box-Research,OthersData'!OUF_Research)),AB51,#N/A))</f>
        <v>#N/A</v>
      </c>
      <c r="AD51">
        <v>8</v>
      </c>
      <c r="AE51" t="e">
        <f>IF(AB51="*",#N/A,IF(OR(AB51&lt;'Box-Research,OthersData'!OLF_Research,AB51&gt;'Box-Research,OthersData'!OUF_Research),AB51,#N/A))</f>
        <v>#N/A</v>
      </c>
      <c r="AF51">
        <v>8</v>
      </c>
      <c r="AG51">
        <f>'Plot of 36 academics'!$C36</f>
        <v>90</v>
      </c>
      <c r="AH51" t="e">
        <f>IF(AG51="*",#N/A,IF(OR(AND(AG51&lt;'Box-Research,OthersData'!ILF_Teaching,AG51&gt;='Box-Research,OthersData'!OLF_Teaching),AND(AG51&gt;'Box-Research,OthersData'!IUF_Teaching,AG51&lt;='Box-Research,OthersData'!OUF_Teaching)),AG51,#N/A))</f>
        <v>#N/A</v>
      </c>
      <c r="AI51">
        <v>18</v>
      </c>
      <c r="AJ51" t="e">
        <f>IF(AG51="*",#N/A,IF(OR(AG51&lt;'Box-Research,OthersData'!OLF_Teaching,AG51&gt;'Box-Research,OthersData'!OUF_Teaching),AG51,#N/A))</f>
        <v>#N/A</v>
      </c>
      <c r="AK51">
        <v>18</v>
      </c>
    </row>
    <row r="52" spans="28:37" x14ac:dyDescent="0.2">
      <c r="AB52">
        <f>'Plot of 36 academics'!$B37</f>
        <v>11</v>
      </c>
      <c r="AC52" t="e">
        <f>IF(AB52="*",#N/A,IF(OR(AND(AB52&lt;'Box-Research,OthersData'!ILF_Research,AB52&gt;='Box-Research,OthersData'!OLF_Research),AND(AB52&gt;'Box-Research,OthersData'!IUF_Research,AB52&lt;='Box-Research,OthersData'!OUF_Research)),AB52,#N/A))</f>
        <v>#N/A</v>
      </c>
      <c r="AD52">
        <v>8</v>
      </c>
      <c r="AE52" t="e">
        <f>IF(AB52="*",#N/A,IF(OR(AB52&lt;'Box-Research,OthersData'!OLF_Research,AB52&gt;'Box-Research,OthersData'!OUF_Research),AB52,#N/A))</f>
        <v>#N/A</v>
      </c>
      <c r="AF52">
        <v>8</v>
      </c>
      <c r="AG52">
        <f>'Plot of 36 academics'!$C37</f>
        <v>81</v>
      </c>
      <c r="AH52" t="e">
        <f>IF(AG52="*",#N/A,IF(OR(AND(AG52&lt;'Box-Research,OthersData'!ILF_Teaching,AG52&gt;='Box-Research,OthersData'!OLF_Teaching),AND(AG52&gt;'Box-Research,OthersData'!IUF_Teaching,AG52&lt;='Box-Research,OthersData'!OUF_Teaching)),AG52,#N/A))</f>
        <v>#N/A</v>
      </c>
      <c r="AI52">
        <v>18</v>
      </c>
      <c r="AJ52" t="e">
        <f>IF(AG52="*",#N/A,IF(OR(AG52&lt;'Box-Research,OthersData'!OLF_Teaching,AG52&gt;'Box-Research,OthersData'!OUF_Teaching),AG52,#N/A))</f>
        <v>#N/A</v>
      </c>
      <c r="AK52">
        <v>18</v>
      </c>
    </row>
    <row r="53" spans="28:37" x14ac:dyDescent="0.2">
      <c r="AB53">
        <f>'Plot of 36 academics'!$B38</f>
        <v>4</v>
      </c>
      <c r="AC53" t="e">
        <f>IF(AB53="*",#N/A,IF(OR(AND(AB53&lt;'Box-Research,OthersData'!ILF_Research,AB53&gt;='Box-Research,OthersData'!OLF_Research),AND(AB53&gt;'Box-Research,OthersData'!IUF_Research,AB53&lt;='Box-Research,OthersData'!OUF_Research)),AB53,#N/A))</f>
        <v>#N/A</v>
      </c>
      <c r="AD53">
        <v>8</v>
      </c>
      <c r="AE53" t="e">
        <f>IF(AB53="*",#N/A,IF(OR(AB53&lt;'Box-Research,OthersData'!OLF_Research,AB53&gt;'Box-Research,OthersData'!OUF_Research),AB53,#N/A))</f>
        <v>#N/A</v>
      </c>
      <c r="AF53">
        <v>8</v>
      </c>
      <c r="AG53">
        <f>'Plot of 36 academics'!$C38</f>
        <v>75</v>
      </c>
      <c r="AH53" t="e">
        <f>IF(AG53="*",#N/A,IF(OR(AND(AG53&lt;'Box-Research,OthersData'!ILF_Teaching,AG53&gt;='Box-Research,OthersData'!OLF_Teaching),AND(AG53&gt;'Box-Research,OthersData'!IUF_Teaching,AG53&lt;='Box-Research,OthersData'!OUF_Teaching)),AG53,#N/A))</f>
        <v>#N/A</v>
      </c>
      <c r="AI53">
        <v>18</v>
      </c>
      <c r="AJ53" t="e">
        <f>IF(AG53="*",#N/A,IF(OR(AG53&lt;'Box-Research,OthersData'!OLF_Teaching,AG53&gt;'Box-Research,OthersData'!OUF_Teaching),AG53,#N/A))</f>
        <v>#N/A</v>
      </c>
      <c r="AK53">
        <v>18</v>
      </c>
    </row>
    <row r="54" spans="28:37" x14ac:dyDescent="0.2">
      <c r="AB54">
        <f>'Plot of 36 academics'!$B39</f>
        <v>4</v>
      </c>
      <c r="AC54" t="e">
        <f>IF(AB54="*",#N/A,IF(OR(AND(AB54&lt;'Box-Research,OthersData'!ILF_Research,AB54&gt;='Box-Research,OthersData'!OLF_Research),AND(AB54&gt;'Box-Research,OthersData'!IUF_Research,AB54&lt;='Box-Research,OthersData'!OUF_Research)),AB54,#N/A))</f>
        <v>#N/A</v>
      </c>
      <c r="AD54">
        <v>8</v>
      </c>
      <c r="AE54" t="e">
        <f>IF(AB54="*",#N/A,IF(OR(AB54&lt;'Box-Research,OthersData'!OLF_Research,AB54&gt;'Box-Research,OthersData'!OUF_Research),AB54,#N/A))</f>
        <v>#N/A</v>
      </c>
      <c r="AF54">
        <v>8</v>
      </c>
      <c r="AG54">
        <f>'Plot of 36 academics'!$C39</f>
        <v>82</v>
      </c>
      <c r="AH54" t="e">
        <f>IF(AG54="*",#N/A,IF(OR(AND(AG54&lt;'Box-Research,OthersData'!ILF_Teaching,AG54&gt;='Box-Research,OthersData'!OLF_Teaching),AND(AG54&gt;'Box-Research,OthersData'!IUF_Teaching,AG54&lt;='Box-Research,OthersData'!OUF_Teaching)),AG54,#N/A))</f>
        <v>#N/A</v>
      </c>
      <c r="AI54">
        <v>18</v>
      </c>
      <c r="AJ54" t="e">
        <f>IF(AG54="*",#N/A,IF(OR(AG54&lt;'Box-Research,OthersData'!OLF_Teaching,AG54&gt;'Box-Research,OthersData'!OUF_Teaching),AG54,#N/A))</f>
        <v>#N/A</v>
      </c>
      <c r="AK54">
        <v>18</v>
      </c>
    </row>
    <row r="55" spans="28:37" x14ac:dyDescent="0.2">
      <c r="AB55">
        <f>'Plot of 36 academics'!$B40</f>
        <v>0</v>
      </c>
      <c r="AC55" t="e">
        <f>IF(AB55="*",#N/A,IF(OR(AND(AB55&lt;'Box-Research,OthersData'!ILF_Research,AB55&gt;='Box-Research,OthersData'!OLF_Research),AND(AB55&gt;'Box-Research,OthersData'!IUF_Research,AB55&lt;='Box-Research,OthersData'!OUF_Research)),AB55,#N/A))</f>
        <v>#N/A</v>
      </c>
      <c r="AD55">
        <v>8</v>
      </c>
      <c r="AE55" t="e">
        <f>IF(AB55="*",#N/A,IF(OR(AB55&lt;'Box-Research,OthersData'!OLF_Research,AB55&gt;'Box-Research,OthersData'!OUF_Research),AB55,#N/A))</f>
        <v>#N/A</v>
      </c>
      <c r="AF55">
        <v>8</v>
      </c>
      <c r="AG55">
        <f>'Plot of 36 academics'!$C40</f>
        <v>80</v>
      </c>
      <c r="AH55" t="e">
        <f>IF(AG55="*",#N/A,IF(OR(AND(AG55&lt;'Box-Research,OthersData'!ILF_Teaching,AG55&gt;='Box-Research,OthersData'!OLF_Teaching),AND(AG55&gt;'Box-Research,OthersData'!IUF_Teaching,AG55&lt;='Box-Research,OthersData'!OUF_Teaching)),AG55,#N/A))</f>
        <v>#N/A</v>
      </c>
      <c r="AI55">
        <v>18</v>
      </c>
      <c r="AJ55" t="e">
        <f>IF(AG55="*",#N/A,IF(OR(AG55&lt;'Box-Research,OthersData'!OLF_Teaching,AG55&gt;'Box-Research,OthersData'!OUF_Teaching),AG55,#N/A))</f>
        <v>#N/A</v>
      </c>
      <c r="AK55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58</vt:i4>
      </vt:variant>
    </vt:vector>
  </HeadingPairs>
  <TitlesOfParts>
    <vt:vector size="64" baseType="lpstr">
      <vt:lpstr>Ranking by weighted z-scores</vt:lpstr>
      <vt:lpstr>Ranking by raw scores</vt:lpstr>
      <vt:lpstr>Ranking by z-scores</vt:lpstr>
      <vt:lpstr>Plot of 36 academics</vt:lpstr>
      <vt:lpstr>Box-Research,OthersData</vt:lpstr>
      <vt:lpstr>Box-Research,Others</vt:lpstr>
      <vt:lpstr>'Box-Research,OthersData'!Box_Research</vt:lpstr>
      <vt:lpstr>'Box-Research,OthersData'!Box_Teaching</vt:lpstr>
      <vt:lpstr>'Plot of 36 academics'!Data</vt:lpstr>
      <vt:lpstr>'Ranking by raw scores'!Data</vt:lpstr>
      <vt:lpstr>'Ranking by weighted z-scores'!Data</vt:lpstr>
      <vt:lpstr>'Ranking by z-scores'!Data</vt:lpstr>
      <vt:lpstr>Empty</vt:lpstr>
      <vt:lpstr>'Box-Research,OthersData'!EOutlier_Research</vt:lpstr>
      <vt:lpstr>'Box-Research,OthersData'!EOutlier_Teaching</vt:lpstr>
      <vt:lpstr>'Plot of 36 academics'!ID</vt:lpstr>
      <vt:lpstr>'Ranking by raw scores'!ID</vt:lpstr>
      <vt:lpstr>'Ranking by weighted z-scores'!ID</vt:lpstr>
      <vt:lpstr>'Ranking by z-scores'!ID</vt:lpstr>
      <vt:lpstr>'Box-Research,OthersData'!ILF_Research</vt:lpstr>
      <vt:lpstr>'Box-Research,OthersData'!ILF_Teaching</vt:lpstr>
      <vt:lpstr>'Box-Research,OthersData'!IQR_Research</vt:lpstr>
      <vt:lpstr>'Box-Research,OthersData'!IQR_Teaching</vt:lpstr>
      <vt:lpstr>'Box-Research,OthersData'!IUF_Research</vt:lpstr>
      <vt:lpstr>'Box-Research,OthersData'!IUF_Teaching</vt:lpstr>
      <vt:lpstr>'Box-Research,OthersData'!LAV_Research</vt:lpstr>
      <vt:lpstr>'Box-Research,OthersData'!LAV_Teaching</vt:lpstr>
      <vt:lpstr>'Box-Research,OthersData'!Mean_Research</vt:lpstr>
      <vt:lpstr>'Box-Research,OthersData'!Mean_Teaching</vt:lpstr>
      <vt:lpstr>'Box-Research,OthersData'!Median_Research</vt:lpstr>
      <vt:lpstr>'Box-Research,OthersData'!Median_Teaching</vt:lpstr>
      <vt:lpstr>'Box-Research,OthersData'!MOutlier_Research</vt:lpstr>
      <vt:lpstr>'Box-Research,OthersData'!MOutlier_Teaching</vt:lpstr>
      <vt:lpstr>'Box-Research,OthersData'!NExtr_Research</vt:lpstr>
      <vt:lpstr>'Box-Research,OthersData'!NExtr_Teaching</vt:lpstr>
      <vt:lpstr>'Box-Research,OthersData'!NHigh_Research</vt:lpstr>
      <vt:lpstr>'Box-Research,OthersData'!NHigh_Teaching</vt:lpstr>
      <vt:lpstr>'Box-Research,OthersData'!NLow_Research</vt:lpstr>
      <vt:lpstr>'Box-Research,OthersData'!NLow_Teaching</vt:lpstr>
      <vt:lpstr>'Box-Research,OthersData'!NMild_Research</vt:lpstr>
      <vt:lpstr>'Box-Research,OthersData'!NMild_Teaching</vt:lpstr>
      <vt:lpstr>'Box-Research,OthersData'!OLF_Research</vt:lpstr>
      <vt:lpstr>'Box-Research,OthersData'!OLF_Teaching</vt:lpstr>
      <vt:lpstr>'Box-Research,OthersData'!OUF_Research</vt:lpstr>
      <vt:lpstr>'Box-Research,OthersData'!OUF_Teaching</vt:lpstr>
      <vt:lpstr>'Box-Research,OthersData'!Q1_Research</vt:lpstr>
      <vt:lpstr>'Box-Research,OthersData'!Q1_Teaching</vt:lpstr>
      <vt:lpstr>'Box-Research,OthersData'!Q3_Research</vt:lpstr>
      <vt:lpstr>'Box-Research,OthersData'!Q3_Teaching</vt:lpstr>
      <vt:lpstr>raw</vt:lpstr>
      <vt:lpstr>'Plot of 36 academics'!Research</vt:lpstr>
      <vt:lpstr>'Ranking by raw scores'!Research</vt:lpstr>
      <vt:lpstr>'Ranking by weighted z-scores'!Research</vt:lpstr>
      <vt:lpstr>'Ranking by z-scores'!Research</vt:lpstr>
      <vt:lpstr>'Plot of 36 academics'!Teaching</vt:lpstr>
      <vt:lpstr>'Ranking by raw scores'!Teaching</vt:lpstr>
      <vt:lpstr>'Ranking by weighted z-scores'!Teaching</vt:lpstr>
      <vt:lpstr>'Ranking by z-scores'!Teaching</vt:lpstr>
      <vt:lpstr>'Box-Research,OthersData'!Text_Research</vt:lpstr>
      <vt:lpstr>'Box-Research,OthersData'!Text_Teaching</vt:lpstr>
      <vt:lpstr>'Box-Research,OthersData'!UAV_Research</vt:lpstr>
      <vt:lpstr>'Box-Research,OthersData'!UAV_Teaching</vt:lpstr>
      <vt:lpstr>wz_score</vt:lpstr>
      <vt:lpstr>z_scores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2020-10-22T03:08:46Z</dcterms:created>
  <dcterms:modified xsi:type="dcterms:W3CDTF">2021-01-21T04:11:09Z</dcterms:modified>
</cp:coreProperties>
</file>