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anh\Desktop\UCF Bootcamp\Module 1 Excel-PivotTable-Charts\"/>
    </mc:Choice>
  </mc:AlternateContent>
  <xr:revisionPtr revIDLastSave="0" documentId="13_ncr:1_{E92DAA8C-9625-4720-BFDF-F182A3E32294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Crowdfunding" sheetId="1" r:id="rId1"/>
    <sheet name="Category Stats" sheetId="2" r:id="rId2"/>
    <sheet name="Sub-Category Stats" sheetId="3" r:id="rId3"/>
    <sheet name="Outcome Based on Launched Date" sheetId="7" r:id="rId4"/>
    <sheet name="Percentage" sheetId="8" r:id="rId5"/>
    <sheet name="Backers Count" sheetId="9" r:id="rId6"/>
  </sheets>
  <definedNames>
    <definedName name="_xlnm._FilterDatabase" localSheetId="0" hidden="1">Crowdfunding!$A$1:$T$1001</definedName>
    <definedName name="_xlchart.v1.0" hidden="1">'Backers Count'!$G$11:$G$374</definedName>
    <definedName name="_xlchart.v1.1" hidden="1">'Backers Count'!$H$10</definedName>
    <definedName name="_xlchart.v1.2" hidden="1">'Backers Count'!$H$11:$H$374</definedName>
    <definedName name="_xlchart.v1.3" hidden="1">'Backers Count'!$C$11:$C$575</definedName>
    <definedName name="_xlchart.v1.4" hidden="1">'Backers Count'!$D$10</definedName>
    <definedName name="_xlchart.v1.5" hidden="1">'Backers Count'!$D$11:$D$575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9" l="1"/>
  <c r="H6" i="9"/>
  <c r="H5" i="9"/>
  <c r="H4" i="9"/>
  <c r="H3" i="9"/>
  <c r="H2" i="9"/>
  <c r="D6" i="9"/>
  <c r="D7" i="9"/>
  <c r="D5" i="9"/>
  <c r="D4" i="9"/>
  <c r="D3" i="9"/>
  <c r="D2" i="9"/>
  <c r="D13" i="8"/>
  <c r="D12" i="8"/>
  <c r="D11" i="8"/>
  <c r="D10" i="8"/>
  <c r="D9" i="8"/>
  <c r="D8" i="8"/>
  <c r="D7" i="8"/>
  <c r="D6" i="8"/>
  <c r="D5" i="8"/>
  <c r="D4" i="8"/>
  <c r="D3" i="8"/>
  <c r="C13" i="8"/>
  <c r="C12" i="8"/>
  <c r="C11" i="8"/>
  <c r="C10" i="8"/>
  <c r="C9" i="8"/>
  <c r="C8" i="8"/>
  <c r="C7" i="8"/>
  <c r="C6" i="8"/>
  <c r="C5" i="8"/>
  <c r="C4" i="8"/>
  <c r="C3" i="8"/>
  <c r="B13" i="8"/>
  <c r="B12" i="8"/>
  <c r="B11" i="8"/>
  <c r="B10" i="8"/>
  <c r="B9" i="8"/>
  <c r="B8" i="8"/>
  <c r="B7" i="8"/>
  <c r="B6" i="8"/>
  <c r="B5" i="8"/>
  <c r="B4" i="8"/>
  <c r="B3" i="8"/>
  <c r="C2" i="8"/>
  <c r="D2" i="8"/>
  <c r="B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8" l="1"/>
  <c r="E11" i="8"/>
  <c r="H11" i="8" s="1"/>
  <c r="E8" i="8"/>
  <c r="H8" i="8" s="1"/>
  <c r="E5" i="8"/>
  <c r="G5" i="8" s="1"/>
  <c r="E6" i="8"/>
  <c r="G6" i="8" s="1"/>
  <c r="E12" i="8"/>
  <c r="G12" i="8" s="1"/>
  <c r="E9" i="8"/>
  <c r="F9" i="8" s="1"/>
  <c r="E7" i="8"/>
  <c r="G7" i="8" s="1"/>
  <c r="E10" i="8"/>
  <c r="G10" i="8" s="1"/>
  <c r="E4" i="8"/>
  <c r="H4" i="8" s="1"/>
  <c r="E13" i="8"/>
  <c r="H13" i="8" s="1"/>
  <c r="E3" i="8"/>
  <c r="H2" i="8" l="1"/>
  <c r="G2" i="8"/>
  <c r="F8" i="8"/>
  <c r="F2" i="8"/>
  <c r="G11" i="8"/>
  <c r="F11" i="8"/>
  <c r="G8" i="8"/>
  <c r="H12" i="8"/>
  <c r="F5" i="8"/>
  <c r="H5" i="8"/>
  <c r="H7" i="8"/>
  <c r="F7" i="8"/>
  <c r="F12" i="8"/>
  <c r="H6" i="8"/>
  <c r="F6" i="8"/>
  <c r="G9" i="8"/>
  <c r="H9" i="8"/>
  <c r="F10" i="8"/>
  <c r="F13" i="8"/>
  <c r="H10" i="8"/>
  <c r="G4" i="8"/>
  <c r="F4" i="8"/>
  <c r="G13" i="8"/>
  <c r="G3" i="8"/>
  <c r="H3" i="8"/>
  <c r="F3" i="8"/>
</calcChain>
</file>

<file path=xl/sharedStrings.xml><?xml version="1.0" encoding="utf-8"?>
<sst xmlns="http://schemas.openxmlformats.org/spreadsheetml/2006/main" count="9065" uniqueCount="2116">
  <si>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</si>
  <si>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</si>
  <si>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</si>
  <si>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</si>
  <si>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</si>
  <si>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</si>
  <si>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</si>
  <si>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</si>
  <si>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</si>
  <si>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</si>
  <si>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</si>
  <si>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</si>
  <si>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</si>
  <si>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</si>
  <si>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</si>
  <si>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</si>
  <si>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</si>
  <si>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</si>
  <si>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</si>
  <si>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</si>
  <si>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</si>
  <si>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</si>
  <si>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</si>
  <si>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</si>
  <si>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</si>
  <si>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</si>
  <si>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</si>
  <si>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</si>
  <si>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</si>
  <si>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</si>
  <si>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</si>
  <si>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</si>
  <si>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</si>
  <si>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</si>
  <si>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</si>
  <si>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</si>
  <si>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</si>
  <si>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</si>
  <si>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</si>
  <si>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</si>
  <si>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</si>
  <si>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</si>
  <si>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</si>
  <si>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</si>
  <si>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</si>
  <si>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</si>
  <si>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</si>
  <si>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</si>
  <si>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</si>
  <si>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</si>
  <si>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</si>
  <si>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</si>
  <si>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</si>
  <si>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</si>
  <si>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</si>
  <si>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</si>
  <si>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</si>
  <si>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</si>
  <si>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</si>
  <si>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</si>
  <si>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</si>
  <si>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</si>
  <si>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</si>
  <si>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</si>
  <si>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</si>
  <si>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</si>
  <si>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</si>
  <si>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</si>
  <si>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</si>
  <si>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</si>
  <si>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</si>
  <si>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</si>
  <si>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</si>
  <si>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</si>
  <si>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</si>
  <si>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</si>
  <si>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</si>
  <si>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</si>
  <si>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</si>
  <si>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</si>
  <si>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</si>
  <si>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</si>
  <si>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</si>
  <si>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</si>
  <si>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</si>
  <si>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</si>
  <si>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</si>
  <si>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</si>
  <si>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</si>
  <si>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</si>
  <si>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</si>
  <si>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</si>
  <si>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</si>
  <si>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</si>
  <si>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</si>
  <si>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</si>
  <si>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</si>
  <si>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</si>
  <si>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</si>
  <si>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</si>
  <si>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</si>
  <si>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</si>
  <si>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</si>
  <si>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</si>
  <si>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</si>
  <si>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</si>
  <si>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</si>
  <si>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</si>
  <si>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</si>
  <si>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</si>
  <si>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</si>
  <si>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</si>
  <si>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</si>
  <si>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</si>
  <si>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</si>
  <si>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</si>
  <si>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</si>
  <si>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</si>
  <si>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</si>
  <si>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</si>
  <si>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</si>
  <si>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</si>
  <si>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</si>
  <si>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</si>
  <si>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</si>
  <si>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</si>
  <si>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</si>
  <si>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</si>
  <si>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</si>
  <si>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</si>
  <si>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</si>
  <si>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</si>
  <si>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</si>
  <si>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</si>
  <si>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</si>
  <si>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</si>
  <si>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</si>
  <si>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</si>
  <si>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</si>
  <si>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</si>
  <si>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</si>
  <si>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</si>
  <si>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</si>
  <si>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</si>
  <si>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</si>
  <si>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</si>
  <si>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</si>
  <si>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</si>
  <si>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</si>
  <si>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</si>
  <si>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</si>
  <si>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</si>
  <si>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</si>
  <si>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</si>
  <si>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</si>
  <si>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</si>
  <si>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</si>
  <si>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</si>
  <si>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</si>
  <si>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</si>
  <si>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</si>
  <si>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</si>
  <si>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</si>
  <si>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</si>
  <si>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</si>
  <si>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</si>
  <si>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</si>
  <si>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</si>
  <si>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</si>
  <si>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</si>
  <si>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</si>
  <si>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</si>
  <si>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</si>
  <si>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</si>
  <si>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</si>
  <si>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</si>
  <si>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</si>
  <si>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</si>
  <si>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</si>
  <si>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</si>
  <si>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</si>
  <si>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</si>
  <si>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</si>
  <si>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</si>
  <si>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</si>
  <si>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</si>
  <si>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</si>
  <si>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</si>
  <si>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</si>
  <si>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</si>
  <si>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</si>
  <si>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</si>
  <si>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</si>
  <si>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</si>
  <si>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</si>
  <si>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</si>
  <si>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</si>
  <si>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</si>
  <si>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</si>
  <si>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</si>
  <si>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</si>
  <si>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</si>
  <si>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</si>
  <si>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</si>
  <si>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</si>
  <si>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</si>
  <si>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</si>
  <si>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</si>
  <si>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</si>
  <si>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</si>
  <si>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</si>
  <si>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</si>
  <si>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</si>
  <si>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</si>
  <si>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</si>
  <si>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</si>
  <si>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</si>
  <si>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</si>
  <si>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</si>
  <si>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</si>
  <si>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</si>
  <si>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</si>
  <si>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</si>
  <si>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</si>
  <si>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</si>
  <si>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</si>
  <si>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</si>
  <si>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</si>
  <si>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</si>
  <si>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</si>
  <si>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</si>
  <si>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</si>
  <si>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</si>
  <si>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</si>
  <si>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</si>
  <si>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</si>
  <si>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</si>
  <si>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</si>
  <si>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</si>
  <si>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</si>
  <si>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</si>
  <si>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</si>
  <si>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</si>
  <si>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</si>
  <si>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</si>
  <si>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</si>
  <si>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</si>
  <si>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</si>
  <si>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</si>
  <si>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</si>
  <si>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</si>
  <si>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</si>
  <si>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</si>
  <si>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</si>
  <si>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</si>
  <si>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</si>
  <si>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</si>
  <si>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</si>
  <si>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</si>
  <si>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</si>
  <si>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</si>
  <si>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</si>
  <si>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</si>
  <si>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</si>
  <si>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</si>
  <si>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</si>
  <si>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</si>
  <si>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</si>
  <si>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</si>
  <si>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</si>
  <si>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</si>
  <si>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</si>
  <si>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</si>
  <si>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</si>
  <si>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</si>
  <si>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</si>
  <si>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</si>
  <si>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</si>
  <si>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</si>
  <si>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</si>
  <si>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</si>
  <si>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</si>
  <si>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</si>
  <si>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</si>
  <si>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</si>
  <si>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</si>
  <si>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</si>
  <si>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</si>
  <si>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</si>
  <si>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</si>
  <si>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</si>
  <si>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</si>
  <si>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</si>
  <si>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</si>
  <si>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</si>
  <si>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</si>
  <si>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</si>
  <si>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</si>
  <si>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</si>
  <si>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</si>
  <si>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</si>
  <si>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</si>
  <si>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</si>
  <si>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</si>
  <si>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</si>
  <si>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</si>
  <si>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</si>
  <si>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</si>
  <si>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</si>
  <si>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</si>
  <si>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</si>
  <si>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</si>
  <si>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</si>
  <si>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</si>
  <si>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</si>
  <si>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</si>
  <si>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</si>
  <si>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</si>
  <si>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</si>
  <si>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</si>
  <si>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</si>
  <si>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</si>
  <si>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</si>
  <si>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</si>
  <si>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</si>
  <si>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</si>
  <si>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</si>
  <si>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</si>
  <si>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</si>
  <si>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</si>
  <si>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</si>
  <si>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</si>
  <si>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</si>
  <si>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</si>
  <si>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</si>
  <si>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</si>
  <si>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</si>
  <si>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</si>
  <si>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</si>
  <si>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</si>
  <si>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</si>
  <si>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</si>
  <si>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</si>
  <si>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</si>
  <si>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</si>
  <si>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</si>
  <si>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</si>
  <si>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</si>
  <si>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</si>
  <si>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</si>
  <si>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</si>
  <si>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</si>
  <si>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</si>
  <si>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</si>
  <si>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</si>
  <si>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</si>
  <si>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</si>
  <si>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</si>
  <si>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</si>
  <si>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</si>
  <si>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</si>
  <si>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</si>
  <si>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</si>
  <si>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</si>
  <si>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</si>
  <si>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</si>
  <si>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</si>
  <si>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</si>
  <si>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</si>
  <si>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</si>
  <si>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</si>
  <si>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</si>
  <si>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</si>
  <si>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</si>
  <si>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</si>
  <si>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</si>
  <si>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</si>
  <si>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</si>
  <si>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</si>
  <si>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</si>
  <si>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</si>
  <si>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</si>
  <si>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</si>
  <si>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</si>
  <si>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</si>
  <si>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</si>
  <si>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</si>
  <si>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</si>
  <si>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</si>
  <si>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</si>
  <si>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</si>
  <si>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</si>
  <si>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</si>
  <si>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</si>
  <si>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</si>
  <si>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</si>
  <si>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</si>
  <si>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</si>
  <si>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</si>
  <si>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</si>
  <si>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</si>
  <si>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</si>
  <si>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</si>
  <si>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</si>
  <si>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</si>
  <si>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</si>
  <si>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</si>
  <si>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</si>
  <si>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</si>
  <si>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</si>
  <si>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</si>
  <si>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</si>
  <si>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</si>
  <si>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</si>
  <si>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</si>
  <si>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</si>
  <si>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</si>
  <si>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</si>
  <si>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</si>
  <si>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</si>
  <si>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</si>
  <si>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</si>
  <si>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</si>
  <si>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</si>
  <si>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</si>
  <si>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</si>
  <si>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</si>
  <si>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</si>
  <si>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</si>
  <si>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</si>
  <si>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</si>
  <si>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</si>
  <si>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</si>
  <si>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</si>
  <si>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</si>
  <si>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</si>
  <si>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</si>
  <si>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</si>
  <si>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</si>
  <si>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</si>
  <si>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</si>
  <si>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</si>
  <si>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</si>
  <si>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</si>
  <si>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</si>
  <si>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</si>
  <si>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</si>
  <si>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</si>
  <si>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</si>
  <si>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</si>
  <si>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</si>
  <si>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</si>
  <si>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</si>
  <si>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</si>
  <si>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</si>
  <si>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</si>
  <si>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</si>
  <si>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</si>
  <si>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</si>
  <si>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</si>
  <si>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</si>
  <si>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</si>
  <si>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</si>
  <si>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</si>
  <si>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</si>
  <si>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</si>
  <si>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</si>
  <si>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</si>
  <si>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</si>
  <si>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</si>
  <si>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</si>
  <si>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</si>
  <si>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</si>
  <si>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</si>
  <si>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</si>
  <si>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</si>
  <si>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</si>
  <si>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</si>
  <si>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</si>
  <si>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</si>
  <si>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</si>
  <si>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</si>
  <si>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</si>
  <si>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</si>
  <si>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</si>
  <si>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</si>
  <si>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</si>
  <si>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</si>
  <si>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</si>
  <si>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</si>
  <si>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</si>
  <si>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</si>
  <si>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</si>
  <si>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</si>
  <si>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</si>
  <si>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</si>
  <si>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</si>
  <si>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</si>
  <si>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</si>
  <si>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</si>
  <si>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</si>
  <si>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</si>
  <si>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</si>
  <si>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</si>
  <si>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</si>
  <si>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</si>
  <si>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</si>
  <si>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</si>
  <si>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</si>
  <si>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</si>
  <si>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</si>
  <si>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</si>
  <si>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</si>
  <si>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</si>
  <si>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</si>
  <si>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</si>
  <si>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</si>
  <si>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</si>
  <si>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</si>
  <si>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</si>
  <si>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</si>
  <si>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</si>
  <si>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</si>
  <si>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</si>
  <si>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</si>
  <si>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</si>
  <si>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</si>
  <si>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</si>
  <si>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</si>
  <si>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</si>
  <si>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</si>
  <si>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</si>
  <si>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</si>
  <si>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</si>
  <si>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</si>
  <si>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</si>
  <si>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</si>
  <si>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</si>
  <si>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</si>
  <si>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</si>
  <si>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</si>
  <si>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</si>
  <si>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</si>
  <si>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</si>
  <si>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</si>
  <si>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</si>
  <si>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</si>
  <si>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</si>
  <si>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</si>
  <si>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</si>
  <si>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</si>
  <si>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</si>
  <si>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</si>
  <si>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</si>
  <si>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</si>
  <si>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</si>
  <si>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</si>
  <si>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</si>
  <si>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</si>
  <si>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</si>
  <si>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</si>
  <si>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</si>
  <si>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</si>
  <si>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</si>
  <si>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</si>
  <si>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</si>
  <si>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</si>
  <si>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</si>
  <si>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</si>
  <si>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</si>
  <si>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</si>
  <si>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</si>
  <si>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</si>
  <si>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</si>
  <si>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</si>
  <si>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</si>
  <si>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</si>
  <si>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</si>
  <si>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</si>
  <si>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</si>
  <si>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</si>
  <si>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</si>
  <si>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</si>
  <si>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</si>
  <si>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</si>
  <si>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</si>
  <si>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</si>
  <si>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</si>
  <si>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</si>
  <si>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</si>
  <si>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</si>
  <si>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</si>
  <si>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</si>
  <si>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</si>
  <si>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</si>
  <si>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</si>
  <si>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</si>
  <si>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</si>
  <si>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</si>
  <si>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</si>
  <si>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</si>
  <si>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</si>
  <si>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</si>
  <si>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</si>
  <si>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</si>
  <si>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</si>
  <si>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</si>
  <si>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</si>
  <si>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</si>
  <si>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</si>
  <si>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</si>
  <si>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</si>
  <si>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</si>
  <si>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</si>
  <si>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</si>
  <si>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</si>
  <si>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</si>
  <si>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</si>
  <si>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</si>
  <si>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</si>
  <si>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</si>
  <si>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</si>
  <si>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</si>
  <si>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</si>
  <si>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</si>
  <si>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</si>
  <si>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</si>
  <si>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</si>
  <si>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</si>
  <si>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</si>
  <si>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</si>
  <si>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</si>
  <si>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</si>
  <si>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</si>
  <si>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</si>
  <si>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</si>
  <si>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</si>
  <si>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</si>
  <si>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</si>
  <si>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</si>
  <si>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</si>
  <si>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</si>
  <si>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</si>
  <si>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</si>
  <si>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</si>
  <si>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</si>
  <si>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</si>
  <si>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</si>
  <si>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</si>
  <si>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</si>
  <si>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</si>
  <si>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</si>
  <si>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</si>
  <si>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</si>
  <si>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</si>
  <si>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</si>
  <si>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</si>
  <si>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</si>
  <si>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</si>
  <si>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</si>
  <si>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</si>
  <si>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</si>
  <si>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</si>
  <si>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</si>
  <si>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</si>
  <si>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</si>
  <si>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</si>
  <si>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</si>
  <si>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</si>
  <si>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</si>
  <si>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</si>
  <si>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</si>
  <si>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</si>
  <si>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</si>
  <si>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</si>
  <si>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</si>
  <si>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</si>
  <si>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</si>
  <si>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</si>
  <si>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</si>
  <si>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</si>
  <si>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</si>
  <si>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</si>
  <si>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</si>
  <si>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</si>
  <si>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</si>
  <si>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</si>
  <si>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</si>
  <si>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</si>
  <si>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</si>
  <si>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</si>
  <si>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</si>
  <si>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</si>
  <si>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</si>
  <si>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</si>
  <si>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</si>
  <si>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</si>
  <si>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</si>
  <si>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</si>
  <si>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</si>
  <si>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</si>
  <si>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</si>
  <si>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</si>
  <si>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</si>
  <si>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</si>
  <si>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</si>
  <si>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</si>
  <si>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</si>
  <si>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</si>
  <si>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</si>
  <si>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</si>
  <si>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</si>
  <si>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</si>
  <si>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</si>
  <si>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</si>
  <si>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</si>
  <si>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</si>
  <si>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</si>
  <si>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</si>
  <si>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</si>
  <si>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</si>
  <si>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</si>
  <si>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</si>
  <si>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</si>
  <si>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</si>
  <si>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</si>
  <si>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</si>
  <si>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</si>
  <si>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</si>
  <si>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</si>
  <si>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</si>
  <si>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</si>
  <si>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</si>
  <si>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</si>
  <si>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</si>
  <si>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</si>
  <si>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</si>
  <si>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</si>
  <si>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</si>
  <si>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</si>
  <si>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</si>
  <si>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</si>
  <si>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</si>
  <si>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</si>
  <si>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</si>
  <si>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</si>
  <si>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</si>
  <si>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</si>
  <si>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</si>
  <si>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</si>
  <si>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</si>
  <si>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</si>
  <si>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</si>
  <si>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</si>
  <si>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</si>
  <si>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</si>
  <si>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</si>
  <si>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</si>
  <si>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</si>
  <si>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</si>
  <si>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</si>
  <si>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</si>
  <si>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</si>
  <si>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</si>
  <si>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</si>
  <si>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</si>
  <si>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</si>
  <si>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</si>
  <si>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</si>
  <si>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</si>
  <si>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</si>
  <si>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</si>
  <si>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</si>
  <si>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</si>
  <si>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</si>
  <si>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</si>
  <si>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</si>
  <si>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</si>
  <si>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</si>
  <si>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</si>
  <si>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</si>
  <si>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</si>
  <si>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</si>
  <si>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</si>
  <si>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</si>
  <si>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</si>
  <si>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</si>
  <si>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</si>
  <si>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</si>
  <si>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</si>
  <si>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</si>
  <si>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</si>
  <si>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</si>
  <si>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</si>
  <si>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</si>
  <si>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</si>
  <si>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</si>
  <si>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</si>
  <si>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</si>
  <si>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</si>
  <si>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</si>
  <si>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</si>
  <si>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</si>
  <si>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</si>
  <si>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</si>
  <si>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</si>
  <si>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</si>
  <si>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</si>
  <si>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</si>
  <si>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</si>
  <si>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</si>
  <si>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</si>
  <si>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</si>
  <si>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</si>
  <si>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</si>
  <si>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</si>
  <si>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</si>
  <si>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</si>
  <si>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</si>
  <si>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</si>
  <si>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</si>
  <si>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</si>
  <si>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</si>
  <si>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</si>
  <si>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</si>
  <si>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</si>
  <si>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</si>
  <si>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</si>
  <si>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</si>
  <si>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</si>
  <si>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</si>
  <si>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</si>
  <si>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</si>
  <si>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</si>
  <si>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</si>
  <si>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</si>
  <si>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</si>
  <si>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</si>
  <si>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</si>
  <si>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</si>
  <si>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</si>
  <si>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</si>
  <si>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</si>
  <si>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</si>
  <si>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</si>
  <si>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</si>
  <si>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</si>
  <si>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</si>
  <si>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</si>
  <si>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</si>
  <si>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</si>
  <si>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</si>
  <si>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</si>
  <si>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</si>
  <si>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</si>
  <si>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</si>
  <si>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</si>
  <si>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</si>
  <si>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</si>
  <si>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</si>
  <si>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</si>
  <si>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</si>
  <si>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</si>
  <si>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</si>
  <si>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</si>
  <si>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</si>
  <si>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</si>
  <si>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</si>
  <si>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</si>
  <si>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</si>
  <si>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</si>
  <si>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</si>
  <si>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</si>
  <si>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</si>
  <si>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</si>
  <si>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</si>
  <si>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</si>
  <si>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</si>
  <si>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</si>
  <si>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</si>
  <si>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</si>
  <si>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</si>
  <si>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</si>
  <si>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</si>
  <si>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</si>
  <si>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</si>
  <si>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</si>
  <si>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</si>
  <si>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</si>
  <si>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</si>
  <si>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</si>
  <si>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</si>
  <si>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</si>
  <si>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</si>
  <si>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</si>
  <si>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</si>
  <si>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</si>
  <si>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</si>
  <si>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</si>
  <si>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</si>
  <si>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</si>
  <si>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</si>
  <si>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</si>
  <si>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</si>
  <si>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</si>
  <si>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</si>
  <si>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</si>
  <si>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</si>
  <si>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</si>
  <si>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</si>
  <si>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</si>
  <si>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</si>
  <si>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</si>
  <si>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</si>
  <si>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</si>
  <si>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</si>
  <si>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</si>
  <si>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</si>
  <si>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</si>
  <si>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</si>
  <si>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</si>
  <si>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</si>
  <si>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</si>
  <si>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</si>
  <si>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</si>
  <si>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</si>
  <si>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</si>
  <si>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</si>
  <si>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</si>
  <si>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</si>
  <si>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</si>
  <si>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</si>
  <si>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</si>
  <si>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</si>
  <si>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</si>
  <si>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</si>
  <si>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</si>
  <si>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</si>
  <si>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</si>
  <si>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</si>
  <si>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</si>
  <si>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</si>
  <si>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</si>
  <si>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</si>
  <si>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</si>
  <si>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</si>
  <si>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</si>
  <si>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</si>
  <si>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</si>
  <si>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</si>
  <si>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</si>
  <si>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</si>
  <si>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</si>
  <si>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</si>
  <si>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</si>
  <si>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</si>
  <si>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</si>
  <si>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</si>
  <si>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</si>
  <si>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</si>
  <si>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</si>
  <si>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</si>
  <si>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</si>
  <si>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</si>
  <si>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</si>
  <si>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</si>
  <si>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</si>
  <si>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</si>
  <si>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</si>
  <si>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</si>
  <si>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</si>
  <si>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</si>
  <si>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</si>
  <si>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</si>
  <si>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</si>
  <si>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</si>
  <si>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</si>
  <si>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</si>
  <si>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</si>
  <si>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</si>
  <si>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</si>
  <si>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</si>
  <si>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</si>
  <si>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</si>
  <si>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</si>
  <si>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</si>
  <si>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</si>
  <si>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</si>
  <si>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</si>
  <si>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</si>
  <si>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</si>
  <si>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</si>
  <si>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</si>
  <si>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</si>
  <si>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</si>
  <si>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</si>
  <si>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</si>
  <si>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</si>
  <si>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</si>
  <si>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</si>
  <si>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</si>
  <si>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</si>
  <si>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</si>
  <si>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</si>
  <si>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</si>
  <si>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</si>
  <si>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</si>
  <si>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</si>
  <si>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</si>
  <si>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</si>
  <si>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</si>
  <si>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</si>
  <si>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</si>
  <si>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</si>
  <si>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</si>
  <si>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</si>
  <si>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</si>
  <si>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</si>
  <si>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</si>
  <si>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</si>
  <si>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</si>
  <si>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</si>
  <si>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</si>
  <si>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</si>
  <si>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</si>
  <si>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</si>
  <si>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</si>
  <si>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</si>
  <si>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</si>
  <si>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</si>
  <si>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</si>
  <si>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</si>
  <si>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</si>
  <si>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</si>
  <si>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</si>
  <si>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</si>
  <si>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</si>
  <si>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</si>
  <si>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</si>
  <si>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</si>
  <si>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</si>
  <si>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</si>
  <si>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</si>
  <si>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</si>
  <si>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</si>
  <si>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</si>
  <si>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</si>
  <si>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</si>
  <si>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</si>
  <si>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</si>
  <si>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</si>
  <si>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</si>
  <si>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</si>
  <si>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</si>
  <si>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</si>
  <si>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</si>
  <si>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</si>
  <si>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</si>
  <si>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</si>
  <si>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</si>
  <si>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</si>
  <si>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</si>
  <si>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</si>
  <si>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</si>
  <si>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</si>
  <si>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</si>
  <si>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</si>
  <si>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</si>
  <si>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</si>
  <si>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</si>
  <si>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</si>
  <si>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</si>
  <si>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</si>
  <si>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</si>
  <si>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</si>
  <si>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</si>
  <si>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</si>
  <si>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</si>
  <si>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</si>
  <si>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</si>
  <si>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</si>
  <si>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</si>
  <si>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</si>
  <si>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</si>
  <si>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</si>
  <si>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</si>
  <si>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</si>
  <si>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</si>
  <si>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</si>
  <si>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</si>
  <si>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</si>
  <si>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</si>
  <si>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</si>
  <si>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</si>
  <si>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</si>
  <si>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</si>
  <si>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</si>
  <si>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</si>
  <si>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</si>
  <si>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</si>
  <si>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</si>
  <si>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</si>
  <si>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</si>
  <si>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</si>
  <si>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</si>
  <si>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</si>
  <si>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</si>
  <si>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</si>
  <si>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</si>
  <si>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</si>
  <si>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</si>
  <si>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</si>
  <si>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</si>
  <si>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</si>
  <si>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</si>
  <si>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</si>
  <si>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</si>
  <si>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</si>
  <si>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</si>
  <si>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</si>
  <si>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</si>
  <si>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</si>
  <si>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</si>
  <si>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</si>
  <si>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</si>
  <si>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</si>
  <si>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</si>
  <si>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</si>
  <si>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</si>
  <si>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</si>
  <si>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</si>
  <si>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</si>
  <si>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</si>
  <si>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</si>
  <si>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</si>
  <si>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</si>
  <si>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</si>
  <si>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</si>
  <si>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</si>
  <si>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</si>
  <si>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</si>
  <si>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</si>
  <si>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</si>
  <si>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</si>
  <si>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</si>
  <si>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</si>
  <si>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</si>
  <si>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</si>
  <si>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</si>
  <si>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</si>
  <si>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</si>
  <si>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</si>
  <si>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</si>
  <si>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</si>
  <si>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</si>
  <si>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</si>
  <si>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</si>
  <si>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</si>
  <si>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</si>
  <si>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</si>
  <si>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</si>
  <si>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</si>
  <si>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</si>
  <si>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</si>
  <si>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</si>
  <si>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</si>
  <si>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</si>
  <si>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</si>
  <si>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</si>
  <si>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</si>
  <si>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</si>
  <si>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</si>
  <si>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</si>
  <si>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</si>
  <si>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</si>
  <si>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</si>
  <si>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</si>
  <si>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</si>
  <si>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</si>
  <si>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</si>
  <si>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</si>
  <si>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</si>
  <si>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</si>
  <si>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</si>
  <si>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</si>
  <si>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</si>
  <si>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</si>
  <si>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</si>
  <si>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</si>
  <si>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</si>
  <si>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</si>
  <si>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</si>
  <si>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</si>
  <si>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</si>
  <si>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</si>
  <si>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</si>
  <si>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</si>
  <si>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</si>
  <si>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</si>
  <si>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</si>
  <si>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</si>
  <si>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</si>
  <si>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</si>
  <si>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</si>
  <si>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</si>
  <si>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</si>
  <si>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</si>
  <si>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</si>
  <si>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</si>
  <si>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</si>
  <si>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</si>
  <si>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</si>
  <si>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</si>
  <si>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</si>
  <si>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</si>
  <si>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</si>
  <si>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</si>
  <si>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</si>
  <si>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</si>
  <si>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</si>
  <si>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</si>
  <si>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</si>
  <si>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</si>
  <si>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</si>
  <si>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</si>
  <si>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</si>
  <si>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</si>
  <si>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</si>
  <si>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</si>
  <si>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</si>
  <si>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</si>
  <si>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</si>
  <si>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</si>
  <si>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</si>
  <si>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</si>
  <si>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</si>
  <si>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</si>
  <si>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</si>
  <si>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</si>
  <si>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</si>
  <si>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</si>
  <si>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</si>
  <si>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</si>
  <si>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</si>
  <si>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</si>
  <si>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</si>
  <si>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</si>
  <si>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</si>
  <si>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</si>
  <si>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</si>
  <si>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</si>
  <si>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</si>
  <si>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</si>
  <si>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</si>
  <si>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</si>
  <si>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</si>
  <si>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</si>
  <si>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</si>
  <si>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</si>
  <si>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</si>
  <si>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</si>
  <si>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</si>
  <si>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</si>
  <si>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</si>
  <si>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</si>
  <si>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</si>
  <si>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</si>
  <si>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</si>
  <si>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</si>
  <si>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</si>
  <si>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</si>
  <si>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</si>
  <si>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</si>
  <si>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</si>
  <si>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</si>
  <si>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</si>
  <si>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</si>
  <si>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</si>
  <si>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</si>
  <si>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</si>
  <si>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</si>
  <si>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</si>
  <si>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</si>
  <si>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</si>
  <si>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</si>
  <si>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</si>
  <si>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</si>
  <si>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</si>
  <si>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</si>
  <si>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</si>
  <si>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</si>
  <si>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</si>
  <si>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</si>
  <si>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</si>
  <si>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</si>
  <si>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</si>
  <si>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</si>
  <si>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</si>
  <si>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</si>
  <si>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</si>
  <si>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</si>
  <si>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</si>
  <si>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</si>
  <si>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</si>
  <si>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</si>
  <si>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</si>
  <si>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</si>
  <si>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</si>
  <si>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</si>
  <si>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</si>
  <si>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</si>
  <si>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</si>
  <si>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</si>
  <si>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</si>
  <si>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</si>
  <si>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</si>
  <si>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</si>
  <si>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</si>
  <si>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</si>
  <si>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</si>
  <si>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</si>
  <si>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</si>
  <si>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</si>
  <si>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</si>
  <si>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</si>
  <si>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</si>
  <si>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</si>
  <si>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</si>
  <si>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</si>
  <si>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</si>
  <si>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</si>
  <si>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</si>
  <si>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</si>
  <si>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</si>
  <si>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</si>
  <si>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</si>
  <si>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</si>
  <si>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</si>
  <si>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</si>
  <si>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</si>
  <si>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</si>
  <si>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</si>
  <si>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</si>
  <si>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</si>
  <si>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</si>
  <si>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</si>
  <si>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</si>
  <si>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</si>
  <si>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</si>
  <si>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</si>
  <si>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</si>
  <si>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</si>
  <si>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</si>
  <si>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</si>
  <si>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</si>
  <si>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</si>
  <si>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</si>
  <si>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</si>
  <si>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</si>
  <si>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</si>
  <si>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</si>
  <si>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</si>
  <si>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</si>
  <si>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</si>
  <si>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</si>
  <si>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</si>
  <si>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</si>
  <si>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</si>
  <si>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</si>
  <si>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</si>
  <si>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</si>
  <si>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</si>
  <si>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</si>
  <si>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</si>
  <si>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</si>
  <si>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</si>
  <si>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</si>
  <si>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</si>
  <si>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</si>
  <si>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</si>
  <si>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</si>
  <si>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</si>
  <si>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</si>
  <si>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</si>
  <si>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</si>
  <si>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</si>
  <si>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</si>
  <si>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</si>
  <si>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</si>
  <si>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</si>
  <si>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</si>
  <si>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</si>
  <si>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</si>
  <si>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</si>
  <si>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</si>
  <si>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</si>
  <si>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</si>
  <si>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</si>
  <si>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</si>
  <si>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</si>
  <si>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</si>
  <si>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</si>
  <si>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</si>
  <si>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</si>
  <si>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</si>
  <si>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</si>
  <si>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</si>
  <si>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</si>
  <si>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</si>
  <si>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</si>
  <si>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</si>
  <si>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</si>
  <si>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</si>
  <si>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</si>
  <si>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</si>
  <si>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</si>
  <si>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</si>
  <si>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</si>
  <si>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</si>
  <si>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</si>
  <si>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</si>
  <si>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</si>
  <si>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</si>
  <si>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</si>
  <si>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</si>
  <si>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</si>
  <si>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</si>
  <si>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</si>
  <si>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</si>
  <si>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</si>
  <si>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</si>
  <si>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</si>
  <si>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</si>
  <si>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</si>
  <si>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</si>
  <si>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</si>
  <si>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</si>
  <si>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</si>
  <si>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</si>
  <si>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</si>
  <si>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</si>
  <si>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</si>
  <si>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</si>
  <si>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</si>
  <si>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</si>
  <si>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</si>
  <si>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</si>
  <si>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</si>
  <si>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</si>
  <si>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</si>
  <si>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</si>
  <si>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</si>
  <si>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</si>
  <si>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</si>
  <si>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</si>
  <si>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</si>
  <si>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</si>
  <si>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</si>
  <si>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</si>
  <si>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</si>
  <si>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</si>
  <si>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</si>
  <si>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</si>
  <si>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</si>
  <si>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</si>
  <si>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</si>
  <si>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</si>
  <si>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</si>
  <si>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</si>
  <si>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</si>
  <si>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</si>
  <si>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</si>
  <si>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</si>
  <si>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</si>
  <si>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</si>
  <si>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</si>
  <si>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</si>
  <si>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</si>
  <si>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</si>
  <si>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</si>
  <si>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</si>
  <si>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</si>
  <si>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</si>
  <si>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</si>
  <si>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</si>
  <si>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</si>
  <si>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</si>
  <si>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</si>
  <si>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</si>
  <si>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</si>
  <si>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</si>
  <si>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</si>
  <si>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</si>
  <si>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</si>
  <si>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</si>
  <si>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</si>
  <si>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</si>
  <si>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</si>
  <si>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</si>
  <si>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</si>
  <si>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</si>
  <si>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</si>
  <si>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</si>
  <si>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</si>
  <si>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</si>
  <si>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</si>
  <si>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</si>
  <si>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</si>
  <si>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</si>
  <si>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</si>
  <si>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</si>
  <si>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</si>
  <si>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</si>
  <si>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</si>
  <si>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</si>
  <si>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</si>
  <si>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</si>
  <si>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</si>
  <si>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</si>
  <si>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</si>
  <si>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</si>
  <si>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</si>
  <si>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</si>
  <si>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</si>
  <si>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</si>
  <si>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</si>
  <si>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</si>
  <si>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</si>
  <si>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</si>
  <si>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</si>
  <si>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</si>
  <si>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</si>
  <si>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</si>
  <si>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</si>
  <si>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</si>
  <si>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</si>
  <si>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</si>
  <si>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</si>
  <si>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</si>
  <si>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</si>
  <si>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</si>
  <si>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</si>
  <si>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</si>
  <si>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</si>
  <si>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</si>
  <si>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</si>
  <si>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</si>
  <si>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</si>
  <si>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</si>
  <si>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</si>
  <si>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</si>
  <si>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</si>
  <si>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</si>
  <si>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</si>
  <si>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</si>
  <si>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</si>
  <si>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</si>
  <si>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</si>
  <si>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</si>
  <si>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</si>
  <si>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</si>
  <si>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</si>
  <si>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</si>
  <si>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</si>
  <si>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</si>
  <si>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</si>
  <si>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</si>
  <si>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</si>
  <si>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</si>
  <si>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</si>
  <si>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</si>
  <si>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</si>
  <si>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</si>
  <si>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</si>
  <si>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</si>
  <si>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</si>
  <si>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</si>
  <si>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</si>
  <si>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</si>
  <si>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</si>
  <si>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</si>
  <si>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</si>
  <si>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</si>
  <si>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</si>
  <si>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</si>
  <si>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</si>
  <si>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</si>
  <si>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</si>
  <si>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</si>
  <si>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</si>
  <si>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</si>
  <si>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</si>
  <si>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</si>
  <si>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</si>
  <si>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</si>
  <si>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</si>
  <si>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</si>
  <si>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</si>
  <si>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</si>
  <si>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</si>
  <si>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</si>
  <si>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</si>
  <si>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</si>
  <si>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</si>
  <si>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</si>
  <si>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</si>
  <si>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</si>
  <si>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</si>
  <si>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</si>
  <si>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</si>
  <si>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</si>
  <si>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</si>
  <si>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</si>
  <si>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</si>
  <si>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</si>
  <si>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</si>
  <si>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</si>
  <si>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</si>
  <si>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</si>
  <si>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</si>
  <si>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</si>
  <si>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</si>
  <si>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</si>
  <si>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</si>
  <si>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</si>
  <si>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</si>
  <si>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</si>
  <si>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</si>
  <si>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</si>
  <si>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</si>
  <si>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</si>
  <si>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</si>
  <si>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</si>
  <si>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</si>
  <si>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</si>
  <si>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</si>
  <si>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</si>
  <si>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</si>
  <si>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</si>
  <si>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</si>
  <si>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</si>
  <si>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</si>
  <si>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</si>
  <si>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</si>
  <si>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</si>
  <si>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</si>
  <si>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</si>
  <si>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</si>
  <si>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</si>
  <si>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</si>
  <si>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</si>
  <si>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</si>
  <si>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</si>
  <si>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</si>
  <si>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</si>
  <si>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</si>
  <si>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</si>
  <si>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</si>
  <si>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</si>
  <si>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</si>
  <si>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</si>
  <si>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</si>
  <si>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</si>
  <si>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</si>
  <si>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</si>
  <si>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</si>
  <si>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</si>
  <si>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</si>
  <si>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</si>
  <si>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</si>
  <si>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</si>
  <si>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</si>
  <si>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</si>
  <si>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</si>
  <si>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</si>
  <si>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</si>
  <si>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</si>
  <si>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</si>
  <si>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</si>
  <si>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</si>
  <si>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</si>
  <si>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</si>
  <si>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</si>
  <si>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</si>
  <si>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</si>
  <si>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</si>
  <si>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</si>
  <si>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</si>
  <si>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</si>
  <si>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</si>
  <si>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</si>
  <si>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</si>
  <si>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</si>
  <si>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</si>
  <si>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</si>
  <si>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</si>
  <si>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</si>
  <si>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</si>
  <si>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</si>
  <si>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</si>
  <si>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</si>
  <si>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</si>
  <si>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</si>
  <si>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</si>
  <si>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</si>
  <si>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</si>
  <si>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</si>
  <si>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</si>
  <si>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</si>
  <si>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</si>
  <si>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</si>
  <si>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</si>
  <si>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</si>
  <si>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</si>
  <si>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</si>
  <si>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</si>
  <si>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</si>
  <si>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</si>
  <si>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</si>
  <si>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</si>
  <si>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</si>
  <si>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</si>
  <si>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</si>
  <si>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</si>
  <si>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</si>
  <si>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</si>
  <si>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</si>
  <si>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</si>
  <si>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</si>
  <si>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</si>
  <si>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</si>
  <si>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</si>
  <si>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</si>
  <si>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</si>
  <si>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</si>
  <si>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</si>
  <si>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</si>
  <si>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</si>
  <si>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</si>
  <si>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</si>
  <si>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</si>
  <si>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</si>
  <si>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</si>
  <si>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</si>
  <si>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</si>
  <si>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</si>
  <si>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</si>
  <si>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</si>
  <si>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</si>
  <si>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</si>
  <si>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</si>
  <si>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</si>
  <si>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</si>
  <si>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</si>
  <si>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</si>
  <si>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</si>
  <si>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</si>
  <si>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</si>
  <si>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</si>
  <si>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</si>
  <si>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</si>
  <si>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</si>
  <si>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</si>
  <si>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</si>
  <si>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</si>
  <si>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</si>
  <si>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</si>
  <si>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</si>
  <si>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</si>
  <si>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</si>
  <si>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</si>
  <si>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</si>
  <si>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</si>
  <si>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</si>
  <si>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</si>
  <si>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</si>
  <si>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</si>
  <si>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</si>
  <si>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</si>
  <si>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</si>
  <si>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</si>
  <si>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</si>
  <si>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</si>
  <si>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</si>
  <si>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</si>
  <si>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</si>
  <si>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</si>
  <si>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</si>
  <si>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</si>
  <si>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</si>
  <si>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</si>
  <si>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</si>
  <si>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</si>
  <si>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</si>
  <si>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</si>
  <si>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</si>
  <si>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</si>
  <si>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</si>
  <si>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</si>
  <si>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</si>
  <si>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</si>
  <si>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</si>
  <si>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</si>
  <si>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</si>
  <si>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</si>
  <si>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</si>
  <si>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</si>
  <si>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</si>
  <si>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</si>
  <si>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</si>
  <si>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</si>
  <si>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</si>
  <si>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</si>
  <si>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</si>
  <si>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</si>
  <si>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</si>
  <si>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</si>
  <si>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</si>
  <si>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</si>
  <si>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</si>
  <si>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</si>
  <si>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</si>
  <si>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</si>
  <si>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</si>
  <si>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</si>
  <si>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</si>
  <si>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</si>
  <si>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</si>
  <si>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</si>
  <si>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</si>
  <si>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</si>
  <si>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</si>
  <si>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</si>
  <si>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</si>
  <si>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</si>
  <si>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</si>
  <si>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</si>
  <si>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</si>
  <si>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</si>
  <si>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</si>
  <si>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</si>
  <si>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</si>
  <si>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</si>
  <si>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</si>
  <si>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</si>
  <si>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</si>
  <si>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</si>
  <si>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</si>
  <si>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</si>
  <si>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</si>
  <si>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</si>
  <si>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</si>
  <si>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</si>
  <si>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</si>
  <si>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</si>
  <si>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</si>
  <si>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</si>
  <si>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</si>
  <si>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</si>
  <si>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</si>
  <si>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</si>
  <si>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</si>
  <si>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</si>
  <si>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</si>
  <si>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</si>
  <si>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</si>
  <si>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</si>
  <si>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</si>
  <si>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</si>
  <si>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</si>
  <si>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</si>
  <si>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</si>
  <si>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</si>
  <si>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</si>
  <si>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</si>
  <si>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</si>
  <si>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</si>
  <si>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</si>
  <si>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</si>
  <si>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</si>
  <si>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</si>
  <si>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</si>
  <si>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</si>
  <si>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</si>
  <si>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</si>
  <si>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</si>
  <si>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</si>
  <si>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</si>
  <si>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</si>
  <si>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</si>
  <si>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</si>
  <si>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</si>
  <si>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</si>
  <si>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</si>
  <si>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</si>
  <si>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</si>
  <si>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</si>
  <si>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</si>
  <si>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</si>
  <si>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</si>
  <si>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</si>
  <si>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</si>
  <si>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</si>
  <si>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</si>
  <si>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</si>
  <si>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</si>
  <si>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</si>
  <si>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</si>
  <si>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</si>
  <si>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</si>
  <si>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</si>
  <si>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</si>
  <si>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</si>
  <si>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</si>
  <si>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</si>
  <si>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</si>
  <si>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</si>
  <si>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</si>
  <si>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</si>
  <si>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</si>
  <si>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</si>
  <si>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</si>
  <si>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</si>
  <si>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</si>
  <si>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</si>
  <si>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</si>
  <si>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</si>
  <si>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</si>
  <si>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</si>
  <si>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</si>
  <si>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</si>
  <si>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</si>
  <si>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</si>
  <si>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</si>
  <si>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</si>
  <si>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</si>
  <si>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</si>
  <si>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</si>
  <si>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</si>
  <si>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</si>
  <si>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</si>
  <si>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</si>
  <si>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</si>
  <si>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</si>
  <si>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</si>
  <si>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</si>
  <si>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</si>
  <si>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</si>
  <si>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</si>
  <si>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</si>
  <si>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</si>
  <si>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</si>
  <si>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</si>
  <si>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</si>
  <si>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</si>
  <si>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</si>
  <si>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</si>
  <si>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</si>
  <si>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</si>
  <si>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</si>
  <si>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</si>
  <si>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</si>
  <si>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</si>
  <si>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</si>
  <si>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</si>
  <si>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</si>
  <si>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</si>
  <si>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</si>
  <si>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</si>
  <si>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</si>
  <si>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</si>
  <si>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</si>
  <si>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</si>
  <si>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</si>
  <si>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</si>
  <si>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</si>
  <si>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</si>
  <si>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</si>
  <si>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</si>
  <si>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</si>
  <si>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</si>
  <si>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</si>
  <si>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</si>
  <si>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</si>
  <si>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</si>
  <si>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</si>
  <si>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</si>
  <si>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</si>
  <si>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</si>
  <si>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</si>
  <si>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</si>
  <si>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</si>
  <si>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</si>
  <si>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</si>
  <si>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</si>
  <si>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</si>
  <si>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</si>
  <si>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</si>
  <si>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</si>
  <si>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</si>
  <si>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</si>
  <si>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</si>
  <si>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</si>
  <si>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</si>
  <si>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</si>
  <si>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</si>
  <si>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</si>
  <si>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</si>
  <si>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</si>
  <si>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</si>
  <si>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</si>
  <si>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</si>
  <si>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</si>
  <si>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</si>
  <si>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</si>
  <si>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</si>
  <si>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</si>
  <si>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</si>
  <si>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</si>
  <si>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</si>
  <si>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</si>
  <si>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</si>
  <si>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</si>
  <si>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</si>
  <si>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</si>
  <si>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</si>
  <si>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</si>
  <si>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</si>
  <si>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</si>
  <si>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</si>
  <si>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Avg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</si>
  <si>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</si>
  <si>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</si>
  <si>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</si>
  <si>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</si>
  <si>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</si>
  <si>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</si>
  <si>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</si>
  <si>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</si>
  <si>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</si>
  <si>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</si>
  <si>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</si>
  <si>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</si>
  <si>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</si>
  <si>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</si>
  <si>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</si>
  <si>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</si>
  <si>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</si>
  <si>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</si>
  <si>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</si>
  <si>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</si>
  <si>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</si>
  <si>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</si>
  <si>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</si>
  <si>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</si>
  <si>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</si>
  <si>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</si>
  <si>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</si>
  <si>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</si>
  <si>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</si>
  <si>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</si>
  <si>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</si>
  <si>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</si>
  <si>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</si>
  <si>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</si>
  <si>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</si>
  <si>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Grand Total</t>
  </si>
  <si>
    <t>(All)</t>
  </si>
  <si>
    <t>Outcome</t>
  </si>
  <si>
    <t>Category</t>
  </si>
  <si>
    <t>Outcome per category</t>
  </si>
  <si>
    <t>Question: how to set max vertical column when change country?</t>
  </si>
  <si>
    <t>Outcome per Sub-Category</t>
  </si>
  <si>
    <t>Date Created Coversion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</si>
  <si>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</si>
  <si>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</si>
  <si>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</si>
  <si>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</si>
  <si>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</si>
  <si>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</si>
  <si>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</si>
  <si>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</si>
  <si>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</si>
  <si>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</si>
  <si>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</si>
  <si>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</si>
  <si>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</si>
  <si>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</si>
  <si>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Outcome per Launched Date</t>
  </si>
  <si>
    <t>Month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</si>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</sst>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10" xfId="0" applyBorder="1"/>
    <xf numFmtId="0" fontId="0" fillId="0" borderId="10" xfId="0" applyBorder="1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9" fontId="0" fillId="0" borderId="0" xfId="0" applyNumberFormat="1"/>
    <xf numFmtId="0" fontId="0" fillId="33" borderId="0" xfId="0" applyFill="1"/>
    <xf numFmtId="1" fontId="0" fillId="33" borderId="0" xfId="0" applyNumberFormat="1" applyFill="1"/>
    <xf numFmtId="0" fontId="0" fillId="33" borderId="11" xfId="0" applyFill="1" applyBorder="1"/>
    <xf numFmtId="0" fontId="16" fillId="34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00FF00"/>
      <color rgb="FFC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_ Solved JN.xlsx]Category Stats!PivotTable1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9-48FA-A8C6-52FA89992BB6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9-48FA-A8C6-52FA89992BB6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69-48FA-A8C6-52FA89992BB6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69-48FA-A8C6-52FA89992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5236920"/>
        <c:axId val="515235608"/>
      </c:barChart>
      <c:catAx>
        <c:axId val="515236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35608"/>
        <c:crosses val="autoZero"/>
        <c:auto val="1"/>
        <c:lblAlgn val="ctr"/>
        <c:lblOffset val="100"/>
        <c:noMultiLvlLbl val="0"/>
      </c:catAx>
      <c:valAx>
        <c:axId val="515235608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3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_ Solved JN.xlsx]Sub-Category Stats!PivotTable2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8-42F2-B19E-379CD86B7010}"/>
            </c:ext>
          </c:extLst>
        </c:ser>
        <c:ser>
          <c:idx val="1"/>
          <c:order val="1"/>
          <c:tx>
            <c:strRef>
              <c:f>'Sub-Category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8-42F2-B19E-379CD86B7010}"/>
            </c:ext>
          </c:extLst>
        </c:ser>
        <c:ser>
          <c:idx val="2"/>
          <c:order val="2"/>
          <c:tx>
            <c:strRef>
              <c:f>'Sub-Category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D8-42F2-B19E-379CD86B7010}"/>
            </c:ext>
          </c:extLst>
        </c:ser>
        <c:ser>
          <c:idx val="3"/>
          <c:order val="3"/>
          <c:tx>
            <c:strRef>
              <c:f>'Sub-Category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D8-42F2-B19E-379CD86B7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2591024"/>
        <c:axId val="662586760"/>
      </c:barChart>
      <c:catAx>
        <c:axId val="66259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86760"/>
        <c:crosses val="autoZero"/>
        <c:auto val="1"/>
        <c:lblAlgn val="ctr"/>
        <c:lblOffset val="100"/>
        <c:noMultiLvlLbl val="0"/>
      </c:catAx>
      <c:valAx>
        <c:axId val="66258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9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_ Solved JN.xlsx]Outcome Based on Launched Date!PivotTable6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Launched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Launched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Launched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C-473A-A583-E0A635545142}"/>
            </c:ext>
          </c:extLst>
        </c:ser>
        <c:ser>
          <c:idx val="1"/>
          <c:order val="1"/>
          <c:tx>
            <c:strRef>
              <c:f>'Outcome Based on Launched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Launched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Launched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C-473A-A583-E0A635545142}"/>
            </c:ext>
          </c:extLst>
        </c:ser>
        <c:ser>
          <c:idx val="2"/>
          <c:order val="2"/>
          <c:tx>
            <c:strRef>
              <c:f>'Outcome Based on Launched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Launched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Launched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C-473A-A583-E0A63554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815752"/>
        <c:axId val="520816408"/>
      </c:lineChart>
      <c:catAx>
        <c:axId val="52081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16408"/>
        <c:crosses val="autoZero"/>
        <c:auto val="1"/>
        <c:lblAlgn val="ctr"/>
        <c:lblOffset val="100"/>
        <c:noMultiLvlLbl val="0"/>
      </c:catAx>
      <c:valAx>
        <c:axId val="52081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1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Percentage!$F$1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Percentage!$A$2:$A$13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Percentage!$F$2:$F$13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771-8DE5-387BC7B8CCE7}"/>
            </c:ext>
          </c:extLst>
        </c:ser>
        <c:ser>
          <c:idx val="5"/>
          <c:order val="5"/>
          <c:tx>
            <c:strRef>
              <c:f>Percentage!$G$1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Percentage!$A$2:$A$13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Percentage!$G$2:$G$13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6E-4771-8DE5-387BC7B8CCE7}"/>
            </c:ext>
          </c:extLst>
        </c:ser>
        <c:ser>
          <c:idx val="6"/>
          <c:order val="6"/>
          <c:tx>
            <c:strRef>
              <c:f>Percentage!$H$1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Percentage!$A$2:$A$13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Percentage!$H$2:$H$13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6E-4771-8DE5-387BC7B8C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732440"/>
        <c:axId val="553727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Percentage!$B$1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Percentage!$A$2:$A$13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Percentage!$B$2:$B$13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76E-4771-8DE5-387BC7B8CCE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Percentage!$C$1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Percentage!$A$2:$A$13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Percentage!$C$2:$C$13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76E-4771-8DE5-387BC7B8CCE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Percentage!$D$1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Percentage!$A$2:$A$13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Percentage!$D$2:$D$13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6E-4771-8DE5-387BC7B8CCE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Percentage!$E$1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Percentage!$A$2:$A$13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Percentage!$E$2:$E$13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6E-4771-8DE5-387BC7B8CCE7}"/>
                  </c:ext>
                </c:extLst>
              </c15:ser>
            </c15:filteredLineSeries>
          </c:ext>
        </c:extLst>
      </c:lineChart>
      <c:catAx>
        <c:axId val="553732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Funding 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27520"/>
        <c:crosses val="autoZero"/>
        <c:auto val="1"/>
        <c:lblAlgn val="ctr"/>
        <c:lblOffset val="100"/>
        <c:noMultiLvlLbl val="0"/>
      </c:catAx>
      <c:valAx>
        <c:axId val="5537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Successful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3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Variability of 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Variability of Successful Campaigns</a:t>
          </a:r>
        </a:p>
      </cx:txPr>
    </cx:title>
    <cx:plotArea>
      <cx:plotAreaRegion>
        <cx:series layoutId="boxWhisker" uniqueId="{1EA15FBF-FAEA-4D07-BBF4-B805740B2920}">
          <cx:tx>
            <cx:txData>
              <cx:f>_xlchart.v1.4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Varibility of unsuccessful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Varibility of unsuccessful campaigns</a:t>
          </a:r>
        </a:p>
      </cx:txPr>
    </cx:title>
    <cx:plotArea>
      <cx:plotAreaRegion>
        <cx:series layoutId="boxWhisker" uniqueId="{946EEB03-9BC3-4638-B45B-AFCF33A82C62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636270</xdr:colOff>
      <xdr:row>1</xdr:row>
      <xdr:rowOff>64770</xdr:rowOff>
    </xdr:from>
    <xdr:to>
      <xdr:col>17</xdr:col>
      <xdr:colOff>106680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BACAD-8036-05A5-F7BE-A4F1D9818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659130</xdr:colOff>
      <xdr:row>4</xdr:row>
      <xdr:rowOff>3810</xdr:rowOff>
    </xdr:from>
    <xdr:to>
      <xdr:col>18</xdr:col>
      <xdr:colOff>121920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B1FBE-F9D1-13DE-BC6C-1A9D2F3D2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3</xdr:row>
      <xdr:rowOff>3810</xdr:rowOff>
    </xdr:from>
    <xdr:to>
      <xdr:col>15</xdr:col>
      <xdr:colOff>0</xdr:colOff>
      <xdr:row>18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99A20-E270-0D84-6FF1-C9C02B647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</xdr:colOff>
      <xdr:row>14</xdr:row>
      <xdr:rowOff>1905</xdr:rowOff>
    </xdr:from>
    <xdr:to>
      <xdr:col>7</xdr:col>
      <xdr:colOff>219075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46934-03D1-7F93-3479-BA0FFB554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495300</xdr:colOff>
      <xdr:row>9</xdr:row>
      <xdr:rowOff>7620</xdr:rowOff>
    </xdr:from>
    <xdr:ext cx="5448300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EEB958-CB97-1994-894E-AE37009E5A09}"/>
            </a:ext>
          </a:extLst>
        </xdr:cNvPr>
        <xdr:cNvSpPr txBox="1"/>
      </xdr:nvSpPr>
      <xdr:spPr>
        <a:xfrm>
          <a:off x="7467600" y="1790700"/>
          <a:ext cx="5448300" cy="7812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Mean or Median - Mean does not show the real number that the data set has while median does. In this case, Median value is more meaningful. 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9</xdr:col>
      <xdr:colOff>514350</xdr:colOff>
      <xdr:row>14</xdr:row>
      <xdr:rowOff>133350</xdr:rowOff>
    </xdr:from>
    <xdr:to>
      <xdr:col>18</xdr:col>
      <xdr:colOff>114300</xdr:colOff>
      <xdr:row>30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32E7DBF-8A60-192F-6E93-7E7C75CB38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86650" y="2907030"/>
              <a:ext cx="5634990" cy="31965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506730</xdr:colOff>
      <xdr:row>32</xdr:row>
      <xdr:rowOff>102870</xdr:rowOff>
    </xdr:from>
    <xdr:to>
      <xdr:col>18</xdr:col>
      <xdr:colOff>83820</xdr:colOff>
      <xdr:row>46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463106D-0A61-D38D-C5BD-F3CFF9A29D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79030" y="6442710"/>
              <a:ext cx="5612130" cy="2708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ng Vu" refreshedDate="44914.935032638889" createdVersion="8" refreshedVersion="8" minRefreshableVersion="3" recordCount="1000" xr:uid="{469A1ABB-B8AE-49A6-9D51-41D8CCBFBAF3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ng Vu" refreshedDate="44914.958160300928" createdVersion="8" refreshedVersion="8" minRefreshableVersion="3" recordCount="1002" xr:uid="{6A57E890-014D-4DE2-BD81-0F78AE5C751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2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g Donation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2333D3-9A9A-4F43-A9C9-064AA4B643D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ategory" colHeaderCaption="Outcome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Outcome per category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4615CA-E12F-4DFD-BE7A-C965FC6E848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ub-Category" colHeaderCaption="Outcome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Outcome per Sub-Category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1372E-B452-44FE-AFF1-9B97D92556F5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Month" colHeaderCaption="Outcome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Outcome per Launched Date" fld="6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zoomScale="80" zoomScaleNormal="80" workbookViewId="0">
      <selection activeCell="C13" sqref="C1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19921875" style="7" bestFit="1" customWidth="1"/>
    <col min="8" max="8" width="13" bestFit="1" customWidth="1"/>
    <col min="9" max="9" width="13" customWidth="1"/>
    <col min="12" max="12" width="11.19921875" bestFit="1" customWidth="1"/>
    <col min="13" max="13" width="21.19921875" bestFit="1" customWidth="1"/>
    <col min="14" max="14" width="11.19921875" bestFit="1" customWidth="1"/>
    <col min="15" max="15" width="21" bestFit="1" customWidth="1"/>
    <col min="18" max="18" width="28" bestFit="1" customWidth="1"/>
    <col min="19" max="19" width="14.8984375" bestFit="1" customWidth="1"/>
    <col min="20" max="20" width="12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2073</v>
      </c>
      <c r="N1" s="1" t="s">
        <v>9</v>
      </c>
      <c r="O1" s="1" t="s">
        <v>2074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 t="shared" ref="F2:F65" si="0">E2/D2*100</f>
        <v>0</v>
      </c>
      <c r="G2" t="s">
        <v>14</v>
      </c>
      <c r="H2">
        <v>0</v>
      </c>
      <c r="I2" s="7">
        <f>IFERROR(E2/H2,0)</f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si="0"/>
        <v>1040</v>
      </c>
      <c r="G3" t="s">
        <v>20</v>
      </c>
      <c r="H3">
        <v>158</v>
      </c>
      <c r="I3" s="7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 s="10">
        <f t="shared" ref="M3:M66" si="2">(((L3/60)/60)/24)+DATE(1970,1,1)</f>
        <v>41870.208333333336</v>
      </c>
      <c r="N3">
        <v>1408597200</v>
      </c>
      <c r="O3" s="10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 s="10">
        <f t="shared" si="2"/>
        <v>41595.25</v>
      </c>
      <c r="N4">
        <v>1384840800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 s="10">
        <f t="shared" si="2"/>
        <v>43688.208333333328</v>
      </c>
      <c r="N5">
        <v>1568955600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 s="10">
        <f t="shared" si="2"/>
        <v>43485.25</v>
      </c>
      <c r="N6">
        <v>1548309600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 s="10">
        <f t="shared" si="2"/>
        <v>41149.208333333336</v>
      </c>
      <c r="N7">
        <v>1347080400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 s="10">
        <f t="shared" si="2"/>
        <v>42991.208333333328</v>
      </c>
      <c r="N8">
        <v>1505365200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 s="10">
        <f t="shared" si="2"/>
        <v>42229.208333333328</v>
      </c>
      <c r="N9">
        <v>1439614800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 s="10">
        <f t="shared" si="2"/>
        <v>40399.208333333336</v>
      </c>
      <c r="N10">
        <v>1281502800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 s="10">
        <f t="shared" si="2"/>
        <v>41536.208333333336</v>
      </c>
      <c r="N11">
        <v>1383804000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 s="10">
        <f t="shared" si="2"/>
        <v>40404.208333333336</v>
      </c>
      <c r="N12">
        <v>1285909200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 s="10">
        <f t="shared" si="2"/>
        <v>40442.208333333336</v>
      </c>
      <c r="N13">
        <v>1285563600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 s="10">
        <f t="shared" si="2"/>
        <v>43760.208333333328</v>
      </c>
      <c r="N14">
        <v>1572411600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 s="10">
        <f t="shared" si="2"/>
        <v>42532.208333333328</v>
      </c>
      <c r="N15">
        <v>1466658000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 s="10">
        <f t="shared" si="2"/>
        <v>40974.25</v>
      </c>
      <c r="N16">
        <v>1333342800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 s="10">
        <f t="shared" si="2"/>
        <v>43809.25</v>
      </c>
      <c r="N17">
        <v>1576303200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 s="10">
        <f t="shared" si="2"/>
        <v>41661.25</v>
      </c>
      <c r="N18">
        <v>1392271200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 s="10">
        <f t="shared" si="2"/>
        <v>40555.25</v>
      </c>
      <c r="N19">
        <v>1294898400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 s="10">
        <f t="shared" si="2"/>
        <v>43351.208333333328</v>
      </c>
      <c r="N20">
        <v>1537074000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 s="10">
        <f t="shared" si="2"/>
        <v>43528.25</v>
      </c>
      <c r="N21">
        <v>1553490000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 s="10">
        <f t="shared" si="2"/>
        <v>41848.208333333336</v>
      </c>
      <c r="N22">
        <v>1406523600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 s="10">
        <f t="shared" si="2"/>
        <v>40770.208333333336</v>
      </c>
      <c r="N23">
        <v>1316322000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 s="10">
        <f t="shared" si="2"/>
        <v>43193.208333333328</v>
      </c>
      <c r="N24">
        <v>1524027600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 s="10">
        <f t="shared" si="2"/>
        <v>43510.25</v>
      </c>
      <c r="N25">
        <v>1554699600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 s="10">
        <f t="shared" si="2"/>
        <v>41811.208333333336</v>
      </c>
      <c r="N26">
        <v>1403499600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 s="10">
        <f t="shared" si="2"/>
        <v>40681.208333333336</v>
      </c>
      <c r="N27">
        <v>1307422800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 s="10">
        <f t="shared" si="2"/>
        <v>43312.208333333328</v>
      </c>
      <c r="N28">
        <v>1535346000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 s="10">
        <f t="shared" si="2"/>
        <v>42280.208333333328</v>
      </c>
      <c r="N29">
        <v>1444539600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 s="10">
        <f t="shared" si="2"/>
        <v>40218.25</v>
      </c>
      <c r="N30">
        <v>1267682400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 s="10">
        <f t="shared" si="2"/>
        <v>43301.208333333328</v>
      </c>
      <c r="N31">
        <v>1535518800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 s="10">
        <f t="shared" si="2"/>
        <v>43609.208333333328</v>
      </c>
      <c r="N32">
        <v>1559106000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 s="10">
        <f t="shared" si="2"/>
        <v>42374.25</v>
      </c>
      <c r="N33">
        <v>1454392800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 s="10">
        <f t="shared" si="2"/>
        <v>43110.25</v>
      </c>
      <c r="N34">
        <v>1517896800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 s="10">
        <f t="shared" si="2"/>
        <v>41917.208333333336</v>
      </c>
      <c r="N35">
        <v>1415685600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 s="10">
        <f t="shared" si="2"/>
        <v>42817.208333333328</v>
      </c>
      <c r="N36">
        <v>1490677200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 s="10">
        <f t="shared" si="2"/>
        <v>43484.25</v>
      </c>
      <c r="N37">
        <v>1551506400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 s="10">
        <f t="shared" si="2"/>
        <v>40600.25</v>
      </c>
      <c r="N38">
        <v>1300856400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 s="10">
        <f t="shared" si="2"/>
        <v>43744.208333333328</v>
      </c>
      <c r="N39">
        <v>1573192800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 s="10">
        <f t="shared" si="2"/>
        <v>40469.208333333336</v>
      </c>
      <c r="N40">
        <v>1287810000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 s="10">
        <f t="shared" si="2"/>
        <v>41330.25</v>
      </c>
      <c r="N41">
        <v>1362978000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 s="10">
        <f t="shared" si="2"/>
        <v>40334.208333333336</v>
      </c>
      <c r="N42">
        <v>1277355600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 s="10">
        <f t="shared" si="2"/>
        <v>41156.208333333336</v>
      </c>
      <c r="N43">
        <v>1348981200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 s="10">
        <f t="shared" si="2"/>
        <v>40728.208333333336</v>
      </c>
      <c r="N44">
        <v>1310533200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 s="10">
        <f t="shared" si="2"/>
        <v>41844.208333333336</v>
      </c>
      <c r="N45">
        <v>1407560400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 s="10">
        <f t="shared" si="2"/>
        <v>43541.208333333328</v>
      </c>
      <c r="N46">
        <v>1552885200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 s="10">
        <f t="shared" si="2"/>
        <v>42676.208333333328</v>
      </c>
      <c r="N47">
        <v>1479362400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 s="10">
        <f t="shared" si="2"/>
        <v>40367.208333333336</v>
      </c>
      <c r="N48">
        <v>1280552400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 s="10">
        <f t="shared" si="2"/>
        <v>41727.208333333336</v>
      </c>
      <c r="N49">
        <v>1398661200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 s="10">
        <f t="shared" si="2"/>
        <v>42180.208333333328</v>
      </c>
      <c r="N50">
        <v>1436245200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 s="10">
        <f t="shared" si="2"/>
        <v>43758.208333333328</v>
      </c>
      <c r="N51">
        <v>1575439200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 s="10">
        <f t="shared" si="2"/>
        <v>41487.208333333336</v>
      </c>
      <c r="N52">
        <v>1377752400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 s="10">
        <f t="shared" si="2"/>
        <v>40995.208333333336</v>
      </c>
      <c r="N53">
        <v>1334206800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 s="10">
        <f t="shared" si="2"/>
        <v>40436.208333333336</v>
      </c>
      <c r="N54">
        <v>1284872400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 s="10">
        <f t="shared" si="2"/>
        <v>41779.208333333336</v>
      </c>
      <c r="N55">
        <v>1403931600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 s="10">
        <f t="shared" si="2"/>
        <v>43170.25</v>
      </c>
      <c r="N56">
        <v>1521262800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 s="10">
        <f t="shared" si="2"/>
        <v>43311.208333333328</v>
      </c>
      <c r="N57">
        <v>1533358800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 s="10">
        <f t="shared" si="2"/>
        <v>42014.25</v>
      </c>
      <c r="N58">
        <v>1421474400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 s="10">
        <f t="shared" si="2"/>
        <v>42979.208333333328</v>
      </c>
      <c r="N59">
        <v>1505278800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 s="10">
        <f t="shared" si="2"/>
        <v>42268.208333333328</v>
      </c>
      <c r="N60">
        <v>1443934800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 s="10">
        <f t="shared" si="2"/>
        <v>42898.208333333328</v>
      </c>
      <c r="N61">
        <v>1498539600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 s="10">
        <f t="shared" si="2"/>
        <v>41107.208333333336</v>
      </c>
      <c r="N62">
        <v>1342760400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 s="10">
        <f t="shared" si="2"/>
        <v>40595.25</v>
      </c>
      <c r="N63">
        <v>1301720400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 s="10">
        <f t="shared" si="2"/>
        <v>42160.208333333328</v>
      </c>
      <c r="N64">
        <v>1433566800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 s="10">
        <f t="shared" si="2"/>
        <v>42853.208333333328</v>
      </c>
      <c r="N65">
        <v>1493874000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ref="F66:F129" si="4">E66/D66*100</f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 s="10">
        <f t="shared" si="2"/>
        <v>43283.208333333328</v>
      </c>
      <c r="N66">
        <v>1531803600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si="4"/>
        <v>236.14754098360655</v>
      </c>
      <c r="G67" t="s">
        <v>20</v>
      </c>
      <c r="H67">
        <v>236</v>
      </c>
      <c r="I67" s="7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 s="10">
        <f t="shared" ref="M67:M130" si="6">(((L67/60)/60)/24)+DATE(1970,1,1)</f>
        <v>40570.25</v>
      </c>
      <c r="N67">
        <v>1296712800</v>
      </c>
      <c r="O67" s="10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4"/>
        <v>45.068965517241381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 s="10">
        <f t="shared" si="6"/>
        <v>42102.208333333328</v>
      </c>
      <c r="N68">
        <v>1428901200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4"/>
        <v>162.38567493112947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 s="10">
        <f t="shared" si="6"/>
        <v>40203.25</v>
      </c>
      <c r="N69">
        <v>1264831200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4"/>
        <v>254.52631578947367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 s="10">
        <f t="shared" si="6"/>
        <v>42943.208333333328</v>
      </c>
      <c r="N70">
        <v>1505192400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4"/>
        <v>24.063291139240505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 s="10">
        <f t="shared" si="6"/>
        <v>40531.25</v>
      </c>
      <c r="N71">
        <v>1295676000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4"/>
        <v>123.74140625000001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 s="10">
        <f t="shared" si="6"/>
        <v>40484.208333333336</v>
      </c>
      <c r="N72">
        <v>1292911200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4"/>
        <v>108.06666666666666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 s="10">
        <f t="shared" si="6"/>
        <v>43799.25</v>
      </c>
      <c r="N73">
        <v>1575439200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4"/>
        <v>670.33333333333326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 s="10">
        <f t="shared" si="6"/>
        <v>42186.208333333328</v>
      </c>
      <c r="N74">
        <v>1438837200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4"/>
        <v>660.92857142857144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 s="10">
        <f t="shared" si="6"/>
        <v>42701.25</v>
      </c>
      <c r="N75">
        <v>1480485600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4"/>
        <v>122.46153846153847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 s="10">
        <f t="shared" si="6"/>
        <v>42456.208333333328</v>
      </c>
      <c r="N76">
        <v>1459141200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4"/>
        <v>150.57731958762886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 s="10">
        <f t="shared" si="6"/>
        <v>43296.208333333328</v>
      </c>
      <c r="N77">
        <v>1532322000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4"/>
        <v>78.106590724165997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 s="10">
        <f t="shared" si="6"/>
        <v>42027.25</v>
      </c>
      <c r="N78">
        <v>1426222800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4"/>
        <v>46.94736842105263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 s="10">
        <f t="shared" si="6"/>
        <v>40448.208333333336</v>
      </c>
      <c r="N79">
        <v>1286773200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4"/>
        <v>300.8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 s="10">
        <f t="shared" si="6"/>
        <v>43206.208333333328</v>
      </c>
      <c r="N80">
        <v>1523941200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4"/>
        <v>69.598615916955026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 s="10">
        <f t="shared" si="6"/>
        <v>43267.208333333328</v>
      </c>
      <c r="N81">
        <v>1529557200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4"/>
        <v>637.4545454545455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 s="10">
        <f t="shared" si="6"/>
        <v>42976.208333333328</v>
      </c>
      <c r="N82">
        <v>1506574800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4"/>
        <v>225.33928571428569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 s="10">
        <f t="shared" si="6"/>
        <v>43062.25</v>
      </c>
      <c r="N83">
        <v>1513576800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4"/>
        <v>1497.3000000000002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 s="10">
        <f t="shared" si="6"/>
        <v>43482.25</v>
      </c>
      <c r="N84">
        <v>1548309600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4"/>
        <v>37.590225563909776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 s="10">
        <f t="shared" si="6"/>
        <v>42579.208333333328</v>
      </c>
      <c r="N85">
        <v>1471582800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4"/>
        <v>132.36942675159236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 s="10">
        <f t="shared" si="6"/>
        <v>41118.208333333336</v>
      </c>
      <c r="N86">
        <v>1344315600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4"/>
        <v>131.22448979591837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 s="10">
        <f t="shared" si="6"/>
        <v>40797.208333333336</v>
      </c>
      <c r="N87">
        <v>1316408400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4"/>
        <v>167.63513513513513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 s="10">
        <f t="shared" si="6"/>
        <v>42128.208333333328</v>
      </c>
      <c r="N88">
        <v>1431838800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4"/>
        <v>61.984886649874063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 s="10">
        <f t="shared" si="6"/>
        <v>40610.25</v>
      </c>
      <c r="N89">
        <v>1300510800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4"/>
        <v>260.75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 s="10">
        <f t="shared" si="6"/>
        <v>42110.208333333328</v>
      </c>
      <c r="N90">
        <v>1431061200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4"/>
        <v>252.58823529411765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 s="10">
        <f t="shared" si="6"/>
        <v>40283.208333333336</v>
      </c>
      <c r="N91">
        <v>1271480400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4"/>
        <v>78.615384615384613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 s="10">
        <f t="shared" si="6"/>
        <v>42425.25</v>
      </c>
      <c r="N92">
        <v>1456380000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4"/>
        <v>48.404406999351913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 s="10">
        <f t="shared" si="6"/>
        <v>42588.208333333328</v>
      </c>
      <c r="N93">
        <v>1472878800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4"/>
        <v>258.875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 s="10">
        <f t="shared" si="6"/>
        <v>40352.208333333336</v>
      </c>
      <c r="N94">
        <v>1277355600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4"/>
        <v>60.548713235294116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 s="10">
        <f t="shared" si="6"/>
        <v>41202.208333333336</v>
      </c>
      <c r="N95">
        <v>1351054800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4"/>
        <v>303.68965517241378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 s="10">
        <f t="shared" si="6"/>
        <v>43562.208333333328</v>
      </c>
      <c r="N96">
        <v>1555563600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4"/>
        <v>112.99999999999999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 s="10">
        <f t="shared" si="6"/>
        <v>43752.208333333328</v>
      </c>
      <c r="N97">
        <v>1571634000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4"/>
        <v>217.37876614060258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 s="10">
        <f t="shared" si="6"/>
        <v>40612.25</v>
      </c>
      <c r="N98">
        <v>1300856400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4"/>
        <v>926.69230769230762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 s="10">
        <f t="shared" si="6"/>
        <v>42180.208333333328</v>
      </c>
      <c r="N99">
        <v>1439874000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4"/>
        <v>33.692229038854805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 s="10">
        <f t="shared" si="6"/>
        <v>42212.208333333328</v>
      </c>
      <c r="N100">
        <v>1438318800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4"/>
        <v>196.7236842105263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 s="10">
        <f t="shared" si="6"/>
        <v>41968.25</v>
      </c>
      <c r="N101">
        <v>1419400800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4"/>
        <v>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 s="10">
        <f t="shared" si="6"/>
        <v>40835.208333333336</v>
      </c>
      <c r="N102">
        <v>1320555600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4"/>
        <v>1021.4444444444445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 s="10">
        <f t="shared" si="6"/>
        <v>42056.25</v>
      </c>
      <c r="N103">
        <v>1425103200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4"/>
        <v>281.67567567567568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 s="10">
        <f t="shared" si="6"/>
        <v>43234.208333333328</v>
      </c>
      <c r="N104">
        <v>1526878800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4"/>
        <v>24.610000000000003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 s="10">
        <f t="shared" si="6"/>
        <v>40475.208333333336</v>
      </c>
      <c r="N105">
        <v>1288674000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4"/>
        <v>143.14010067114094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 s="10">
        <f t="shared" si="6"/>
        <v>42878.208333333328</v>
      </c>
      <c r="N106">
        <v>1495602000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4"/>
        <v>144.54411764705884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 s="10">
        <f t="shared" si="6"/>
        <v>41366.208333333336</v>
      </c>
      <c r="N107">
        <v>1366434000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4"/>
        <v>359.12820512820514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 s="10">
        <f t="shared" si="6"/>
        <v>43716.208333333328</v>
      </c>
      <c r="N108">
        <v>1568350800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4"/>
        <v>186.48571428571427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 s="10">
        <f t="shared" si="6"/>
        <v>43213.208333333328</v>
      </c>
      <c r="N109">
        <v>1525928400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4"/>
        <v>595.26666666666665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 s="10">
        <f t="shared" si="6"/>
        <v>41005.208333333336</v>
      </c>
      <c r="N110">
        <v>1336885200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4"/>
        <v>59.21153846153846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 s="10">
        <f t="shared" si="6"/>
        <v>41651.25</v>
      </c>
      <c r="N111">
        <v>1389679200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4"/>
        <v>14.962780898876405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 s="10">
        <f t="shared" si="6"/>
        <v>43354.208333333328</v>
      </c>
      <c r="N112">
        <v>1538283600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4"/>
        <v>119.95602605863192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 s="10">
        <f t="shared" si="6"/>
        <v>41174.208333333336</v>
      </c>
      <c r="N113">
        <v>1348808400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4"/>
        <v>268.82978723404256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 s="10">
        <f t="shared" si="6"/>
        <v>41875.208333333336</v>
      </c>
      <c r="N114">
        <v>1410152400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4"/>
        <v>376.87878787878788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 s="10">
        <f t="shared" si="6"/>
        <v>42990.208333333328</v>
      </c>
      <c r="N115">
        <v>1505797200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4"/>
        <v>727.15789473684208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 s="10">
        <f t="shared" si="6"/>
        <v>43564.208333333328</v>
      </c>
      <c r="N116">
        <v>1554872400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4"/>
        <v>87.211757648470297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 s="10">
        <f t="shared" si="6"/>
        <v>43056.25</v>
      </c>
      <c r="N117">
        <v>1513922400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4"/>
        <v>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 s="10">
        <f t="shared" si="6"/>
        <v>42265.208333333328</v>
      </c>
      <c r="N118">
        <v>1442638800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4"/>
        <v>173.9387755102041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 s="10">
        <f t="shared" si="6"/>
        <v>40808.208333333336</v>
      </c>
      <c r="N119">
        <v>1317186000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4"/>
        <v>117.61111111111111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 s="10">
        <f t="shared" si="6"/>
        <v>41665.25</v>
      </c>
      <c r="N120">
        <v>1391234400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4"/>
        <v>214.96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 s="10">
        <f t="shared" si="6"/>
        <v>41806.208333333336</v>
      </c>
      <c r="N121">
        <v>1404363600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4"/>
        <v>149.49667110519306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 s="10">
        <f t="shared" si="6"/>
        <v>42111.208333333328</v>
      </c>
      <c r="N122">
        <v>1429592400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4"/>
        <v>219.33995584988963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 s="10">
        <f t="shared" si="6"/>
        <v>41917.208333333336</v>
      </c>
      <c r="N123">
        <v>1413608400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4"/>
        <v>64.367690058479525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 s="10">
        <f t="shared" si="6"/>
        <v>41970.25</v>
      </c>
      <c r="N124">
        <v>1419400800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4"/>
        <v>18.622397298818232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 s="10">
        <f t="shared" si="6"/>
        <v>42332.25</v>
      </c>
      <c r="N125">
        <v>1448604000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4"/>
        <v>367.76923076923077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 s="10">
        <f t="shared" si="6"/>
        <v>43598.208333333328</v>
      </c>
      <c r="N126">
        <v>1562302800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4"/>
        <v>159.90566037735849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 s="10">
        <f t="shared" si="6"/>
        <v>43362.208333333328</v>
      </c>
      <c r="N127">
        <v>1537678800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4"/>
        <v>38.633185349611544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 s="10">
        <f t="shared" si="6"/>
        <v>42596.208333333328</v>
      </c>
      <c r="N128">
        <v>1473570000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4"/>
        <v>51.42151162790698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 s="10">
        <f t="shared" si="6"/>
        <v>40310.208333333336</v>
      </c>
      <c r="N129">
        <v>1273899600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ref="F130:F193" si="8">E130/D130*100</f>
        <v>60.334277620396605</v>
      </c>
      <c r="G130" t="s">
        <v>74</v>
      </c>
      <c r="H130">
        <v>532</v>
      </c>
      <c r="I130" s="7">
        <f t="shared" si="5"/>
        <v>80.067669172932327</v>
      </c>
      <c r="J130" t="s">
        <v>21</v>
      </c>
      <c r="K130" t="s">
        <v>22</v>
      </c>
      <c r="L130">
        <v>1282885200</v>
      </c>
      <c r="M130" s="10">
        <f t="shared" si="6"/>
        <v>40417.208333333336</v>
      </c>
      <c r="N130">
        <v>1284008400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si="8"/>
        <v>3.202693602693603</v>
      </c>
      <c r="G131" t="s">
        <v>74</v>
      </c>
      <c r="H131">
        <v>55</v>
      </c>
      <c r="I131" s="7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 s="10">
        <f t="shared" ref="M131:M194" si="10">(((L131/60)/60)/24)+DATE(1970,1,1)</f>
        <v>42038.25</v>
      </c>
      <c r="N131">
        <v>1425103200</v>
      </c>
      <c r="O131" s="10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8"/>
        <v>155.46875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 s="10">
        <f t="shared" si="10"/>
        <v>40842.208333333336</v>
      </c>
      <c r="N132">
        <v>1320991200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8"/>
        <v>100.85974499089254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 s="10">
        <f t="shared" si="10"/>
        <v>41607.25</v>
      </c>
      <c r="N133">
        <v>1386828000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8"/>
        <v>116.18181818181819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 s="10">
        <f t="shared" si="10"/>
        <v>43112.25</v>
      </c>
      <c r="N134">
        <v>1517119200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8"/>
        <v>310.77777777777777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 s="10">
        <f t="shared" si="10"/>
        <v>40767.208333333336</v>
      </c>
      <c r="N135">
        <v>1315026000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8"/>
        <v>89.73668341708543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 s="10">
        <f t="shared" si="10"/>
        <v>40713.208333333336</v>
      </c>
      <c r="N136">
        <v>1312693200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8"/>
        <v>71.27272727272728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 s="10">
        <f t="shared" si="10"/>
        <v>41340.25</v>
      </c>
      <c r="N137">
        <v>1363064400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8"/>
        <v>3.2862318840579712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 s="10">
        <f t="shared" si="10"/>
        <v>41797.208333333336</v>
      </c>
      <c r="N138">
        <v>1403154000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8"/>
        <v>261.77777777777777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 s="10">
        <f t="shared" si="10"/>
        <v>40457.208333333336</v>
      </c>
      <c r="N139">
        <v>1286859600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8"/>
        <v>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 s="10">
        <f t="shared" si="10"/>
        <v>41180.208333333336</v>
      </c>
      <c r="N140">
        <v>1349326800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8"/>
        <v>20.896851248642779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 s="10">
        <f t="shared" si="10"/>
        <v>42115.208333333328</v>
      </c>
      <c r="N141">
        <v>1430974800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8"/>
        <v>223.16363636363636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 s="10">
        <f t="shared" si="10"/>
        <v>43156.25</v>
      </c>
      <c r="N142">
        <v>1519970400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8"/>
        <v>101.59097978227061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 s="10">
        <f t="shared" si="10"/>
        <v>42167.208333333328</v>
      </c>
      <c r="N143">
        <v>1434603600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8"/>
        <v>230.03999999999996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 s="10">
        <f t="shared" si="10"/>
        <v>41005.208333333336</v>
      </c>
      <c r="N144">
        <v>1337230800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8"/>
        <v>135.59259259259261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 s="10">
        <f t="shared" si="10"/>
        <v>40357.208333333336</v>
      </c>
      <c r="N145">
        <v>1279429200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8"/>
        <v>129.1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 s="10">
        <f t="shared" si="10"/>
        <v>43633.208333333328</v>
      </c>
      <c r="N146">
        <v>1561438800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8"/>
        <v>236.512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 s="10">
        <f t="shared" si="10"/>
        <v>41889.208333333336</v>
      </c>
      <c r="N147">
        <v>1410498000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8"/>
        <v>17.25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 s="10">
        <f t="shared" si="10"/>
        <v>40855.25</v>
      </c>
      <c r="N148">
        <v>1322460000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8"/>
        <v>112.49397590361446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 s="10">
        <f t="shared" si="10"/>
        <v>42534.208333333328</v>
      </c>
      <c r="N149">
        <v>1466312400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8"/>
        <v>121.02150537634408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 s="10">
        <f t="shared" si="10"/>
        <v>42941.208333333328</v>
      </c>
      <c r="N150">
        <v>1501736400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8"/>
        <v>219.87096774193549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 s="10">
        <f t="shared" si="10"/>
        <v>41275.25</v>
      </c>
      <c r="N151">
        <v>1361512800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8"/>
        <v>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 s="10">
        <f t="shared" si="10"/>
        <v>43450.25</v>
      </c>
      <c r="N152">
        <v>1545026400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8"/>
        <v>64.166909620991248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 s="10">
        <f t="shared" si="10"/>
        <v>41799.208333333336</v>
      </c>
      <c r="N153">
        <v>1406696400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8"/>
        <v>423.06746987951806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 s="10">
        <f t="shared" si="10"/>
        <v>42783.25</v>
      </c>
      <c r="N154">
        <v>1487916000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8"/>
        <v>92.984160506863773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 s="10">
        <f t="shared" si="10"/>
        <v>41201.208333333336</v>
      </c>
      <c r="N155">
        <v>1351141200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8"/>
        <v>58.756567425569173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 s="10">
        <f t="shared" si="10"/>
        <v>42502.208333333328</v>
      </c>
      <c r="N156">
        <v>1465016400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8"/>
        <v>65.022222222222226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 s="10">
        <f t="shared" si="10"/>
        <v>40262.208333333336</v>
      </c>
      <c r="N157">
        <v>1270789200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8"/>
        <v>73.939560439560438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 s="10">
        <f t="shared" si="10"/>
        <v>43743.208333333328</v>
      </c>
      <c r="N158">
        <v>1572325200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8"/>
        <v>52.666666666666664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 s="10">
        <f t="shared" si="10"/>
        <v>41638.25</v>
      </c>
      <c r="N159">
        <v>1389420000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8"/>
        <v>220.95238095238096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 s="10">
        <f t="shared" si="10"/>
        <v>42346.25</v>
      </c>
      <c r="N160">
        <v>1449640800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8"/>
        <v>100.01150627615063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 s="10">
        <f t="shared" si="10"/>
        <v>43551.208333333328</v>
      </c>
      <c r="N161">
        <v>1555218000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8"/>
        <v>162.3125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 s="10">
        <f t="shared" si="10"/>
        <v>43582.208333333328</v>
      </c>
      <c r="N162">
        <v>1557723600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8"/>
        <v>78.181818181818187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 s="10">
        <f t="shared" si="10"/>
        <v>42270.208333333328</v>
      </c>
      <c r="N163">
        <v>1443502800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8"/>
        <v>149.73770491803279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 s="10">
        <f t="shared" si="10"/>
        <v>43442.25</v>
      </c>
      <c r="N164">
        <v>1546840800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8"/>
        <v>253.25714285714284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 s="10">
        <f t="shared" si="10"/>
        <v>43028.208333333328</v>
      </c>
      <c r="N165">
        <v>1512712800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8"/>
        <v>100.16943521594683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 s="10">
        <f t="shared" si="10"/>
        <v>43016.208333333328</v>
      </c>
      <c r="N166">
        <v>1507525200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8"/>
        <v>121.99004424778761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 s="10">
        <f t="shared" si="10"/>
        <v>42948.208333333328</v>
      </c>
      <c r="N167">
        <v>1504328400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8"/>
        <v>137.13265306122449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 s="10">
        <f t="shared" si="10"/>
        <v>40534.25</v>
      </c>
      <c r="N168">
        <v>1293343200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8"/>
        <v>415.53846153846149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 s="10">
        <f t="shared" si="10"/>
        <v>41435.208333333336</v>
      </c>
      <c r="N169">
        <v>1371704400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8"/>
        <v>31.30913348946136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 s="10">
        <f t="shared" si="10"/>
        <v>43518.25</v>
      </c>
      <c r="N170">
        <v>1552798800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8"/>
        <v>424.08154506437768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 s="10">
        <f t="shared" si="10"/>
        <v>41077.208333333336</v>
      </c>
      <c r="N171">
        <v>1342328400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8"/>
        <v>2.93886230728336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 s="10">
        <f t="shared" si="10"/>
        <v>42950.208333333328</v>
      </c>
      <c r="N172">
        <v>1502341200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8"/>
        <v>10.63265306122449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 s="10">
        <f t="shared" si="10"/>
        <v>41718.208333333336</v>
      </c>
      <c r="N173">
        <v>1397192400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8"/>
        <v>82.875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 s="10">
        <f t="shared" si="10"/>
        <v>41839.208333333336</v>
      </c>
      <c r="N174">
        <v>1407042000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8"/>
        <v>163.01447776628748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 s="10">
        <f t="shared" si="10"/>
        <v>41412.208333333336</v>
      </c>
      <c r="N175">
        <v>1369371600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8"/>
        <v>894.66666666666674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 s="10">
        <f t="shared" si="10"/>
        <v>42282.208333333328</v>
      </c>
      <c r="N176">
        <v>1444107600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8"/>
        <v>26.191501103752756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 s="10">
        <f t="shared" si="10"/>
        <v>42613.208333333328</v>
      </c>
      <c r="N177">
        <v>1474261200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8"/>
        <v>74.834782608695647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 s="10">
        <f t="shared" si="10"/>
        <v>42616.208333333328</v>
      </c>
      <c r="N178">
        <v>1473656400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8"/>
        <v>416.47680412371136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 s="10">
        <f t="shared" si="10"/>
        <v>40497.25</v>
      </c>
      <c r="N179">
        <v>1291960800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8"/>
        <v>96.208333333333329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 s="10">
        <f t="shared" si="10"/>
        <v>42999.208333333328</v>
      </c>
      <c r="N180">
        <v>1506747600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8"/>
        <v>357.71910112359546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 s="10">
        <f t="shared" si="10"/>
        <v>41350.208333333336</v>
      </c>
      <c r="N181">
        <v>1363582800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8"/>
        <v>308.45714285714286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 s="10">
        <f t="shared" si="10"/>
        <v>40259.208333333336</v>
      </c>
      <c r="N182">
        <v>1269666000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8"/>
        <v>61.802325581395344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 s="10">
        <f t="shared" si="10"/>
        <v>43012.208333333328</v>
      </c>
      <c r="N183">
        <v>1508648400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8"/>
        <v>722.32472324723244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 s="10">
        <f t="shared" si="10"/>
        <v>43631.208333333328</v>
      </c>
      <c r="N184">
        <v>1561957200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8"/>
        <v>69.117647058823522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 s="10">
        <f t="shared" si="10"/>
        <v>40430.208333333336</v>
      </c>
      <c r="N185">
        <v>1285131600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8"/>
        <v>293.05555555555554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 s="10">
        <f t="shared" si="10"/>
        <v>43588.208333333328</v>
      </c>
      <c r="N186">
        <v>1556946000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8"/>
        <v>71.8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 s="10">
        <f t="shared" si="10"/>
        <v>43233.208333333328</v>
      </c>
      <c r="N187">
        <v>1527138000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8"/>
        <v>31.934684684684683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 s="10">
        <f t="shared" si="10"/>
        <v>41782.208333333336</v>
      </c>
      <c r="N188">
        <v>1402117200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8"/>
        <v>229.87375415282392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 s="10">
        <f t="shared" si="10"/>
        <v>41328.25</v>
      </c>
      <c r="N189">
        <v>1364014800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8"/>
        <v>32.012195121951223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 s="10">
        <f t="shared" si="10"/>
        <v>41975.25</v>
      </c>
      <c r="N190">
        <v>1417586400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8"/>
        <v>23.525352848928385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 s="10">
        <f t="shared" si="10"/>
        <v>42433.25</v>
      </c>
      <c r="N191">
        <v>1457071200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8"/>
        <v>68.594594594594597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 s="10">
        <f t="shared" si="10"/>
        <v>41429.208333333336</v>
      </c>
      <c r="N192">
        <v>1370408400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8"/>
        <v>37.952380952380956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 s="10">
        <f t="shared" si="10"/>
        <v>43536.208333333328</v>
      </c>
      <c r="N193">
        <v>1552626000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ref="F194:F257" si="12">E194/D194*100</f>
        <v>19.992957746478872</v>
      </c>
      <c r="G194" t="s">
        <v>14</v>
      </c>
      <c r="H194">
        <v>243</v>
      </c>
      <c r="I194" s="7">
        <f t="shared" si="9"/>
        <v>35.049382716049379</v>
      </c>
      <c r="J194" t="s">
        <v>21</v>
      </c>
      <c r="K194" t="s">
        <v>22</v>
      </c>
      <c r="L194">
        <v>1403845200</v>
      </c>
      <c r="M194" s="10">
        <f t="shared" si="10"/>
        <v>41817.208333333336</v>
      </c>
      <c r="N194">
        <v>1404190800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si="12"/>
        <v>45.636363636363633</v>
      </c>
      <c r="G195" t="s">
        <v>14</v>
      </c>
      <c r="H195">
        <v>65</v>
      </c>
      <c r="I195" s="7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 s="10">
        <f t="shared" ref="M195:M258" si="14">(((L195/60)/60)/24)+DATE(1970,1,1)</f>
        <v>43198.208333333328</v>
      </c>
      <c r="N195">
        <v>1523509200</v>
      </c>
      <c r="O195" s="10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2"/>
        <v>122.7605633802817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 s="10">
        <f t="shared" si="14"/>
        <v>42261.208333333328</v>
      </c>
      <c r="N196">
        <v>1443589200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2"/>
        <v>361.75316455696202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 s="10">
        <f t="shared" si="14"/>
        <v>43310.208333333328</v>
      </c>
      <c r="N197">
        <v>1533445200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2"/>
        <v>63.146341463414636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 s="10">
        <f t="shared" si="14"/>
        <v>42616.208333333328</v>
      </c>
      <c r="N198">
        <v>1474520400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2"/>
        <v>298.20475319926874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 s="10">
        <f t="shared" si="14"/>
        <v>42909.208333333328</v>
      </c>
      <c r="N199">
        <v>1499403600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2"/>
        <v>9.5585443037974684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 s="10">
        <f t="shared" si="14"/>
        <v>40396.208333333336</v>
      </c>
      <c r="N200">
        <v>1283576400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2"/>
        <v>53.777777777777779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 s="10">
        <f t="shared" si="14"/>
        <v>42192.208333333328</v>
      </c>
      <c r="N201">
        <v>1436590800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2"/>
        <v>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 s="10">
        <f t="shared" si="14"/>
        <v>40262.208333333336</v>
      </c>
      <c r="N202">
        <v>1270443600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2"/>
        <v>681.19047619047615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 s="10">
        <f t="shared" si="14"/>
        <v>41845.208333333336</v>
      </c>
      <c r="N203">
        <v>1407819600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2"/>
        <v>78.831325301204828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 s="10">
        <f t="shared" si="14"/>
        <v>40818.208333333336</v>
      </c>
      <c r="N204">
        <v>1317877200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2"/>
        <v>134.40792216817235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 s="10">
        <f t="shared" si="14"/>
        <v>42752.25</v>
      </c>
      <c r="N205">
        <v>1484805600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2"/>
        <v>3.3719999999999999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 s="10">
        <f t="shared" si="14"/>
        <v>40636.208333333336</v>
      </c>
      <c r="N206">
        <v>1302670800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2"/>
        <v>431.84615384615387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 s="10">
        <f t="shared" si="14"/>
        <v>43390.208333333328</v>
      </c>
      <c r="N207">
        <v>1540789200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2"/>
        <v>38.844444444444441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 s="10">
        <f t="shared" si="14"/>
        <v>40236.25</v>
      </c>
      <c r="N208">
        <v>1268028000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2"/>
        <v>425.7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 s="10">
        <f t="shared" si="14"/>
        <v>43340.208333333328</v>
      </c>
      <c r="N209">
        <v>1537160400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2"/>
        <v>101.12239715591672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 s="10">
        <f t="shared" si="14"/>
        <v>43048.25</v>
      </c>
      <c r="N210">
        <v>1512280800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2"/>
        <v>21.188688946015425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 s="10">
        <f t="shared" si="14"/>
        <v>42496.208333333328</v>
      </c>
      <c r="N211">
        <v>1463115600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2"/>
        <v>67.425531914893625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 s="10">
        <f t="shared" si="14"/>
        <v>42797.25</v>
      </c>
      <c r="N212">
        <v>1490850000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2"/>
        <v>94.923371647509583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 s="10">
        <f t="shared" si="14"/>
        <v>41513.208333333336</v>
      </c>
      <c r="N213">
        <v>1379653200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2"/>
        <v>151.85185185185185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 s="10">
        <f t="shared" si="14"/>
        <v>43814.25</v>
      </c>
      <c r="N214">
        <v>1580364000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2"/>
        <v>195.16382252559728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 s="10">
        <f t="shared" si="14"/>
        <v>40488.208333333336</v>
      </c>
      <c r="N215">
        <v>1289714400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2"/>
        <v>1023.1428571428571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 s="10">
        <f t="shared" si="14"/>
        <v>40409.208333333336</v>
      </c>
      <c r="N216">
        <v>1282712400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2"/>
        <v>3.841836734693878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 s="10">
        <f t="shared" si="14"/>
        <v>43509.25</v>
      </c>
      <c r="N217">
        <v>1550210400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2"/>
        <v>155.07066557107643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 s="10">
        <f t="shared" si="14"/>
        <v>40869.25</v>
      </c>
      <c r="N218">
        <v>1322114400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2"/>
        <v>44.753477588871718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 s="10">
        <f t="shared" si="14"/>
        <v>43583.208333333328</v>
      </c>
      <c r="N219">
        <v>1557205200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2"/>
        <v>215.94736842105263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 s="10">
        <f t="shared" si="14"/>
        <v>40858.25</v>
      </c>
      <c r="N220">
        <v>1323928800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2"/>
        <v>332.12709832134288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 s="10">
        <f t="shared" si="14"/>
        <v>41137.208333333336</v>
      </c>
      <c r="N221">
        <v>1346130000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2"/>
        <v>8.4430379746835449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 s="10">
        <f t="shared" si="14"/>
        <v>40725.208333333336</v>
      </c>
      <c r="N222">
        <v>1311051600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2"/>
        <v>98.625514403292186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 s="10">
        <f t="shared" si="14"/>
        <v>41081.208333333336</v>
      </c>
      <c r="N223">
        <v>1340427600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2"/>
        <v>137.97916666666669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 s="10">
        <f t="shared" si="14"/>
        <v>41914.208333333336</v>
      </c>
      <c r="N224">
        <v>1412312400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2"/>
        <v>93.81099656357388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 s="10">
        <f t="shared" si="14"/>
        <v>42445.208333333328</v>
      </c>
      <c r="N225">
        <v>1459314000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2"/>
        <v>403.63930885529157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 s="10">
        <f t="shared" si="14"/>
        <v>41906.208333333336</v>
      </c>
      <c r="N226">
        <v>1415426400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2"/>
        <v>260.1740412979351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 s="10">
        <f t="shared" si="14"/>
        <v>41762.208333333336</v>
      </c>
      <c r="N227">
        <v>1399093200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2"/>
        <v>366.63333333333333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 s="10">
        <f t="shared" si="14"/>
        <v>40276.208333333336</v>
      </c>
      <c r="N228">
        <v>1273899600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2"/>
        <v>168.72085385878489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 s="10">
        <f t="shared" si="14"/>
        <v>42139.208333333328</v>
      </c>
      <c r="N229">
        <v>1432184400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2"/>
        <v>119.90717911530093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 s="10">
        <f t="shared" si="14"/>
        <v>42613.208333333328</v>
      </c>
      <c r="N230">
        <v>1474779600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2"/>
        <v>193.68925233644859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 s="10">
        <f t="shared" si="14"/>
        <v>42887.208333333328</v>
      </c>
      <c r="N231">
        <v>1500440400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2"/>
        <v>420.16666666666669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 s="10">
        <f t="shared" si="14"/>
        <v>43805.25</v>
      </c>
      <c r="N232">
        <v>1575612000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2"/>
        <v>76.708333333333329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 s="10">
        <f t="shared" si="14"/>
        <v>41415.208333333336</v>
      </c>
      <c r="N233">
        <v>1374123600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2"/>
        <v>171.26470588235293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 s="10">
        <f t="shared" si="14"/>
        <v>42576.208333333328</v>
      </c>
      <c r="N234">
        <v>1469509200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2"/>
        <v>157.89473684210526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 s="10">
        <f t="shared" si="14"/>
        <v>40706.208333333336</v>
      </c>
      <c r="N235">
        <v>1309237200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2"/>
        <v>109.08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 s="10">
        <f t="shared" si="14"/>
        <v>42969.208333333328</v>
      </c>
      <c r="N236">
        <v>1503982800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2"/>
        <v>41.732558139534881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 s="10">
        <f t="shared" si="14"/>
        <v>42779.25</v>
      </c>
      <c r="N237">
        <v>1487397600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2"/>
        <v>10.944303797468354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 s="10">
        <f t="shared" si="14"/>
        <v>43641.208333333328</v>
      </c>
      <c r="N238">
        <v>1562043600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2"/>
        <v>159.3763440860215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 s="10">
        <f t="shared" si="14"/>
        <v>41754.208333333336</v>
      </c>
      <c r="N239">
        <v>1398574800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2"/>
        <v>422.41666666666669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 s="10">
        <f t="shared" si="14"/>
        <v>43083.25</v>
      </c>
      <c r="N240">
        <v>1515391200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2"/>
        <v>97.71875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 s="10">
        <f t="shared" si="14"/>
        <v>42245.208333333328</v>
      </c>
      <c r="N241">
        <v>1441170000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2"/>
        <v>418.78911564625849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 s="10">
        <f t="shared" si="14"/>
        <v>40396.208333333336</v>
      </c>
      <c r="N242">
        <v>1281157200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2"/>
        <v>101.91632047477745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 s="10">
        <f t="shared" si="14"/>
        <v>41742.208333333336</v>
      </c>
      <c r="N243">
        <v>1398229200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2"/>
        <v>127.72619047619047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 s="10">
        <f t="shared" si="14"/>
        <v>42865.208333333328</v>
      </c>
      <c r="N244">
        <v>1495256400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2"/>
        <v>445.21739130434781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 s="10">
        <f t="shared" si="14"/>
        <v>43163.25</v>
      </c>
      <c r="N245">
        <v>1520402400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2"/>
        <v>569.71428571428578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 s="10">
        <f t="shared" si="14"/>
        <v>41834.208333333336</v>
      </c>
      <c r="N246">
        <v>1409806800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2"/>
        <v>509.34482758620686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 s="10">
        <f t="shared" si="14"/>
        <v>41736.208333333336</v>
      </c>
      <c r="N247">
        <v>1396933200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2"/>
        <v>325.5333333333333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 s="10">
        <f t="shared" si="14"/>
        <v>41491.208333333336</v>
      </c>
      <c r="N248">
        <v>1376024400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2"/>
        <v>932.61616161616166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 s="10">
        <f t="shared" si="14"/>
        <v>42726.25</v>
      </c>
      <c r="N249">
        <v>1483682400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2"/>
        <v>211.33870967741933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 s="10">
        <f t="shared" si="14"/>
        <v>42004.25</v>
      </c>
      <c r="N250">
        <v>1420437600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2"/>
        <v>273.32520325203251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 s="10">
        <f t="shared" si="14"/>
        <v>42006.25</v>
      </c>
      <c r="N251">
        <v>1420783200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2"/>
        <v>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 s="10">
        <f t="shared" si="14"/>
        <v>40203.25</v>
      </c>
      <c r="N252">
        <v>1267423200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2"/>
        <v>54.084507042253513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 s="10">
        <f t="shared" si="14"/>
        <v>41252.25</v>
      </c>
      <c r="N253">
        <v>1355205600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2"/>
        <v>626.29999999999995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 s="10">
        <f t="shared" si="14"/>
        <v>41572.208333333336</v>
      </c>
      <c r="N254">
        <v>1383109200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2"/>
        <v>89.021399176954731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 s="10">
        <f t="shared" si="14"/>
        <v>40641.208333333336</v>
      </c>
      <c r="N255">
        <v>1303275600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2"/>
        <v>184.89130434782609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 s="10">
        <f t="shared" si="14"/>
        <v>42787.25</v>
      </c>
      <c r="N256">
        <v>1487829600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2"/>
        <v>120.16770186335404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 s="10">
        <f t="shared" si="14"/>
        <v>40590.25</v>
      </c>
      <c r="N257">
        <v>1298268000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ref="F258:F321" si="16">E258/D258*100</f>
        <v>23.390243902439025</v>
      </c>
      <c r="G258" t="s">
        <v>14</v>
      </c>
      <c r="H258">
        <v>15</v>
      </c>
      <c r="I258" s="7">
        <f t="shared" si="13"/>
        <v>63.93333333333333</v>
      </c>
      <c r="J258" t="s">
        <v>40</v>
      </c>
      <c r="K258" t="s">
        <v>41</v>
      </c>
      <c r="L258">
        <v>1453615200</v>
      </c>
      <c r="M258" s="10">
        <f t="shared" si="14"/>
        <v>42393.25</v>
      </c>
      <c r="N258">
        <v>1456812000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si="16"/>
        <v>146</v>
      </c>
      <c r="G259" t="s">
        <v>20</v>
      </c>
      <c r="H259">
        <v>92</v>
      </c>
      <c r="I259" s="7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 s="10">
        <f t="shared" ref="M259:M322" si="18">(((L259/60)/60)/24)+DATE(1970,1,1)</f>
        <v>41338.25</v>
      </c>
      <c r="N259">
        <v>1363669200</v>
      </c>
      <c r="O259" s="10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16"/>
        <v>268.48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 s="10">
        <f t="shared" si="18"/>
        <v>42712.25</v>
      </c>
      <c r="N260">
        <v>1482904800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16"/>
        <v>597.5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 s="10">
        <f t="shared" si="18"/>
        <v>41251.25</v>
      </c>
      <c r="N261">
        <v>1356588000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16"/>
        <v>157.69841269841268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 s="10">
        <f t="shared" si="18"/>
        <v>41180.208333333336</v>
      </c>
      <c r="N262">
        <v>1349845200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16"/>
        <v>31.201660735468568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 s="10">
        <f t="shared" si="18"/>
        <v>40415.208333333336</v>
      </c>
      <c r="N263">
        <v>1283058000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16"/>
        <v>313.41176470588238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 s="10">
        <f t="shared" si="18"/>
        <v>40638.208333333336</v>
      </c>
      <c r="N264">
        <v>1304226000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16"/>
        <v>370.89655172413791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 s="10">
        <f t="shared" si="18"/>
        <v>40187.25</v>
      </c>
      <c r="N265">
        <v>1263016800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16"/>
        <v>362.66447368421052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 s="10">
        <f t="shared" si="18"/>
        <v>41317.25</v>
      </c>
      <c r="N266">
        <v>1362031200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16"/>
        <v>123.08163265306122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 s="10">
        <f t="shared" si="18"/>
        <v>42372.25</v>
      </c>
      <c r="N267">
        <v>1455602400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16"/>
        <v>76.766756032171585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 s="10">
        <f t="shared" si="18"/>
        <v>41950.25</v>
      </c>
      <c r="N268">
        <v>1418191200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16"/>
        <v>233.62012987012989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 s="10">
        <f t="shared" si="18"/>
        <v>41206.208333333336</v>
      </c>
      <c r="N269">
        <v>1352440800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16"/>
        <v>180.53333333333333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 s="10">
        <f t="shared" si="18"/>
        <v>41186.208333333336</v>
      </c>
      <c r="N270">
        <v>1353304800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16"/>
        <v>252.62857142857143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 s="10">
        <f t="shared" si="18"/>
        <v>43496.25</v>
      </c>
      <c r="N271">
        <v>1550728800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16"/>
        <v>27.176538240368025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 s="10">
        <f t="shared" si="18"/>
        <v>40514.25</v>
      </c>
      <c r="N272">
        <v>1291442400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16"/>
        <v>1.2706571242680547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 s="10">
        <f t="shared" si="18"/>
        <v>42345.25</v>
      </c>
      <c r="N273">
        <v>1452146400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16"/>
        <v>304.0097847358121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 s="10">
        <f t="shared" si="18"/>
        <v>43656.208333333328</v>
      </c>
      <c r="N274">
        <v>1564894800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16"/>
        <v>137.23076923076923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 s="10">
        <f t="shared" si="18"/>
        <v>42995.208333333328</v>
      </c>
      <c r="N275">
        <v>1505883600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16"/>
        <v>32.208333333333336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 s="10">
        <f t="shared" si="18"/>
        <v>43045.25</v>
      </c>
      <c r="N276">
        <v>1510380000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16"/>
        <v>241.51282051282053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 s="10">
        <f t="shared" si="18"/>
        <v>43561.208333333328</v>
      </c>
      <c r="N277">
        <v>1555218000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16"/>
        <v>96.8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 s="10">
        <f t="shared" si="18"/>
        <v>41018.208333333336</v>
      </c>
      <c r="N278">
        <v>1335243600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16"/>
        <v>1066.4285714285716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 s="10">
        <f t="shared" si="18"/>
        <v>40378.208333333336</v>
      </c>
      <c r="N279">
        <v>1279688400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16"/>
        <v>325.88888888888891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 s="10">
        <f t="shared" si="18"/>
        <v>41239.25</v>
      </c>
      <c r="N280">
        <v>1356069600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16"/>
        <v>170.70000000000002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 s="10">
        <f t="shared" si="18"/>
        <v>43346.208333333328</v>
      </c>
      <c r="N281">
        <v>1536210000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16"/>
        <v>581.44000000000005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 s="10">
        <f t="shared" si="18"/>
        <v>43060.25</v>
      </c>
      <c r="N282">
        <v>1511762400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16"/>
        <v>91.520972644376897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 s="10">
        <f t="shared" si="18"/>
        <v>40979.25</v>
      </c>
      <c r="N283">
        <v>1333256400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16"/>
        <v>108.04761904761904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 s="10">
        <f t="shared" si="18"/>
        <v>42701.25</v>
      </c>
      <c r="N284">
        <v>1480744800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16"/>
        <v>18.728395061728396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 s="10">
        <f t="shared" si="18"/>
        <v>42520.208333333328</v>
      </c>
      <c r="N285">
        <v>1465016400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16"/>
        <v>83.193877551020407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 s="10">
        <f t="shared" si="18"/>
        <v>41030.208333333336</v>
      </c>
      <c r="N286">
        <v>1336280400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16"/>
        <v>706.33333333333337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 s="10">
        <f t="shared" si="18"/>
        <v>42623.208333333328</v>
      </c>
      <c r="N287">
        <v>1476766800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16"/>
        <v>17.446030330062445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 s="10">
        <f t="shared" si="18"/>
        <v>42697.25</v>
      </c>
      <c r="N288">
        <v>1480485600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16"/>
        <v>209.73015873015873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 s="10">
        <f t="shared" si="18"/>
        <v>42122.208333333328</v>
      </c>
      <c r="N289">
        <v>1430197200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16"/>
        <v>97.785714285714292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 s="10">
        <f t="shared" si="18"/>
        <v>40982.208333333336</v>
      </c>
      <c r="N290">
        <v>1331787600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16"/>
        <v>1684.25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 s="10">
        <f t="shared" si="18"/>
        <v>42219.208333333328</v>
      </c>
      <c r="N291">
        <v>1438837200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16"/>
        <v>54.402135231316727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 s="10">
        <f t="shared" si="18"/>
        <v>41404.208333333336</v>
      </c>
      <c r="N292">
        <v>1370926800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16"/>
        <v>456.61111111111109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 s="10">
        <f t="shared" si="18"/>
        <v>40831.208333333336</v>
      </c>
      <c r="N293">
        <v>1319000400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16"/>
        <v>9.8219178082191778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 s="10">
        <f t="shared" si="18"/>
        <v>40984.208333333336</v>
      </c>
      <c r="N294">
        <v>1333429200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16"/>
        <v>16.384615384615383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 s="10">
        <f t="shared" si="18"/>
        <v>40456.208333333336</v>
      </c>
      <c r="N295">
        <v>1287032400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16"/>
        <v>1339.6666666666667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 s="10">
        <f t="shared" si="18"/>
        <v>43399.208333333328</v>
      </c>
      <c r="N296">
        <v>1541570400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16"/>
        <v>35.650077760497666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 s="10">
        <f t="shared" si="18"/>
        <v>41562.208333333336</v>
      </c>
      <c r="N297">
        <v>1383976800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16"/>
        <v>54.950819672131146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 s="10">
        <f t="shared" si="18"/>
        <v>43493.25</v>
      </c>
      <c r="N298">
        <v>1550556000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16"/>
        <v>94.236111111111114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 s="10">
        <f t="shared" si="18"/>
        <v>41653.25</v>
      </c>
      <c r="N299">
        <v>1390456800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16"/>
        <v>143.91428571428571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 s="10">
        <f t="shared" si="18"/>
        <v>42426.25</v>
      </c>
      <c r="N300">
        <v>1458018000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16"/>
        <v>51.421052631578945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 s="10">
        <f t="shared" si="18"/>
        <v>42432.25</v>
      </c>
      <c r="N301">
        <v>1461819600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16"/>
        <v>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 s="10">
        <f t="shared" si="18"/>
        <v>42977.208333333328</v>
      </c>
      <c r="N302">
        <v>1504155600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16"/>
        <v>1344.6666666666667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 s="10">
        <f t="shared" si="18"/>
        <v>42061.25</v>
      </c>
      <c r="N303">
        <v>1426395600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16"/>
        <v>31.844940867279899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 s="10">
        <f t="shared" si="18"/>
        <v>43345.208333333328</v>
      </c>
      <c r="N304">
        <v>1537074000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16"/>
        <v>82.617647058823536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 s="10">
        <f t="shared" si="18"/>
        <v>42376.25</v>
      </c>
      <c r="N305">
        <v>1452578400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16"/>
        <v>546.14285714285722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 s="10">
        <f t="shared" si="18"/>
        <v>42589.208333333328</v>
      </c>
      <c r="N306">
        <v>1474088400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16"/>
        <v>286.21428571428572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 s="10">
        <f t="shared" si="18"/>
        <v>42448.208333333328</v>
      </c>
      <c r="N307">
        <v>1461906000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16"/>
        <v>7.9076923076923071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 s="10">
        <f t="shared" si="18"/>
        <v>42930.208333333328</v>
      </c>
      <c r="N308">
        <v>1500267600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16"/>
        <v>132.13677811550153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 s="10">
        <f t="shared" si="18"/>
        <v>41066.208333333336</v>
      </c>
      <c r="N309">
        <v>1340686800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16"/>
        <v>74.077834179357026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 s="10">
        <f t="shared" si="18"/>
        <v>40651.208333333336</v>
      </c>
      <c r="N310">
        <v>1303189200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16"/>
        <v>75.292682926829272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 s="10">
        <f t="shared" si="18"/>
        <v>40807.208333333336</v>
      </c>
      <c r="N311">
        <v>1318309200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16"/>
        <v>20.333333333333332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 s="10">
        <f t="shared" si="18"/>
        <v>40277.208333333336</v>
      </c>
      <c r="N312">
        <v>1272171600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16"/>
        <v>203.36507936507937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 s="10">
        <f t="shared" si="18"/>
        <v>40590.25</v>
      </c>
      <c r="N313">
        <v>1298872800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16"/>
        <v>310.2284263959391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 s="10">
        <f t="shared" si="18"/>
        <v>41572.208333333336</v>
      </c>
      <c r="N314">
        <v>1383282000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16"/>
        <v>395.31818181818181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 s="10">
        <f t="shared" si="18"/>
        <v>40966.25</v>
      </c>
      <c r="N315">
        <v>1330495200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16"/>
        <v>294.71428571428572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 s="10">
        <f t="shared" si="18"/>
        <v>43536.208333333328</v>
      </c>
      <c r="N316">
        <v>1552798800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16"/>
        <v>33.89473684210526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 s="10">
        <f t="shared" si="18"/>
        <v>41783.208333333336</v>
      </c>
      <c r="N317">
        <v>1403413200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16"/>
        <v>66.677083333333329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 s="10">
        <f t="shared" si="18"/>
        <v>43788.25</v>
      </c>
      <c r="N318">
        <v>1574229600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16"/>
        <v>19.227272727272727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 s="10">
        <f t="shared" si="18"/>
        <v>42869.208333333328</v>
      </c>
      <c r="N319">
        <v>1495861200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16"/>
        <v>15.842105263157894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 s="10">
        <f t="shared" si="18"/>
        <v>41684.25</v>
      </c>
      <c r="N320">
        <v>1392530400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16"/>
        <v>38.702380952380956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 s="10">
        <f t="shared" si="18"/>
        <v>40402.208333333336</v>
      </c>
      <c r="N321">
        <v>1283662800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ref="F322:F385" si="20">E322/D322*100</f>
        <v>9.5876777251184837</v>
      </c>
      <c r="G322" t="s">
        <v>14</v>
      </c>
      <c r="H322">
        <v>80</v>
      </c>
      <c r="I322" s="7">
        <f t="shared" si="17"/>
        <v>101.15</v>
      </c>
      <c r="J322" t="s">
        <v>21</v>
      </c>
      <c r="K322" t="s">
        <v>22</v>
      </c>
      <c r="L322">
        <v>1305003600</v>
      </c>
      <c r="M322" s="10">
        <f t="shared" si="18"/>
        <v>40673.208333333336</v>
      </c>
      <c r="N322">
        <v>1305781200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si="20"/>
        <v>94.144366197183089</v>
      </c>
      <c r="G323" t="s">
        <v>14</v>
      </c>
      <c r="H323">
        <v>2468</v>
      </c>
      <c r="I323" s="7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 s="10">
        <f t="shared" ref="M323:M386" si="22">(((L323/60)/60)/24)+DATE(1970,1,1)</f>
        <v>40634.208333333336</v>
      </c>
      <c r="N323">
        <v>1302325200</v>
      </c>
      <c r="O323" s="10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20"/>
        <v>166.56234096692114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 s="10">
        <f t="shared" si="22"/>
        <v>40507.25</v>
      </c>
      <c r="N324">
        <v>1291788000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20"/>
        <v>24.134831460674157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 s="10">
        <f t="shared" si="22"/>
        <v>41725.208333333336</v>
      </c>
      <c r="N325">
        <v>1396069200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20"/>
        <v>164.05633802816902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 s="10">
        <f t="shared" si="22"/>
        <v>42176.208333333328</v>
      </c>
      <c r="N326">
        <v>1435899600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20"/>
        <v>90.723076923076931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 s="10">
        <f t="shared" si="22"/>
        <v>43267.208333333328</v>
      </c>
      <c r="N327">
        <v>1531112400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20"/>
        <v>46.194444444444443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 s="10">
        <f t="shared" si="22"/>
        <v>42364.25</v>
      </c>
      <c r="N328">
        <v>1451628000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20"/>
        <v>38.53846153846154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 s="10">
        <f t="shared" si="22"/>
        <v>43705.208333333328</v>
      </c>
      <c r="N329">
        <v>1567314000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20"/>
        <v>133.56231003039514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 s="10">
        <f t="shared" si="22"/>
        <v>43434.25</v>
      </c>
      <c r="N330">
        <v>1544508000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20"/>
        <v>22.896588486140725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 s="10">
        <f t="shared" si="22"/>
        <v>42716.25</v>
      </c>
      <c r="N331">
        <v>1482472800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20"/>
        <v>184.95548961424333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 s="10">
        <f t="shared" si="22"/>
        <v>43077.25</v>
      </c>
      <c r="N332">
        <v>1512799200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20"/>
        <v>443.72727272727275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 s="10">
        <f t="shared" si="22"/>
        <v>40896.25</v>
      </c>
      <c r="N333">
        <v>1324360800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20"/>
        <v>199.9806763285024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 s="10">
        <f t="shared" si="22"/>
        <v>41361.208333333336</v>
      </c>
      <c r="N334">
        <v>1364533200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20"/>
        <v>123.95833333333333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 s="10">
        <f t="shared" si="22"/>
        <v>43424.25</v>
      </c>
      <c r="N335">
        <v>1545112800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20"/>
        <v>186.61329305135951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 s="10">
        <f t="shared" si="22"/>
        <v>43110.25</v>
      </c>
      <c r="N336">
        <v>1516168800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20"/>
        <v>114.28538550057536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 s="10">
        <f t="shared" si="22"/>
        <v>43784.25</v>
      </c>
      <c r="N337">
        <v>1574920800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20"/>
        <v>97.032531824611041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 s="10">
        <f t="shared" si="22"/>
        <v>40527.25</v>
      </c>
      <c r="N338">
        <v>1292479200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20"/>
        <v>122.81904761904762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 s="10">
        <f t="shared" si="22"/>
        <v>43780.25</v>
      </c>
      <c r="N339">
        <v>1573538400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20"/>
        <v>179.14326647564468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 s="10">
        <f t="shared" si="22"/>
        <v>40821.208333333336</v>
      </c>
      <c r="N340">
        <v>1320382800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20"/>
        <v>79.951577402787962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 s="10">
        <f t="shared" si="22"/>
        <v>42949.208333333328</v>
      </c>
      <c r="N341">
        <v>1502859600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20"/>
        <v>94.242587601078171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 s="10">
        <f t="shared" si="22"/>
        <v>40889.25</v>
      </c>
      <c r="N342">
        <v>1323756000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20"/>
        <v>84.669291338582681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 s="10">
        <f t="shared" si="22"/>
        <v>42244.208333333328</v>
      </c>
      <c r="N343">
        <v>1441342800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20"/>
        <v>66.521920668058456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 s="10">
        <f t="shared" si="22"/>
        <v>41475.208333333336</v>
      </c>
      <c r="N344">
        <v>1375333200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20"/>
        <v>53.922222222222224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 s="10">
        <f t="shared" si="22"/>
        <v>41597.25</v>
      </c>
      <c r="N345">
        <v>1389420000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20"/>
        <v>41.983299595141702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 s="10">
        <f t="shared" si="22"/>
        <v>43122.25</v>
      </c>
      <c r="N346">
        <v>1520056800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20"/>
        <v>14.69479695431472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 s="10">
        <f t="shared" si="22"/>
        <v>42194.208333333328</v>
      </c>
      <c r="N347">
        <v>1436504400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20"/>
        <v>34.475000000000001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 s="10">
        <f t="shared" si="22"/>
        <v>42971.208333333328</v>
      </c>
      <c r="N348">
        <v>1508302800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20"/>
        <v>1400.7777777777778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 s="10">
        <f t="shared" si="22"/>
        <v>42046.25</v>
      </c>
      <c r="N349">
        <v>1425708000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20"/>
        <v>71.770351758793964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 s="10">
        <f t="shared" si="22"/>
        <v>42782.25</v>
      </c>
      <c r="N350">
        <v>1488348000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20"/>
        <v>53.074115044247783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 s="10">
        <f t="shared" si="22"/>
        <v>42930.208333333328</v>
      </c>
      <c r="N351">
        <v>1502600400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20"/>
        <v>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 s="10">
        <f t="shared" si="22"/>
        <v>42144.208333333328</v>
      </c>
      <c r="N352">
        <v>1433653200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20"/>
        <v>127.70715249662618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 s="10">
        <f t="shared" si="22"/>
        <v>42240.208333333328</v>
      </c>
      <c r="N353">
        <v>1441602000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20"/>
        <v>34.892857142857139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 s="10">
        <f t="shared" si="22"/>
        <v>42315.25</v>
      </c>
      <c r="N354">
        <v>1447567200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20"/>
        <v>410.59821428571428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 s="10">
        <f t="shared" si="22"/>
        <v>43651.208333333328</v>
      </c>
      <c r="N355">
        <v>1562389200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20"/>
        <v>123.73770491803278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 s="10">
        <f t="shared" si="22"/>
        <v>41520.208333333336</v>
      </c>
      <c r="N356">
        <v>1378789200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20"/>
        <v>58.973684210526315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 s="10">
        <f t="shared" si="22"/>
        <v>42757.25</v>
      </c>
      <c r="N357">
        <v>1488520800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20"/>
        <v>36.892473118279568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 s="10">
        <f t="shared" si="22"/>
        <v>40922.25</v>
      </c>
      <c r="N358">
        <v>1327298400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20"/>
        <v>184.91304347826087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 s="10">
        <f t="shared" si="22"/>
        <v>42250.208333333328</v>
      </c>
      <c r="N359">
        <v>1443416400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20"/>
        <v>11.814432989690722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 s="10">
        <f t="shared" si="22"/>
        <v>43322.208333333328</v>
      </c>
      <c r="N360">
        <v>1534136400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20"/>
        <v>298.7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 s="10">
        <f t="shared" si="22"/>
        <v>40782.208333333336</v>
      </c>
      <c r="N361">
        <v>1315026000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20"/>
        <v>226.35175879396985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 s="10">
        <f t="shared" si="22"/>
        <v>40544.25</v>
      </c>
      <c r="N362">
        <v>1295071200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20"/>
        <v>173.56363636363636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 s="10">
        <f t="shared" si="22"/>
        <v>43015.208333333328</v>
      </c>
      <c r="N363">
        <v>1509426000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20"/>
        <v>371.75675675675677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 s="10">
        <f t="shared" si="22"/>
        <v>40570.25</v>
      </c>
      <c r="N364">
        <v>1299391200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20"/>
        <v>160.19230769230771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 s="10">
        <f t="shared" si="22"/>
        <v>40904.25</v>
      </c>
      <c r="N365">
        <v>1325052000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20"/>
        <v>1616.3333333333335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 s="10">
        <f t="shared" si="22"/>
        <v>43164.25</v>
      </c>
      <c r="N366">
        <v>1522818000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20"/>
        <v>733.4375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 s="10">
        <f t="shared" si="22"/>
        <v>42733.25</v>
      </c>
      <c r="N367">
        <v>1485324000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20"/>
        <v>592.11111111111109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 s="10">
        <f t="shared" si="22"/>
        <v>40546.25</v>
      </c>
      <c r="N368">
        <v>1294120800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20"/>
        <v>18.888888888888889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 s="10">
        <f t="shared" si="22"/>
        <v>41930.208333333336</v>
      </c>
      <c r="N369">
        <v>1415685600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20"/>
        <v>276.80769230769232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 s="10">
        <f t="shared" si="22"/>
        <v>40464.208333333336</v>
      </c>
      <c r="N370">
        <v>1288933200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20"/>
        <v>273.01851851851848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 s="10">
        <f t="shared" si="22"/>
        <v>41308.25</v>
      </c>
      <c r="N371">
        <v>1363237200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20"/>
        <v>159.36331255565449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 s="10">
        <f t="shared" si="22"/>
        <v>43570.208333333328</v>
      </c>
      <c r="N372">
        <v>1555822800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20"/>
        <v>67.869978858350947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 s="10">
        <f t="shared" si="22"/>
        <v>42043.25</v>
      </c>
      <c r="N373">
        <v>1427778000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20"/>
        <v>1591.5555555555554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 s="10">
        <f t="shared" si="22"/>
        <v>42012.25</v>
      </c>
      <c r="N374">
        <v>1422424800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20"/>
        <v>730.18222222222221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 s="10">
        <f t="shared" si="22"/>
        <v>42964.208333333328</v>
      </c>
      <c r="N375">
        <v>1503637200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20"/>
        <v>13.185782556750297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 s="10">
        <f t="shared" si="22"/>
        <v>43476.25</v>
      </c>
      <c r="N376">
        <v>1547618400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20"/>
        <v>54.777777777777779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 s="10">
        <f t="shared" si="22"/>
        <v>42293.208333333328</v>
      </c>
      <c r="N377">
        <v>1449900000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20"/>
        <v>361.02941176470591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 s="10">
        <f t="shared" si="22"/>
        <v>41826.208333333336</v>
      </c>
      <c r="N378">
        <v>1405141200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20"/>
        <v>10.257545271629779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 s="10">
        <f t="shared" si="22"/>
        <v>43760.208333333328</v>
      </c>
      <c r="N379">
        <v>1572933600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20"/>
        <v>13.962962962962964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 s="10">
        <f t="shared" si="22"/>
        <v>43241.208333333328</v>
      </c>
      <c r="N380">
        <v>1530162000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20"/>
        <v>40.444444444444443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 s="10">
        <f t="shared" si="22"/>
        <v>40843.208333333336</v>
      </c>
      <c r="N381">
        <v>1320904800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20"/>
        <v>160.32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 s="10">
        <f t="shared" si="22"/>
        <v>41448.208333333336</v>
      </c>
      <c r="N382">
        <v>1372395600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20"/>
        <v>183.9433962264151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 s="10">
        <f t="shared" si="22"/>
        <v>42163.208333333328</v>
      </c>
      <c r="N383">
        <v>1437714000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20"/>
        <v>63.769230769230766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 s="10">
        <f t="shared" si="22"/>
        <v>43024.208333333328</v>
      </c>
      <c r="N384">
        <v>1509771600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20"/>
        <v>225.38095238095238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 s="10">
        <f t="shared" si="22"/>
        <v>43509.25</v>
      </c>
      <c r="N385">
        <v>1550556000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ref="F386:F449" si="24">E386/D386*100</f>
        <v>172.00961538461539</v>
      </c>
      <c r="G386" t="s">
        <v>20</v>
      </c>
      <c r="H386">
        <v>4799</v>
      </c>
      <c r="I386" s="7">
        <f t="shared" si="21"/>
        <v>41.004167534903104</v>
      </c>
      <c r="J386" t="s">
        <v>21</v>
      </c>
      <c r="K386" t="s">
        <v>22</v>
      </c>
      <c r="L386">
        <v>1486706400</v>
      </c>
      <c r="M386" s="10">
        <f t="shared" si="22"/>
        <v>42776.25</v>
      </c>
      <c r="N386">
        <v>1489039200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si="24"/>
        <v>146.16709511568124</v>
      </c>
      <c r="G387" t="s">
        <v>20</v>
      </c>
      <c r="H387">
        <v>1137</v>
      </c>
      <c r="I387" s="7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 s="10">
        <f t="shared" ref="M387:M450" si="26">(((L387/60)/60)/24)+DATE(1970,1,1)</f>
        <v>43553.208333333328</v>
      </c>
      <c r="N387">
        <v>1556600400</v>
      </c>
      <c r="O387" s="10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24"/>
        <v>76.42361623616236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 s="10">
        <f t="shared" si="26"/>
        <v>40355.208333333336</v>
      </c>
      <c r="N388">
        <v>1278565200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24"/>
        <v>39.261467889908261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 s="10">
        <f t="shared" si="26"/>
        <v>41072.208333333336</v>
      </c>
      <c r="N389">
        <v>1339909200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24"/>
        <v>11.270034843205574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 s="10">
        <f t="shared" si="26"/>
        <v>40912.25</v>
      </c>
      <c r="N390">
        <v>1325829600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24"/>
        <v>122.11084337349398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 s="10">
        <f t="shared" si="26"/>
        <v>40479.208333333336</v>
      </c>
      <c r="N391">
        <v>1290578400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24"/>
        <v>186.54166666666669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 s="10">
        <f t="shared" si="26"/>
        <v>41530.208333333336</v>
      </c>
      <c r="N392">
        <v>1380344400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24"/>
        <v>7.2731788079470201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 s="10">
        <f t="shared" si="26"/>
        <v>41653.25</v>
      </c>
      <c r="N393">
        <v>1389852000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24"/>
        <v>65.642371234207957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 s="10">
        <f t="shared" si="26"/>
        <v>40549.25</v>
      </c>
      <c r="N394">
        <v>1294466400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24"/>
        <v>228.96178343949046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 s="10">
        <f t="shared" si="26"/>
        <v>42933.208333333328</v>
      </c>
      <c r="N395">
        <v>1500354000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24"/>
        <v>469.37499999999994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 s="10">
        <f t="shared" si="26"/>
        <v>41484.208333333336</v>
      </c>
      <c r="N396">
        <v>1375938000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24"/>
        <v>130.11267605633802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 s="10">
        <f t="shared" si="26"/>
        <v>40885.25</v>
      </c>
      <c r="N397">
        <v>1323410400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24"/>
        <v>167.05422993492408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 s="10">
        <f t="shared" si="26"/>
        <v>43378.208333333328</v>
      </c>
      <c r="N398">
        <v>1539406800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24"/>
        <v>173.8641975308642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 s="10">
        <f t="shared" si="26"/>
        <v>41417.208333333336</v>
      </c>
      <c r="N399">
        <v>1369803600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24"/>
        <v>717.76470588235293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 s="10">
        <f t="shared" si="26"/>
        <v>43228.208333333328</v>
      </c>
      <c r="N400">
        <v>1525928400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24"/>
        <v>63.850976361767728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 s="10">
        <f t="shared" si="26"/>
        <v>40576.25</v>
      </c>
      <c r="N401">
        <v>1297231200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24"/>
        <v>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 s="10">
        <f t="shared" si="26"/>
        <v>41502.208333333336</v>
      </c>
      <c r="N402">
        <v>1378530000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24"/>
        <v>1530.2222222222222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 s="10">
        <f t="shared" si="26"/>
        <v>43765.208333333328</v>
      </c>
      <c r="N403">
        <v>1572152400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24"/>
        <v>40.356164383561641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 s="10">
        <f t="shared" si="26"/>
        <v>40914.25</v>
      </c>
      <c r="N404">
        <v>1329890400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24"/>
        <v>86.220633299284984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 s="10">
        <f t="shared" si="26"/>
        <v>40310.208333333336</v>
      </c>
      <c r="N405">
        <v>1276750800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24"/>
        <v>315.58486707566465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 s="10">
        <f t="shared" si="26"/>
        <v>43053.25</v>
      </c>
      <c r="N406">
        <v>1510898400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24"/>
        <v>89.618243243243242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 s="10">
        <f t="shared" si="26"/>
        <v>43255.208333333328</v>
      </c>
      <c r="N407">
        <v>1532408400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24"/>
        <v>182.14503816793894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 s="10">
        <f t="shared" si="26"/>
        <v>41304.25</v>
      </c>
      <c r="N408">
        <v>1360562400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24"/>
        <v>355.88235294117646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 s="10">
        <f t="shared" si="26"/>
        <v>43751.208333333328</v>
      </c>
      <c r="N409">
        <v>1571547600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24"/>
        <v>131.83695652173913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 s="10">
        <f t="shared" si="26"/>
        <v>42541.208333333328</v>
      </c>
      <c r="N410">
        <v>1468126800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24"/>
        <v>46.315634218289084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 s="10">
        <f t="shared" si="26"/>
        <v>42843.208333333328</v>
      </c>
      <c r="N411">
        <v>1492837200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24"/>
        <v>36.132726089785294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 s="10">
        <f t="shared" si="26"/>
        <v>42122.208333333328</v>
      </c>
      <c r="N412">
        <v>1430197200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24"/>
        <v>104.62820512820512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 s="10">
        <f t="shared" si="26"/>
        <v>42884.208333333328</v>
      </c>
      <c r="N413">
        <v>1496206800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24"/>
        <v>668.85714285714289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 s="10">
        <f t="shared" si="26"/>
        <v>41642.25</v>
      </c>
      <c r="N414">
        <v>1389592800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24"/>
        <v>62.072823218997364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 s="10">
        <f t="shared" si="26"/>
        <v>43431.25</v>
      </c>
      <c r="N415">
        <v>1545631200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24"/>
        <v>84.699787460148784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 s="10">
        <f t="shared" si="26"/>
        <v>40288.208333333336</v>
      </c>
      <c r="N416">
        <v>1272430800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24"/>
        <v>11.059030837004405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 s="10">
        <f t="shared" si="26"/>
        <v>40921.25</v>
      </c>
      <c r="N417">
        <v>1327903200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24"/>
        <v>43.838781575037146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 s="10">
        <f t="shared" si="26"/>
        <v>40560.25</v>
      </c>
      <c r="N418">
        <v>1296021600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24"/>
        <v>55.470588235294116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 s="10">
        <f t="shared" si="26"/>
        <v>43407.208333333328</v>
      </c>
      <c r="N419">
        <v>1543298400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24"/>
        <v>57.399511301160658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 s="10">
        <f t="shared" si="26"/>
        <v>41035.208333333336</v>
      </c>
      <c r="N420">
        <v>1336366800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24"/>
        <v>123.43497363796135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 s="10">
        <f t="shared" si="26"/>
        <v>40899.25</v>
      </c>
      <c r="N421">
        <v>1325052000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24"/>
        <v>128.46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 s="10">
        <f t="shared" si="26"/>
        <v>42911.208333333328</v>
      </c>
      <c r="N422">
        <v>1499576400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24"/>
        <v>63.989361702127653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 s="10">
        <f t="shared" si="26"/>
        <v>42915.208333333328</v>
      </c>
      <c r="N423">
        <v>1501304400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24"/>
        <v>127.29885057471265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 s="10">
        <f t="shared" si="26"/>
        <v>40285.208333333336</v>
      </c>
      <c r="N424">
        <v>1273208400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24"/>
        <v>10.638024357239512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 s="10">
        <f t="shared" si="26"/>
        <v>40808.208333333336</v>
      </c>
      <c r="N425">
        <v>1316840400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24"/>
        <v>40.470588235294116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 s="10">
        <f t="shared" si="26"/>
        <v>43208.208333333328</v>
      </c>
      <c r="N426">
        <v>1524546000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24"/>
        <v>287.66666666666663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 s="10">
        <f t="shared" si="26"/>
        <v>42213.208333333328</v>
      </c>
      <c r="N427">
        <v>1438578000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24"/>
        <v>572.94444444444446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 s="10">
        <f t="shared" si="26"/>
        <v>41332.25</v>
      </c>
      <c r="N428">
        <v>1362549600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24"/>
        <v>112.90429799426933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 s="10">
        <f t="shared" si="26"/>
        <v>41895.208333333336</v>
      </c>
      <c r="N429">
        <v>1413349200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24"/>
        <v>46.387573964497044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 s="10">
        <f t="shared" si="26"/>
        <v>40585.25</v>
      </c>
      <c r="N430">
        <v>1298008800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24"/>
        <v>90.675916230366497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 s="10">
        <f t="shared" si="26"/>
        <v>41680.25</v>
      </c>
      <c r="N431">
        <v>1394427600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24"/>
        <v>67.740740740740748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 s="10">
        <f t="shared" si="26"/>
        <v>43737.208333333328</v>
      </c>
      <c r="N432">
        <v>1572670800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24"/>
        <v>192.49019607843135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 s="10">
        <f t="shared" si="26"/>
        <v>43273.208333333328</v>
      </c>
      <c r="N433">
        <v>1531112400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24"/>
        <v>82.714285714285722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 s="10">
        <f t="shared" si="26"/>
        <v>41761.208333333336</v>
      </c>
      <c r="N434">
        <v>1400734800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24"/>
        <v>54.163920922570021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 s="10">
        <f t="shared" si="26"/>
        <v>41603.25</v>
      </c>
      <c r="N435">
        <v>1386741600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24"/>
        <v>16.722222222222221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 s="10">
        <f t="shared" si="26"/>
        <v>42705.25</v>
      </c>
      <c r="N436">
        <v>1481781600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24"/>
        <v>116.87664041994749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 s="10">
        <f t="shared" si="26"/>
        <v>41988.25</v>
      </c>
      <c r="N437">
        <v>1419660000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24"/>
        <v>1052.1538461538462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 s="10">
        <f t="shared" si="26"/>
        <v>43575.208333333328</v>
      </c>
      <c r="N438">
        <v>1555822800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24"/>
        <v>123.07407407407408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 s="10">
        <f t="shared" si="26"/>
        <v>42260.208333333328</v>
      </c>
      <c r="N439">
        <v>1442379600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24"/>
        <v>178.63855421686748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 s="10">
        <f t="shared" si="26"/>
        <v>41337.25</v>
      </c>
      <c r="N440">
        <v>1364965200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24"/>
        <v>355.28169014084506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 s="10">
        <f t="shared" si="26"/>
        <v>42680.208333333328</v>
      </c>
      <c r="N441">
        <v>1479016800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24"/>
        <v>161.90634146341463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 s="10">
        <f t="shared" si="26"/>
        <v>42916.208333333328</v>
      </c>
      <c r="N442">
        <v>1499662800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24"/>
        <v>24.914285714285715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 s="10">
        <f t="shared" si="26"/>
        <v>41025.208333333336</v>
      </c>
      <c r="N443">
        <v>1337835600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24"/>
        <v>198.72222222222223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 s="10">
        <f t="shared" si="26"/>
        <v>42980.208333333328</v>
      </c>
      <c r="N444">
        <v>1505710800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24"/>
        <v>34.752688172043008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 s="10">
        <f t="shared" si="26"/>
        <v>40451.208333333336</v>
      </c>
      <c r="N445">
        <v>1287464400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24"/>
        <v>176.41935483870967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 s="10">
        <f t="shared" si="26"/>
        <v>40748.208333333336</v>
      </c>
      <c r="N446">
        <v>1311656400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24"/>
        <v>511.38095238095235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 s="10">
        <f t="shared" si="26"/>
        <v>40515.25</v>
      </c>
      <c r="N447">
        <v>1293170400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24"/>
        <v>82.044117647058826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 s="10">
        <f t="shared" si="26"/>
        <v>41261.25</v>
      </c>
      <c r="N448">
        <v>1355983200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24"/>
        <v>24.326030927835053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 s="10">
        <f t="shared" si="26"/>
        <v>43088.25</v>
      </c>
      <c r="N449">
        <v>1515045600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ref="F450:F513" si="28">E450/D450*100</f>
        <v>50.482758620689658</v>
      </c>
      <c r="G450" t="s">
        <v>14</v>
      </c>
      <c r="H450">
        <v>605</v>
      </c>
      <c r="I450" s="7">
        <f t="shared" si="25"/>
        <v>75.014876033057845</v>
      </c>
      <c r="J450" t="s">
        <v>21</v>
      </c>
      <c r="K450" t="s">
        <v>22</v>
      </c>
      <c r="L450">
        <v>1365915600</v>
      </c>
      <c r="M450" s="10">
        <f t="shared" si="26"/>
        <v>41378.208333333336</v>
      </c>
      <c r="N450">
        <v>1366088400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si="28"/>
        <v>967</v>
      </c>
      <c r="G451" t="s">
        <v>20</v>
      </c>
      <c r="H451">
        <v>86</v>
      </c>
      <c r="I451" s="7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 s="10">
        <f t="shared" ref="M451:M514" si="30">(((L451/60)/60)/24)+DATE(1970,1,1)</f>
        <v>43530.25</v>
      </c>
      <c r="N451">
        <v>1553317200</v>
      </c>
      <c r="O451" s="10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28"/>
        <v>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 s="10">
        <f t="shared" si="30"/>
        <v>43394.208333333328</v>
      </c>
      <c r="N452">
        <v>1542088800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28"/>
        <v>122.84501347708894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 s="10">
        <f t="shared" si="30"/>
        <v>42935.208333333328</v>
      </c>
      <c r="N453">
        <v>1503118800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28"/>
        <v>63.4375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 s="10">
        <f t="shared" si="30"/>
        <v>40365.208333333336</v>
      </c>
      <c r="N454">
        <v>1278478800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28"/>
        <v>56.331688596491226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 s="10">
        <f t="shared" si="30"/>
        <v>42705.25</v>
      </c>
      <c r="N455">
        <v>1484114400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28"/>
        <v>44.074999999999996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 s="10">
        <f t="shared" si="30"/>
        <v>41568.208333333336</v>
      </c>
      <c r="N456">
        <v>1385445600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28"/>
        <v>118.37253218884121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 s="10">
        <f t="shared" si="30"/>
        <v>40809.208333333336</v>
      </c>
      <c r="N457">
        <v>1318741200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28"/>
        <v>104.1243169398907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 s="10">
        <f t="shared" si="30"/>
        <v>43141.25</v>
      </c>
      <c r="N458">
        <v>1518242400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28"/>
        <v>26.640000000000004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 s="10">
        <f t="shared" si="30"/>
        <v>42657.208333333328</v>
      </c>
      <c r="N459">
        <v>1476594000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28"/>
        <v>351.20118343195264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 s="10">
        <f t="shared" si="30"/>
        <v>40265.208333333336</v>
      </c>
      <c r="N460">
        <v>1273554000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28"/>
        <v>90.063492063492063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 s="10">
        <f t="shared" si="30"/>
        <v>42001.25</v>
      </c>
      <c r="N461">
        <v>1421906400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28"/>
        <v>171.625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 s="10">
        <f t="shared" si="30"/>
        <v>40399.208333333336</v>
      </c>
      <c r="N462">
        <v>1281589200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28"/>
        <v>141.04655870445345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 s="10">
        <f t="shared" si="30"/>
        <v>41757.208333333336</v>
      </c>
      <c r="N463">
        <v>1400389200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28"/>
        <v>30.57944915254237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 s="10">
        <f t="shared" si="30"/>
        <v>41304.25</v>
      </c>
      <c r="N464">
        <v>1362808800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28"/>
        <v>108.16455696202532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 s="10">
        <f t="shared" si="30"/>
        <v>41639.25</v>
      </c>
      <c r="N465">
        <v>1388815200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28"/>
        <v>133.45505617977528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 s="10">
        <f t="shared" si="30"/>
        <v>43142.25</v>
      </c>
      <c r="N466">
        <v>1519538400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28"/>
        <v>187.85106382978722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 s="10">
        <f t="shared" si="30"/>
        <v>43127.25</v>
      </c>
      <c r="N467">
        <v>1517810400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28"/>
        <v>332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 s="10">
        <f t="shared" si="30"/>
        <v>41409.208333333336</v>
      </c>
      <c r="N468">
        <v>1370581200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28"/>
        <v>575.21428571428578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 s="10">
        <f t="shared" si="30"/>
        <v>42331.25</v>
      </c>
      <c r="N469">
        <v>1448863200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28"/>
        <v>40.5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 s="10">
        <f t="shared" si="30"/>
        <v>43569.208333333328</v>
      </c>
      <c r="N470">
        <v>1556600400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28"/>
        <v>184.42857142857144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 s="10">
        <f t="shared" si="30"/>
        <v>42142.208333333328</v>
      </c>
      <c r="N471">
        <v>1432098000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28"/>
        <v>285.80555555555554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 s="10">
        <f t="shared" si="30"/>
        <v>42716.25</v>
      </c>
      <c r="N472">
        <v>1482127200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28"/>
        <v>319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 s="10">
        <f t="shared" si="30"/>
        <v>41031.208333333336</v>
      </c>
      <c r="N473">
        <v>1335934800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28"/>
        <v>39.234070221066318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 s="10">
        <f t="shared" si="30"/>
        <v>43535.208333333328</v>
      </c>
      <c r="N474">
        <v>1556946000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28"/>
        <v>178.14000000000001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 s="10">
        <f t="shared" si="30"/>
        <v>43277.208333333328</v>
      </c>
      <c r="N475">
        <v>1530075600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28"/>
        <v>365.15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 s="10">
        <f t="shared" si="30"/>
        <v>41989.25</v>
      </c>
      <c r="N476">
        <v>1418796000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28"/>
        <v>113.94594594594594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 s="10">
        <f t="shared" si="30"/>
        <v>41450.208333333336</v>
      </c>
      <c r="N477">
        <v>1372482000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28"/>
        <v>29.828720626631856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 s="10">
        <f t="shared" si="30"/>
        <v>43322.208333333328</v>
      </c>
      <c r="N478">
        <v>1534395600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28"/>
        <v>54.270588235294113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 s="10">
        <f t="shared" si="30"/>
        <v>40720.208333333336</v>
      </c>
      <c r="N479">
        <v>1311397200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28"/>
        <v>236.34156976744185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 s="10">
        <f t="shared" si="30"/>
        <v>42072.208333333328</v>
      </c>
      <c r="N480">
        <v>1426914000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28"/>
        <v>512.91666666666663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 s="10">
        <f t="shared" si="30"/>
        <v>42945.208333333328</v>
      </c>
      <c r="N481">
        <v>1501477200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28"/>
        <v>100.65116279069768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 s="10">
        <f t="shared" si="30"/>
        <v>40248.25</v>
      </c>
      <c r="N482">
        <v>1269061200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28"/>
        <v>81.348423194303152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 s="10">
        <f t="shared" si="30"/>
        <v>41913.208333333336</v>
      </c>
      <c r="N483">
        <v>1415772000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28"/>
        <v>16.404761904761905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 s="10">
        <f t="shared" si="30"/>
        <v>40963.25</v>
      </c>
      <c r="N484">
        <v>1331013600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28"/>
        <v>52.774617067833695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 s="10">
        <f t="shared" si="30"/>
        <v>43811.25</v>
      </c>
      <c r="N485">
        <v>1576735200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28"/>
        <v>260.20608108108109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 s="10">
        <f t="shared" si="30"/>
        <v>41855.208333333336</v>
      </c>
      <c r="N486">
        <v>1411362000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28"/>
        <v>30.73289183222958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 s="10">
        <f t="shared" si="30"/>
        <v>43626.208333333328</v>
      </c>
      <c r="N487">
        <v>1563685200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28"/>
        <v>13.5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 s="10">
        <f t="shared" si="30"/>
        <v>43168.25</v>
      </c>
      <c r="N488">
        <v>1521867600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28"/>
        <v>178.62556663644605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 s="10">
        <f t="shared" si="30"/>
        <v>42845.208333333328</v>
      </c>
      <c r="N489">
        <v>1495515600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28"/>
        <v>220.0566037735849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 s="10">
        <f t="shared" si="30"/>
        <v>42403.25</v>
      </c>
      <c r="N490">
        <v>1455948000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28"/>
        <v>101.5108695652174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 s="10">
        <f t="shared" si="30"/>
        <v>40406.208333333336</v>
      </c>
      <c r="N491">
        <v>1282366800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28"/>
        <v>191.5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 s="10">
        <f t="shared" si="30"/>
        <v>43786.25</v>
      </c>
      <c r="N492">
        <v>1574575200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28"/>
        <v>305.34683098591546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 s="10">
        <f t="shared" si="30"/>
        <v>41456.208333333336</v>
      </c>
      <c r="N493">
        <v>1374901200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28"/>
        <v>23.995287958115181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 s="10">
        <f t="shared" si="30"/>
        <v>40336.208333333336</v>
      </c>
      <c r="N494">
        <v>1278910800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28"/>
        <v>723.77777777777771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 s="10">
        <f t="shared" si="30"/>
        <v>43645.208333333328</v>
      </c>
      <c r="N495">
        <v>1562907600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28"/>
        <v>547.36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 s="10">
        <f t="shared" si="30"/>
        <v>40990.208333333336</v>
      </c>
      <c r="N496">
        <v>1332478800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28"/>
        <v>414.49999999999994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 s="10">
        <f t="shared" si="30"/>
        <v>41800.208333333336</v>
      </c>
      <c r="N497">
        <v>1402722000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28"/>
        <v>0.90696409140369971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 s="10">
        <f t="shared" si="30"/>
        <v>42876.208333333328</v>
      </c>
      <c r="N498">
        <v>1496811600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28"/>
        <v>34.173469387755098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 s="10">
        <f t="shared" si="30"/>
        <v>42724.25</v>
      </c>
      <c r="N499">
        <v>1482213600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28"/>
        <v>23.948810754912099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 s="10">
        <f t="shared" si="30"/>
        <v>42005.25</v>
      </c>
      <c r="N500">
        <v>1420264800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28"/>
        <v>48.072649572649574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 s="10">
        <f t="shared" si="30"/>
        <v>42444.208333333328</v>
      </c>
      <c r="N501">
        <v>1458450000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28"/>
        <v>0</v>
      </c>
      <c r="G502" t="s">
        <v>14</v>
      </c>
      <c r="H502">
        <v>0</v>
      </c>
      <c r="I502" s="7">
        <f t="shared" si="29"/>
        <v>0</v>
      </c>
      <c r="J502" t="s">
        <v>21</v>
      </c>
      <c r="K502" t="s">
        <v>22</v>
      </c>
      <c r="L502">
        <v>1367384400</v>
      </c>
      <c r="M502" s="10">
        <f t="shared" si="30"/>
        <v>41395.208333333336</v>
      </c>
      <c r="N502">
        <v>1369803600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28"/>
        <v>70.145182291666657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 s="10">
        <f t="shared" si="30"/>
        <v>41345.208333333336</v>
      </c>
      <c r="N503">
        <v>1363237200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28"/>
        <v>529.92307692307691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 s="10">
        <f t="shared" si="30"/>
        <v>41117.208333333336</v>
      </c>
      <c r="N504">
        <v>1345870800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28"/>
        <v>180.32549019607845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 s="10">
        <f t="shared" si="30"/>
        <v>42186.208333333328</v>
      </c>
      <c r="N505">
        <v>1437454800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28"/>
        <v>92.320000000000007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 s="10">
        <f t="shared" si="30"/>
        <v>42142.208333333328</v>
      </c>
      <c r="N506">
        <v>1432011600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28"/>
        <v>13.901001112347053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 s="10">
        <f t="shared" si="30"/>
        <v>41341.25</v>
      </c>
      <c r="N507">
        <v>1366347600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28"/>
        <v>927.07777777777767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 s="10">
        <f t="shared" si="30"/>
        <v>43062.25</v>
      </c>
      <c r="N508">
        <v>1512885600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28"/>
        <v>39.857142857142861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 s="10">
        <f t="shared" si="30"/>
        <v>41373.208333333336</v>
      </c>
      <c r="N509">
        <v>1369717200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28"/>
        <v>112.22929936305732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 s="10">
        <f t="shared" si="30"/>
        <v>43310.208333333328</v>
      </c>
      <c r="N510">
        <v>1534654800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28"/>
        <v>70.925816023738875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 s="10">
        <f t="shared" si="30"/>
        <v>41034.208333333336</v>
      </c>
      <c r="N511">
        <v>1337058000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28"/>
        <v>119.08974358974358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 s="10">
        <f t="shared" si="30"/>
        <v>43251.208333333328</v>
      </c>
      <c r="N512">
        <v>1529816400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28"/>
        <v>24.017591339648174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 s="10">
        <f t="shared" si="30"/>
        <v>43671.208333333328</v>
      </c>
      <c r="N513">
        <v>1564894800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ref="F514:F577" si="32">E514/D514*100</f>
        <v>139.31868131868131</v>
      </c>
      <c r="G514" t="s">
        <v>20</v>
      </c>
      <c r="H514">
        <v>239</v>
      </c>
      <c r="I514" s="7">
        <f t="shared" si="29"/>
        <v>53.046025104602514</v>
      </c>
      <c r="J514" t="s">
        <v>21</v>
      </c>
      <c r="K514" t="s">
        <v>22</v>
      </c>
      <c r="L514">
        <v>1404536400</v>
      </c>
      <c r="M514" s="10">
        <f t="shared" si="30"/>
        <v>41825.208333333336</v>
      </c>
      <c r="N514">
        <v>1404622800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si="32"/>
        <v>39.277108433734945</v>
      </c>
      <c r="G515" t="s">
        <v>74</v>
      </c>
      <c r="H515">
        <v>35</v>
      </c>
      <c r="I515" s="7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 s="10">
        <f t="shared" ref="M515:M578" si="34">(((L515/60)/60)/24)+DATE(1970,1,1)</f>
        <v>40430.208333333336</v>
      </c>
      <c r="N515">
        <v>1284181200</v>
      </c>
      <c r="O515" s="10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32"/>
        <v>22.439077144917089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 s="10">
        <f t="shared" si="34"/>
        <v>41614.25</v>
      </c>
      <c r="N516">
        <v>1386741600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32"/>
        <v>55.779069767441861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 s="10">
        <f t="shared" si="34"/>
        <v>40900.25</v>
      </c>
      <c r="N517">
        <v>1324792800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32"/>
        <v>42.523125996810208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 s="10">
        <f t="shared" si="34"/>
        <v>40396.208333333336</v>
      </c>
      <c r="N518">
        <v>1284354000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32"/>
        <v>112.00000000000001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 s="10">
        <f t="shared" si="34"/>
        <v>42860.208333333328</v>
      </c>
      <c r="N519">
        <v>1494392400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32"/>
        <v>7.0681818181818183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 s="10">
        <f t="shared" si="34"/>
        <v>43154.25</v>
      </c>
      <c r="N520">
        <v>1519538400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32"/>
        <v>101.74563871693867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 s="10">
        <f t="shared" si="34"/>
        <v>42012.25</v>
      </c>
      <c r="N521">
        <v>1421906400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32"/>
        <v>425.75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 s="10">
        <f t="shared" si="34"/>
        <v>43574.208333333328</v>
      </c>
      <c r="N522">
        <v>1555909200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32"/>
        <v>145.53947368421052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 s="10">
        <f t="shared" si="34"/>
        <v>42605.208333333328</v>
      </c>
      <c r="N523">
        <v>1472446800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32"/>
        <v>32.453465346534657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 s="10">
        <f t="shared" si="34"/>
        <v>41093.208333333336</v>
      </c>
      <c r="N524">
        <v>1342328400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32"/>
        <v>700.33333333333326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 s="10">
        <f t="shared" si="34"/>
        <v>40241.25</v>
      </c>
      <c r="N525">
        <v>1268114400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32"/>
        <v>83.904860392967933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 s="10">
        <f t="shared" si="34"/>
        <v>40294.208333333336</v>
      </c>
      <c r="N526">
        <v>1273381200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32"/>
        <v>84.19047619047619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 s="10">
        <f t="shared" si="34"/>
        <v>40505.25</v>
      </c>
      <c r="N527">
        <v>1290837600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32"/>
        <v>155.95180722891567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 s="10">
        <f t="shared" si="34"/>
        <v>42364.25</v>
      </c>
      <c r="N528">
        <v>1454306400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32"/>
        <v>99.619450317124731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 s="10">
        <f t="shared" si="34"/>
        <v>42405.25</v>
      </c>
      <c r="N529">
        <v>1457762400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32"/>
        <v>80.300000000000011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 s="10">
        <f t="shared" si="34"/>
        <v>41601.25</v>
      </c>
      <c r="N530">
        <v>1389074400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32"/>
        <v>11.254901960784313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 s="10">
        <f t="shared" si="34"/>
        <v>41769.208333333336</v>
      </c>
      <c r="N531">
        <v>1402117200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32"/>
        <v>91.740952380952379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 s="10">
        <f t="shared" si="34"/>
        <v>40421.208333333336</v>
      </c>
      <c r="N532">
        <v>1284440400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32"/>
        <v>95.521156936261391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 s="10">
        <f t="shared" si="34"/>
        <v>41589.25</v>
      </c>
      <c r="N533">
        <v>1388988000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32"/>
        <v>502.87499999999994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 s="10">
        <f t="shared" si="34"/>
        <v>43125.25</v>
      </c>
      <c r="N534">
        <v>1516946400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32"/>
        <v>159.24394463667818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 s="10">
        <f t="shared" si="34"/>
        <v>41479.208333333336</v>
      </c>
      <c r="N535">
        <v>1377752400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32"/>
        <v>15.022446689113355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 s="10">
        <f t="shared" si="34"/>
        <v>43329.208333333328</v>
      </c>
      <c r="N536">
        <v>1534568400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32"/>
        <v>482.03846153846149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 s="10">
        <f t="shared" si="34"/>
        <v>43259.208333333328</v>
      </c>
      <c r="N537">
        <v>1528606800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32"/>
        <v>149.96938775510205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 s="10">
        <f t="shared" si="34"/>
        <v>40414.208333333336</v>
      </c>
      <c r="N538">
        <v>1284872400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32"/>
        <v>117.22156398104266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 s="10">
        <f t="shared" si="34"/>
        <v>43342.208333333328</v>
      </c>
      <c r="N539">
        <v>1537592400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32"/>
        <v>37.695968274950431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 s="10">
        <f t="shared" si="34"/>
        <v>41539.208333333336</v>
      </c>
      <c r="N540">
        <v>1381208400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32"/>
        <v>72.653061224489804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 s="10">
        <f t="shared" si="34"/>
        <v>43647.208333333328</v>
      </c>
      <c r="N541">
        <v>1562475600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32"/>
        <v>265.98113207547169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 s="10">
        <f t="shared" si="34"/>
        <v>43225.208333333328</v>
      </c>
      <c r="N542">
        <v>1527397200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32"/>
        <v>24.205617977528089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 s="10">
        <f t="shared" si="34"/>
        <v>42165.208333333328</v>
      </c>
      <c r="N543">
        <v>1436158800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32"/>
        <v>2.5064935064935066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 s="10">
        <f t="shared" si="34"/>
        <v>42391.25</v>
      </c>
      <c r="N544">
        <v>1456034400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32"/>
        <v>16.329799764428738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 s="10">
        <f t="shared" si="34"/>
        <v>41528.208333333336</v>
      </c>
      <c r="N545">
        <v>1380171600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32"/>
        <v>276.5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 s="10">
        <f t="shared" si="34"/>
        <v>42377.25</v>
      </c>
      <c r="N546">
        <v>1453356000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32"/>
        <v>88.803571428571431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 s="10">
        <f t="shared" si="34"/>
        <v>43824.25</v>
      </c>
      <c r="N547">
        <v>1578981600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32"/>
        <v>163.57142857142856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 s="10">
        <f t="shared" si="34"/>
        <v>43360.208333333328</v>
      </c>
      <c r="N548">
        <v>1537419600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32"/>
        <v>969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 s="10">
        <f t="shared" si="34"/>
        <v>42029.25</v>
      </c>
      <c r="N549">
        <v>1423202400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32"/>
        <v>270.91376701966715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 s="10">
        <f t="shared" si="34"/>
        <v>42461.208333333328</v>
      </c>
      <c r="N550">
        <v>1460610000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32"/>
        <v>284.21355932203392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 s="10">
        <f t="shared" si="34"/>
        <v>41422.208333333336</v>
      </c>
      <c r="N551">
        <v>1370494800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32"/>
        <v>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 s="10">
        <f t="shared" si="34"/>
        <v>40968.25</v>
      </c>
      <c r="N552">
        <v>1332306000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32"/>
        <v>58.6329816768462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 s="10">
        <f t="shared" si="34"/>
        <v>41993.25</v>
      </c>
      <c r="N553">
        <v>1422511200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32"/>
        <v>98.51111111111112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 s="10">
        <f t="shared" si="34"/>
        <v>42700.25</v>
      </c>
      <c r="N554">
        <v>1480312800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32"/>
        <v>43.975381008206334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 s="10">
        <f t="shared" si="34"/>
        <v>40545.25</v>
      </c>
      <c r="N555">
        <v>1294034400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32"/>
        <v>151.66315789473683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 s="10">
        <f t="shared" si="34"/>
        <v>42723.25</v>
      </c>
      <c r="N556">
        <v>1482645600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32"/>
        <v>223.63492063492063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 s="10">
        <f t="shared" si="34"/>
        <v>41731.208333333336</v>
      </c>
      <c r="N557">
        <v>1399093200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32"/>
        <v>239.75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 s="10">
        <f t="shared" si="34"/>
        <v>40792.208333333336</v>
      </c>
      <c r="N558">
        <v>1315890000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32"/>
        <v>199.33333333333334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 s="10">
        <f t="shared" si="34"/>
        <v>42279.208333333328</v>
      </c>
      <c r="N559">
        <v>1444021200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32"/>
        <v>137.34482758620689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 s="10">
        <f t="shared" si="34"/>
        <v>42424.25</v>
      </c>
      <c r="N560">
        <v>1460005200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32"/>
        <v>100.9696106362773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 s="10">
        <f t="shared" si="34"/>
        <v>42584.208333333328</v>
      </c>
      <c r="N561">
        <v>1470718800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32"/>
        <v>794.16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 s="10">
        <f t="shared" si="34"/>
        <v>40865.25</v>
      </c>
      <c r="N562">
        <v>1325052000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32"/>
        <v>369.7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 s="10">
        <f t="shared" si="34"/>
        <v>40833.208333333336</v>
      </c>
      <c r="N563">
        <v>1319000400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32"/>
        <v>12.818181818181817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 s="10">
        <f t="shared" si="34"/>
        <v>43536.208333333328</v>
      </c>
      <c r="N564">
        <v>1552539600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32"/>
        <v>138.02702702702703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 s="10">
        <f t="shared" si="34"/>
        <v>43417.25</v>
      </c>
      <c r="N565">
        <v>1543816800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32"/>
        <v>83.813278008298752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 s="10">
        <f t="shared" si="34"/>
        <v>42078.208333333328</v>
      </c>
      <c r="N566">
        <v>1427086800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32"/>
        <v>204.60063224446787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 s="10">
        <f t="shared" si="34"/>
        <v>40862.25</v>
      </c>
      <c r="N567">
        <v>1323064800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32"/>
        <v>44.344086021505376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 s="10">
        <f t="shared" si="34"/>
        <v>42424.25</v>
      </c>
      <c r="N568">
        <v>1458277200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32"/>
        <v>218.60294117647058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 s="10">
        <f t="shared" si="34"/>
        <v>41830.208333333336</v>
      </c>
      <c r="N569">
        <v>1405141200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32"/>
        <v>186.03314917127071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 s="10">
        <f t="shared" si="34"/>
        <v>40374.208333333336</v>
      </c>
      <c r="N570">
        <v>1283058000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32"/>
        <v>237.33830845771143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 s="10">
        <f t="shared" si="34"/>
        <v>40554.25</v>
      </c>
      <c r="N571">
        <v>1295762400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32"/>
        <v>305.65384615384613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 s="10">
        <f t="shared" si="34"/>
        <v>41993.25</v>
      </c>
      <c r="N572">
        <v>1419573600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32"/>
        <v>94.142857142857139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 s="10">
        <f t="shared" si="34"/>
        <v>42174.208333333328</v>
      </c>
      <c r="N573">
        <v>1438750800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32"/>
        <v>54.400000000000006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 s="10">
        <f t="shared" si="34"/>
        <v>42275.208333333328</v>
      </c>
      <c r="N574">
        <v>1444798800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32"/>
        <v>111.88059701492537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 s="10">
        <f t="shared" si="34"/>
        <v>41761.208333333336</v>
      </c>
      <c r="N575">
        <v>1399179600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32"/>
        <v>369.14814814814815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 s="10">
        <f t="shared" si="34"/>
        <v>43806.25</v>
      </c>
      <c r="N576">
        <v>1576562400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32"/>
        <v>62.930372148859547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 s="10">
        <f t="shared" si="34"/>
        <v>41779.208333333336</v>
      </c>
      <c r="N577">
        <v>1400821200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ref="F578:F641" si="36">E578/D578*100</f>
        <v>64.927835051546396</v>
      </c>
      <c r="G578" t="s">
        <v>14</v>
      </c>
      <c r="H578">
        <v>64</v>
      </c>
      <c r="I578" s="7">
        <f t="shared" si="33"/>
        <v>98.40625</v>
      </c>
      <c r="J578" t="s">
        <v>21</v>
      </c>
      <c r="K578" t="s">
        <v>22</v>
      </c>
      <c r="L578">
        <v>1509512400</v>
      </c>
      <c r="M578" s="10">
        <f t="shared" si="34"/>
        <v>43040.208333333328</v>
      </c>
      <c r="N578">
        <v>1510984800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si="36"/>
        <v>18.853658536585368</v>
      </c>
      <c r="G579" t="s">
        <v>74</v>
      </c>
      <c r="H579">
        <v>37</v>
      </c>
      <c r="I579" s="7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 s="10">
        <f t="shared" ref="M579:M642" si="38">(((L579/60)/60)/24)+DATE(1970,1,1)</f>
        <v>40613.25</v>
      </c>
      <c r="N579">
        <v>1302066000</v>
      </c>
      <c r="O579" s="10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36"/>
        <v>16.754404145077721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 s="10">
        <f t="shared" si="38"/>
        <v>40878.25</v>
      </c>
      <c r="N580">
        <v>1322978400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36"/>
        <v>101.11290322580646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 s="10">
        <f t="shared" si="38"/>
        <v>40762.208333333336</v>
      </c>
      <c r="N581">
        <v>1313730000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36"/>
        <v>341.5022831050228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 s="10">
        <f t="shared" si="38"/>
        <v>41696.25</v>
      </c>
      <c r="N582">
        <v>1394085600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36"/>
        <v>64.016666666666666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 s="10">
        <f t="shared" si="38"/>
        <v>40662.208333333336</v>
      </c>
      <c r="N583">
        <v>1305349200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36"/>
        <v>52.080459770114942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 s="10">
        <f t="shared" si="38"/>
        <v>42165.208333333328</v>
      </c>
      <c r="N584">
        <v>1434344400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36"/>
        <v>322.40211640211641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 s="10">
        <f t="shared" si="38"/>
        <v>40959.25</v>
      </c>
      <c r="N585">
        <v>1331186400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36"/>
        <v>119.50810185185186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 s="10">
        <f t="shared" si="38"/>
        <v>41024.208333333336</v>
      </c>
      <c r="N586">
        <v>1336539600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36"/>
        <v>146.79775280898878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 s="10">
        <f t="shared" si="38"/>
        <v>40255.208333333336</v>
      </c>
      <c r="N587">
        <v>1269752400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36"/>
        <v>950.57142857142856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 s="10">
        <f t="shared" si="38"/>
        <v>40499.25</v>
      </c>
      <c r="N588">
        <v>1291615200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36"/>
        <v>72.893617021276597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 s="10">
        <f t="shared" si="38"/>
        <v>43484.25</v>
      </c>
      <c r="N589">
        <v>1552366800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36"/>
        <v>79.008248730964468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 s="10">
        <f t="shared" si="38"/>
        <v>40262.208333333336</v>
      </c>
      <c r="N590">
        <v>1272171600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36"/>
        <v>64.721518987341781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 s="10">
        <f t="shared" si="38"/>
        <v>42190.208333333328</v>
      </c>
      <c r="N591">
        <v>1436677200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36"/>
        <v>82.028169014084511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 s="10">
        <f t="shared" si="38"/>
        <v>41994.25</v>
      </c>
      <c r="N592">
        <v>1420092000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36"/>
        <v>1037.6666666666667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 s="10">
        <f t="shared" si="38"/>
        <v>40373.208333333336</v>
      </c>
      <c r="N593">
        <v>1279947600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36"/>
        <v>12.910076530612244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 s="10">
        <f t="shared" si="38"/>
        <v>41789.208333333336</v>
      </c>
      <c r="N594">
        <v>1402203600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36"/>
        <v>154.84210526315789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 s="10">
        <f t="shared" si="38"/>
        <v>41724.208333333336</v>
      </c>
      <c r="N595">
        <v>1396933200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36"/>
        <v>7.0991735537190088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 s="10">
        <f t="shared" si="38"/>
        <v>42548.208333333328</v>
      </c>
      <c r="N596">
        <v>1467262800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36"/>
        <v>208.52773826458036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 s="10">
        <f t="shared" si="38"/>
        <v>40253.208333333336</v>
      </c>
      <c r="N597">
        <v>1270530000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36"/>
        <v>99.683544303797461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 s="10">
        <f t="shared" si="38"/>
        <v>42434.25</v>
      </c>
      <c r="N598">
        <v>1457762400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36"/>
        <v>201.59756097560978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 s="10">
        <f t="shared" si="38"/>
        <v>43786.25</v>
      </c>
      <c r="N599">
        <v>1575525600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36"/>
        <v>162.09032258064516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 s="10">
        <f t="shared" si="38"/>
        <v>40344.208333333336</v>
      </c>
      <c r="N600">
        <v>1279083600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36"/>
        <v>3.6436208125445471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 s="10">
        <f t="shared" si="38"/>
        <v>42047.25</v>
      </c>
      <c r="N601">
        <v>1424412000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36"/>
        <v>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 s="10">
        <f t="shared" si="38"/>
        <v>41485.208333333336</v>
      </c>
      <c r="N602">
        <v>1376197200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36"/>
        <v>206.63492063492063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 s="10">
        <f t="shared" si="38"/>
        <v>41789.208333333336</v>
      </c>
      <c r="N603">
        <v>1402894800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36"/>
        <v>128.23628691983123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 s="10">
        <f t="shared" si="38"/>
        <v>42160.208333333328</v>
      </c>
      <c r="N604">
        <v>1434430800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36"/>
        <v>119.66037735849055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 s="10">
        <f t="shared" si="38"/>
        <v>43573.208333333328</v>
      </c>
      <c r="N605">
        <v>1557896400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36"/>
        <v>170.73055242390078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 s="10">
        <f t="shared" si="38"/>
        <v>40565.25</v>
      </c>
      <c r="N606">
        <v>1297490400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36"/>
        <v>187.21212121212122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 s="10">
        <f t="shared" si="38"/>
        <v>42280.208333333328</v>
      </c>
      <c r="N607">
        <v>1447394400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36"/>
        <v>188.38235294117646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 s="10">
        <f t="shared" si="38"/>
        <v>42436.25</v>
      </c>
      <c r="N608">
        <v>1458277200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36"/>
        <v>131.29869186046511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 s="10">
        <f t="shared" si="38"/>
        <v>41721.208333333336</v>
      </c>
      <c r="N609">
        <v>1395723600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36"/>
        <v>283.97435897435901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 s="10">
        <f t="shared" si="38"/>
        <v>43530.25</v>
      </c>
      <c r="N610">
        <v>1552197600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36"/>
        <v>120.41999999999999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 s="10">
        <f t="shared" si="38"/>
        <v>43481.25</v>
      </c>
      <c r="N611">
        <v>1549087200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36"/>
        <v>419.0560747663551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 s="10">
        <f t="shared" si="38"/>
        <v>41259.25</v>
      </c>
      <c r="N612">
        <v>1356847200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36"/>
        <v>13.853658536585368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 s="10">
        <f t="shared" si="38"/>
        <v>41480.208333333336</v>
      </c>
      <c r="N613">
        <v>1375765200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36"/>
        <v>139.43548387096774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 s="10">
        <f t="shared" si="38"/>
        <v>40474.208333333336</v>
      </c>
      <c r="N614">
        <v>1289800800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36"/>
        <v>174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 s="10">
        <f t="shared" si="38"/>
        <v>42973.208333333328</v>
      </c>
      <c r="N615">
        <v>1504501200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36"/>
        <v>155.49056603773585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 s="10">
        <f t="shared" si="38"/>
        <v>42746.25</v>
      </c>
      <c r="N616">
        <v>1485669600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36"/>
        <v>170.44705882352943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 s="10">
        <f t="shared" si="38"/>
        <v>42489.208333333328</v>
      </c>
      <c r="N617">
        <v>1462770000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36"/>
        <v>189.515625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 s="10">
        <f t="shared" si="38"/>
        <v>41537.208333333336</v>
      </c>
      <c r="N618">
        <v>1379739600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36"/>
        <v>249.71428571428572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 s="10">
        <f t="shared" si="38"/>
        <v>41794.208333333336</v>
      </c>
      <c r="N619">
        <v>1402722000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36"/>
        <v>48.860523665659613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 s="10">
        <f t="shared" si="38"/>
        <v>41396.208333333336</v>
      </c>
      <c r="N620">
        <v>1369285200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36"/>
        <v>28.461970393057683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 s="10">
        <f t="shared" si="38"/>
        <v>40669.208333333336</v>
      </c>
      <c r="N621">
        <v>1304744400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36"/>
        <v>268.02325581395348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 s="10">
        <f t="shared" si="38"/>
        <v>42559.208333333328</v>
      </c>
      <c r="N622">
        <v>1468299600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36"/>
        <v>619.80078125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 s="10">
        <f t="shared" si="38"/>
        <v>42626.208333333328</v>
      </c>
      <c r="N623">
        <v>1474174800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36"/>
        <v>3.1301587301587301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 s="10">
        <f t="shared" si="38"/>
        <v>43205.208333333328</v>
      </c>
      <c r="N624">
        <v>1526014800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36"/>
        <v>159.92152704135739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 s="10">
        <f t="shared" si="38"/>
        <v>42201.208333333328</v>
      </c>
      <c r="N625">
        <v>1437454800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36"/>
        <v>279.39215686274508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 s="10">
        <f t="shared" si="38"/>
        <v>42029.25</v>
      </c>
      <c r="N626">
        <v>1422684000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36"/>
        <v>77.373333333333335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 s="10">
        <f t="shared" si="38"/>
        <v>43857.25</v>
      </c>
      <c r="N627">
        <v>1581314400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36"/>
        <v>206.32812500000003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 s="10">
        <f t="shared" si="38"/>
        <v>40449.208333333336</v>
      </c>
      <c r="N628">
        <v>1286427600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36"/>
        <v>694.25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 s="10">
        <f t="shared" si="38"/>
        <v>40345.208333333336</v>
      </c>
      <c r="N629">
        <v>1278738000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36"/>
        <v>151.78947368421052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 s="10">
        <f t="shared" si="38"/>
        <v>40455.208333333336</v>
      </c>
      <c r="N630">
        <v>1286427600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36"/>
        <v>64.58207217694995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 s="10">
        <f t="shared" si="38"/>
        <v>42557.208333333328</v>
      </c>
      <c r="N631">
        <v>1467954000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36"/>
        <v>62.873684210526314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 s="10">
        <f t="shared" si="38"/>
        <v>43586.208333333328</v>
      </c>
      <c r="N632">
        <v>1557637200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36"/>
        <v>310.39864864864865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 s="10">
        <f t="shared" si="38"/>
        <v>43550.208333333328</v>
      </c>
      <c r="N633">
        <v>1553922000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36"/>
        <v>42.859916782246884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 s="10">
        <f t="shared" si="38"/>
        <v>41945.208333333336</v>
      </c>
      <c r="N634">
        <v>1416463200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36"/>
        <v>83.119402985074629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 s="10">
        <f t="shared" si="38"/>
        <v>42315.25</v>
      </c>
      <c r="N635">
        <v>1447221600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36"/>
        <v>78.531302876480552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 s="10">
        <f t="shared" si="38"/>
        <v>42819.208333333328</v>
      </c>
      <c r="N636">
        <v>1491627600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36"/>
        <v>114.09352517985612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 s="10">
        <f t="shared" si="38"/>
        <v>41314.25</v>
      </c>
      <c r="N637">
        <v>1363150800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36"/>
        <v>64.537683358624179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 s="10">
        <f t="shared" si="38"/>
        <v>40926.25</v>
      </c>
      <c r="N638">
        <v>1330754400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36"/>
        <v>79.411764705882348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 s="10">
        <f t="shared" si="38"/>
        <v>42688.25</v>
      </c>
      <c r="N639">
        <v>1479794400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36"/>
        <v>11.419117647058824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 s="10">
        <f t="shared" si="38"/>
        <v>40386.208333333336</v>
      </c>
      <c r="N640">
        <v>1281243600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36"/>
        <v>56.186046511627907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 s="10">
        <f t="shared" si="38"/>
        <v>43309.208333333328</v>
      </c>
      <c r="N641">
        <v>1532754000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ref="F642:F705" si="40">E642/D642*100</f>
        <v>16.501669449081803</v>
      </c>
      <c r="G642" t="s">
        <v>14</v>
      </c>
      <c r="H642">
        <v>257</v>
      </c>
      <c r="I642" s="7">
        <f t="shared" si="37"/>
        <v>76.922178988326849</v>
      </c>
      <c r="J642" t="s">
        <v>21</v>
      </c>
      <c r="K642" t="s">
        <v>22</v>
      </c>
      <c r="L642">
        <v>1453096800</v>
      </c>
      <c r="M642" s="10">
        <f t="shared" si="38"/>
        <v>42387.25</v>
      </c>
      <c r="N642">
        <v>1453356000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si="40"/>
        <v>119.96808510638297</v>
      </c>
      <c r="G643" t="s">
        <v>20</v>
      </c>
      <c r="H643">
        <v>194</v>
      </c>
      <c r="I643" s="7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 s="10">
        <f t="shared" ref="M643:M706" si="42">(((L643/60)/60)/24)+DATE(1970,1,1)</f>
        <v>42786.25</v>
      </c>
      <c r="N643">
        <v>1489986000</v>
      </c>
      <c r="O643" s="10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40"/>
        <v>145.45652173913044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 s="10">
        <f t="shared" si="42"/>
        <v>43451.25</v>
      </c>
      <c r="N644">
        <v>1545804000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40"/>
        <v>221.38255033557047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 s="10">
        <f t="shared" si="42"/>
        <v>42795.25</v>
      </c>
      <c r="N645">
        <v>1489899600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40"/>
        <v>48.396694214876035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 s="10">
        <f t="shared" si="42"/>
        <v>43452.25</v>
      </c>
      <c r="N646">
        <v>1546495200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40"/>
        <v>92.911504424778755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 s="10">
        <f t="shared" si="42"/>
        <v>43369.208333333328</v>
      </c>
      <c r="N647">
        <v>1539752400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40"/>
        <v>88.599797365754824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 s="10">
        <f t="shared" si="42"/>
        <v>41346.208333333336</v>
      </c>
      <c r="N648">
        <v>1364101200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40"/>
        <v>41.4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 s="10">
        <f t="shared" si="42"/>
        <v>43199.208333333328</v>
      </c>
      <c r="N649">
        <v>1525323600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40"/>
        <v>63.056795131845846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 s="10">
        <f t="shared" si="42"/>
        <v>42922.208333333328</v>
      </c>
      <c r="N650">
        <v>1500872400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40"/>
        <v>48.482333607230892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 s="10">
        <f t="shared" si="42"/>
        <v>40471.208333333336</v>
      </c>
      <c r="N651">
        <v>1288501200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40"/>
        <v>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 s="10">
        <f t="shared" si="42"/>
        <v>41828.208333333336</v>
      </c>
      <c r="N652">
        <v>1407128400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40"/>
        <v>88.47941026944585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 s="10">
        <f t="shared" si="42"/>
        <v>41692.25</v>
      </c>
      <c r="N653">
        <v>1394344800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40"/>
        <v>126.84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 s="10">
        <f t="shared" si="42"/>
        <v>42587.208333333328</v>
      </c>
      <c r="N654">
        <v>1474088400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40"/>
        <v>2338.833333333333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 s="10">
        <f t="shared" si="42"/>
        <v>42468.208333333328</v>
      </c>
      <c r="N655">
        <v>1460264400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40"/>
        <v>508.38857142857148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 s="10">
        <f t="shared" si="42"/>
        <v>42240.208333333328</v>
      </c>
      <c r="N656">
        <v>1440824400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40"/>
        <v>191.47826086956522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 s="10">
        <f t="shared" si="42"/>
        <v>42796.25</v>
      </c>
      <c r="N657">
        <v>1489554000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40"/>
        <v>42.127533783783782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 s="10">
        <f t="shared" si="42"/>
        <v>43097.25</v>
      </c>
      <c r="N658">
        <v>1514872800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40"/>
        <v>8.24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 s="10">
        <f t="shared" si="42"/>
        <v>43096.25</v>
      </c>
      <c r="N659">
        <v>1515736800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40"/>
        <v>60.064638783269963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 s="10">
        <f t="shared" si="42"/>
        <v>42246.208333333328</v>
      </c>
      <c r="N660">
        <v>1442898000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40"/>
        <v>47.232808616404313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 s="10">
        <f t="shared" si="42"/>
        <v>40570.25</v>
      </c>
      <c r="N661">
        <v>1296194400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40"/>
        <v>81.736263736263737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 s="10">
        <f t="shared" si="42"/>
        <v>42237.208333333328</v>
      </c>
      <c r="N662">
        <v>1440910800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40"/>
        <v>54.187265917603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 s="10">
        <f t="shared" si="42"/>
        <v>40996.208333333336</v>
      </c>
      <c r="N663">
        <v>1335502800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40"/>
        <v>97.868131868131869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 s="10">
        <f t="shared" si="42"/>
        <v>43443.25</v>
      </c>
      <c r="N664">
        <v>1544680800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40"/>
        <v>77.239999999999995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 s="10">
        <f t="shared" si="42"/>
        <v>40458.208333333336</v>
      </c>
      <c r="N665">
        <v>1288414800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40"/>
        <v>33.464735516372798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 s="10">
        <f t="shared" si="42"/>
        <v>40959.25</v>
      </c>
      <c r="N666">
        <v>1330581600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40"/>
        <v>239.58823529411765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 s="10">
        <f t="shared" si="42"/>
        <v>40733.208333333336</v>
      </c>
      <c r="N667">
        <v>1311397200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40"/>
        <v>64.032258064516128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 s="10">
        <f t="shared" si="42"/>
        <v>41516.208333333336</v>
      </c>
      <c r="N668">
        <v>1378357200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40"/>
        <v>176.15942028985506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 s="10">
        <f t="shared" si="42"/>
        <v>41892.208333333336</v>
      </c>
      <c r="N669">
        <v>1411102800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40"/>
        <v>20.33818181818182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 s="10">
        <f t="shared" si="42"/>
        <v>41122.208333333336</v>
      </c>
      <c r="N670">
        <v>1344834000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40"/>
        <v>358.64754098360658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 s="10">
        <f t="shared" si="42"/>
        <v>42912.208333333328</v>
      </c>
      <c r="N671">
        <v>1499230800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40"/>
        <v>468.85802469135803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 s="10">
        <f t="shared" si="42"/>
        <v>42425.25</v>
      </c>
      <c r="N672">
        <v>1457416800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40"/>
        <v>122.05635245901641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 s="10">
        <f t="shared" si="42"/>
        <v>40390.208333333336</v>
      </c>
      <c r="N673">
        <v>1280898000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40"/>
        <v>55.931783729156137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 s="10">
        <f t="shared" si="42"/>
        <v>43180.208333333328</v>
      </c>
      <c r="N674">
        <v>1522472400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40"/>
        <v>43.660714285714285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 s="10">
        <f t="shared" si="42"/>
        <v>42475.208333333328</v>
      </c>
      <c r="N675">
        <v>1462510800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40"/>
        <v>33.53837141183363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 s="10">
        <f t="shared" si="42"/>
        <v>40774.208333333336</v>
      </c>
      <c r="N676">
        <v>1317790800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40"/>
        <v>122.97938144329896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 s="10">
        <f t="shared" si="42"/>
        <v>43719.208333333328</v>
      </c>
      <c r="N677">
        <v>1568782800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40"/>
        <v>189.74959871589084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 s="10">
        <f t="shared" si="42"/>
        <v>41178.208333333336</v>
      </c>
      <c r="N678">
        <v>1349413200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40"/>
        <v>83.622641509433961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 s="10">
        <f t="shared" si="42"/>
        <v>42561.208333333328</v>
      </c>
      <c r="N679">
        <v>1472446800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40"/>
        <v>17.968844221105527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 s="10">
        <f t="shared" si="42"/>
        <v>43484.25</v>
      </c>
      <c r="N680">
        <v>1548050400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40"/>
        <v>1036.5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 s="10">
        <f t="shared" si="42"/>
        <v>43756.208333333328</v>
      </c>
      <c r="N681">
        <v>1571806800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40"/>
        <v>97.405219780219781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 s="10">
        <f t="shared" si="42"/>
        <v>43813.25</v>
      </c>
      <c r="N682">
        <v>1576476000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40"/>
        <v>86.386203150461711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 s="10">
        <f t="shared" si="42"/>
        <v>40898.25</v>
      </c>
      <c r="N683">
        <v>1324965600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40"/>
        <v>150.16666666666666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 s="10">
        <f t="shared" si="42"/>
        <v>41619.25</v>
      </c>
      <c r="N684">
        <v>1387519200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40"/>
        <v>358.43478260869563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 s="10">
        <f t="shared" si="42"/>
        <v>43359.208333333328</v>
      </c>
      <c r="N685">
        <v>1537246800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40"/>
        <v>542.85714285714289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 s="10">
        <f t="shared" si="42"/>
        <v>40358.208333333336</v>
      </c>
      <c r="N686">
        <v>1279515600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40"/>
        <v>67.500714285714281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 s="10">
        <f t="shared" si="42"/>
        <v>42239.208333333328</v>
      </c>
      <c r="N687">
        <v>1442379600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40"/>
        <v>191.74666666666667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 s="10">
        <f t="shared" si="42"/>
        <v>43186.208333333328</v>
      </c>
      <c r="N688">
        <v>1523077200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40"/>
        <v>932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 s="10">
        <f t="shared" si="42"/>
        <v>42806.25</v>
      </c>
      <c r="N689">
        <v>1489554000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40"/>
        <v>429.27586206896552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 s="10">
        <f t="shared" si="42"/>
        <v>43475.25</v>
      </c>
      <c r="N690">
        <v>1548482400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40"/>
        <v>100.65753424657535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 s="10">
        <f t="shared" si="42"/>
        <v>41576.208333333336</v>
      </c>
      <c r="N691">
        <v>1384063200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40"/>
        <v>226.61111111111109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 s="10">
        <f t="shared" si="42"/>
        <v>40874.25</v>
      </c>
      <c r="N692">
        <v>1322892000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40"/>
        <v>142.38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 s="10">
        <f t="shared" si="42"/>
        <v>41185.208333333336</v>
      </c>
      <c r="N693">
        <v>1350709200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40"/>
        <v>90.633333333333326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 s="10">
        <f t="shared" si="42"/>
        <v>43655.208333333328</v>
      </c>
      <c r="N694">
        <v>1564203600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40"/>
        <v>63.966740576496676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 s="10">
        <f t="shared" si="42"/>
        <v>43025.208333333328</v>
      </c>
      <c r="N695">
        <v>1509685200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40"/>
        <v>84.131868131868131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 s="10">
        <f t="shared" si="42"/>
        <v>43066.25</v>
      </c>
      <c r="N696">
        <v>1514959200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40"/>
        <v>133.93478260869566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 s="10">
        <f t="shared" si="42"/>
        <v>42322.25</v>
      </c>
      <c r="N697">
        <v>1448863200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40"/>
        <v>59.042047531992694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 s="10">
        <f t="shared" si="42"/>
        <v>42114.208333333328</v>
      </c>
      <c r="N698">
        <v>1429592400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40"/>
        <v>152.80062063615205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 s="10">
        <f t="shared" si="42"/>
        <v>43190.208333333328</v>
      </c>
      <c r="N699">
        <v>1522645200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40"/>
        <v>446.69121140142522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 s="10">
        <f t="shared" si="42"/>
        <v>40871.25</v>
      </c>
      <c r="N700">
        <v>1323324000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40"/>
        <v>84.391891891891888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 s="10">
        <f t="shared" si="42"/>
        <v>43641.208333333328</v>
      </c>
      <c r="N701">
        <v>1561525200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40"/>
        <v>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 s="10">
        <f t="shared" si="42"/>
        <v>40203.25</v>
      </c>
      <c r="N702">
        <v>1265695200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40"/>
        <v>175.02692307692308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 s="10">
        <f t="shared" si="42"/>
        <v>40629.208333333336</v>
      </c>
      <c r="N703">
        <v>1301806800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40"/>
        <v>54.137931034482754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 s="10">
        <f t="shared" si="42"/>
        <v>41477.208333333336</v>
      </c>
      <c r="N704">
        <v>1374901200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40"/>
        <v>311.87381703470032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 s="10">
        <f t="shared" si="42"/>
        <v>41020.208333333336</v>
      </c>
      <c r="N705">
        <v>1336453200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ref="F706:F769" si="44">E706/D706*100</f>
        <v>122.78160919540231</v>
      </c>
      <c r="G706" t="s">
        <v>20</v>
      </c>
      <c r="H706">
        <v>116</v>
      </c>
      <c r="I706" s="7">
        <f t="shared" si="41"/>
        <v>92.08620689655173</v>
      </c>
      <c r="J706" t="s">
        <v>21</v>
      </c>
      <c r="K706" t="s">
        <v>22</v>
      </c>
      <c r="L706">
        <v>1467608400</v>
      </c>
      <c r="M706" s="10">
        <f t="shared" si="42"/>
        <v>42555.208333333328</v>
      </c>
      <c r="N706">
        <v>1468904400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si="44"/>
        <v>99.026517383618156</v>
      </c>
      <c r="G707" t="s">
        <v>14</v>
      </c>
      <c r="H707">
        <v>2025</v>
      </c>
      <c r="I707" s="7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 s="10">
        <f t="shared" ref="M707:M770" si="46">(((L707/60)/60)/24)+DATE(1970,1,1)</f>
        <v>41619.25</v>
      </c>
      <c r="N707">
        <v>1387087200</v>
      </c>
      <c r="O707" s="10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44"/>
        <v>127.84686346863469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 s="10">
        <f t="shared" si="46"/>
        <v>43471.25</v>
      </c>
      <c r="N708">
        <v>1547445600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44"/>
        <v>158.61643835616439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 s="10">
        <f t="shared" si="46"/>
        <v>43442.25</v>
      </c>
      <c r="N709">
        <v>1547359200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44"/>
        <v>707.05882352941171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 s="10">
        <f t="shared" si="46"/>
        <v>42877.208333333328</v>
      </c>
      <c r="N710">
        <v>1496293200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44"/>
        <v>142.38775510204081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 s="10">
        <f t="shared" si="46"/>
        <v>41018.208333333336</v>
      </c>
      <c r="N711">
        <v>1335416400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44"/>
        <v>147.86046511627907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 s="10">
        <f t="shared" si="46"/>
        <v>43295.208333333328</v>
      </c>
      <c r="N712">
        <v>1532149200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44"/>
        <v>20.322580645161288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 s="10">
        <f t="shared" si="46"/>
        <v>42393.25</v>
      </c>
      <c r="N713">
        <v>1453788000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44"/>
        <v>1840.625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 s="10">
        <f t="shared" si="46"/>
        <v>42559.208333333328</v>
      </c>
      <c r="N714">
        <v>1471496400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44"/>
        <v>161.94202898550725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 s="10">
        <f t="shared" si="46"/>
        <v>42604.208333333328</v>
      </c>
      <c r="N715">
        <v>1472878800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44"/>
        <v>472.82077922077923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 s="10">
        <f t="shared" si="46"/>
        <v>41870.208333333336</v>
      </c>
      <c r="N716">
        <v>1408510800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44"/>
        <v>24.466101694915253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 s="10">
        <f t="shared" si="46"/>
        <v>40397.208333333336</v>
      </c>
      <c r="N717">
        <v>1281589200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44"/>
        <v>517.65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 s="10">
        <f t="shared" si="46"/>
        <v>41465.208333333336</v>
      </c>
      <c r="N718">
        <v>1375851600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44"/>
        <v>247.64285714285714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 s="10">
        <f t="shared" si="46"/>
        <v>40777.208333333336</v>
      </c>
      <c r="N719">
        <v>1315803600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44"/>
        <v>100.20481927710843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 s="10">
        <f t="shared" si="46"/>
        <v>41442.208333333336</v>
      </c>
      <c r="N720">
        <v>1373691600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44"/>
        <v>153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 s="10">
        <f t="shared" si="46"/>
        <v>41058.208333333336</v>
      </c>
      <c r="N721">
        <v>1339218000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44"/>
        <v>37.091954022988503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 s="10">
        <f t="shared" si="46"/>
        <v>43152.25</v>
      </c>
      <c r="N722">
        <v>1520402400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44"/>
        <v>4.392394822006473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 s="10">
        <f t="shared" si="46"/>
        <v>43194.208333333328</v>
      </c>
      <c r="N723">
        <v>1523336400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44"/>
        <v>156.50721649484535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 s="10">
        <f t="shared" si="46"/>
        <v>43045.25</v>
      </c>
      <c r="N724">
        <v>1512280800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44"/>
        <v>270.40816326530609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 s="10">
        <f t="shared" si="46"/>
        <v>42431.25</v>
      </c>
      <c r="N725">
        <v>1458709200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44"/>
        <v>134.05952380952382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 s="10">
        <f t="shared" si="46"/>
        <v>41934.208333333336</v>
      </c>
      <c r="N726">
        <v>1414126800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44"/>
        <v>50.398033126293996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 s="10">
        <f t="shared" si="46"/>
        <v>41958.25</v>
      </c>
      <c r="N727">
        <v>1416204000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44"/>
        <v>88.815837937384899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 s="10">
        <f t="shared" si="46"/>
        <v>40476.208333333336</v>
      </c>
      <c r="N728">
        <v>1288501200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44"/>
        <v>165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 s="10">
        <f t="shared" si="46"/>
        <v>43485.25</v>
      </c>
      <c r="N729">
        <v>1552971600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44"/>
        <v>17.5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 s="10">
        <f t="shared" si="46"/>
        <v>42515.208333333328</v>
      </c>
      <c r="N730">
        <v>1465102800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44"/>
        <v>185.66071428571428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 s="10">
        <f t="shared" si="46"/>
        <v>41309.25</v>
      </c>
      <c r="N731">
        <v>1360130400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44"/>
        <v>412.6631944444444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 s="10">
        <f t="shared" si="46"/>
        <v>42147.208333333328</v>
      </c>
      <c r="N732">
        <v>1432875600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44"/>
        <v>90.25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 s="10">
        <f t="shared" si="46"/>
        <v>42939.208333333328</v>
      </c>
      <c r="N733">
        <v>1500872400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44"/>
        <v>91.984615384615381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 s="10">
        <f t="shared" si="46"/>
        <v>42816.208333333328</v>
      </c>
      <c r="N734">
        <v>1492146000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44"/>
        <v>527.00632911392404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 s="10">
        <f t="shared" si="46"/>
        <v>41844.208333333336</v>
      </c>
      <c r="N735">
        <v>1407301200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44"/>
        <v>319.14285714285711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 s="10">
        <f t="shared" si="46"/>
        <v>42763.25</v>
      </c>
      <c r="N736">
        <v>1486620000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44"/>
        <v>354.18867924528303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 s="10">
        <f t="shared" si="46"/>
        <v>42459.208333333328</v>
      </c>
      <c r="N737">
        <v>1459918800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44"/>
        <v>32.896103896103895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 s="10">
        <f t="shared" si="46"/>
        <v>42055.25</v>
      </c>
      <c r="N738">
        <v>1424757600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44"/>
        <v>135.8918918918919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 s="10">
        <f t="shared" si="46"/>
        <v>42685.25</v>
      </c>
      <c r="N739">
        <v>1479880800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44"/>
        <v>2.0843373493975905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 s="10">
        <f t="shared" si="46"/>
        <v>41959.25</v>
      </c>
      <c r="N740">
        <v>1418018400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44"/>
        <v>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 s="10">
        <f t="shared" si="46"/>
        <v>41089.208333333336</v>
      </c>
      <c r="N741">
        <v>1341032400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44"/>
        <v>30.037735849056602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 s="10">
        <f t="shared" si="46"/>
        <v>42769.25</v>
      </c>
      <c r="N742">
        <v>1486360800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44"/>
        <v>1179.1666666666665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 s="10">
        <f t="shared" si="46"/>
        <v>40321.208333333336</v>
      </c>
      <c r="N743">
        <v>1274677200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44"/>
        <v>1126.0833333333335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 s="10">
        <f t="shared" si="46"/>
        <v>40197.25</v>
      </c>
      <c r="N744">
        <v>1267509600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44"/>
        <v>12.923076923076923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 s="10">
        <f t="shared" si="46"/>
        <v>42298.208333333328</v>
      </c>
      <c r="N745">
        <v>1445922000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44"/>
        <v>712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 s="10">
        <f t="shared" si="46"/>
        <v>43322.208333333328</v>
      </c>
      <c r="N746">
        <v>1534050000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44"/>
        <v>30.304347826086957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 s="10">
        <f t="shared" si="46"/>
        <v>40328.208333333336</v>
      </c>
      <c r="N747">
        <v>1277528400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44"/>
        <v>212.50896057347671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 s="10">
        <f t="shared" si="46"/>
        <v>40825.208333333336</v>
      </c>
      <c r="N748">
        <v>1318568400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44"/>
        <v>228.85714285714286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 s="10">
        <f t="shared" si="46"/>
        <v>40423.208333333336</v>
      </c>
      <c r="N749">
        <v>1284354000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44"/>
        <v>34.959979476654695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 s="10">
        <f t="shared" si="46"/>
        <v>40238.25</v>
      </c>
      <c r="N750">
        <v>1269579600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44"/>
        <v>157.29069767441862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 s="10">
        <f t="shared" si="46"/>
        <v>41920.208333333336</v>
      </c>
      <c r="N751">
        <v>1413781200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44"/>
        <v>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 s="10">
        <f t="shared" si="46"/>
        <v>40360.208333333336</v>
      </c>
      <c r="N752">
        <v>1280120400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44"/>
        <v>232.30555555555554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 s="10">
        <f t="shared" si="46"/>
        <v>42446.208333333328</v>
      </c>
      <c r="N753">
        <v>1459486800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44"/>
        <v>92.448275862068968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 s="10">
        <f t="shared" si="46"/>
        <v>40395.208333333336</v>
      </c>
      <c r="N754">
        <v>1282539600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44"/>
        <v>256.70212765957444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 s="10">
        <f t="shared" si="46"/>
        <v>40321.208333333336</v>
      </c>
      <c r="N755">
        <v>1275886800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44"/>
        <v>168.47017045454547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 s="10">
        <f t="shared" si="46"/>
        <v>41210.208333333336</v>
      </c>
      <c r="N756">
        <v>1355983200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44"/>
        <v>166.57777777777778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 s="10">
        <f t="shared" si="46"/>
        <v>43096.25</v>
      </c>
      <c r="N757">
        <v>1515391200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44"/>
        <v>772.07692307692309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 s="10">
        <f t="shared" si="46"/>
        <v>42024.25</v>
      </c>
      <c r="N758">
        <v>1422252000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44"/>
        <v>406.85714285714283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 s="10">
        <f t="shared" si="46"/>
        <v>40675.208333333336</v>
      </c>
      <c r="N759">
        <v>1305522000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44"/>
        <v>564.20608108108115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 s="10">
        <f t="shared" si="46"/>
        <v>41936.208333333336</v>
      </c>
      <c r="N760">
        <v>1414904400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44"/>
        <v>68.426865671641792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 s="10">
        <f t="shared" si="46"/>
        <v>43136.25</v>
      </c>
      <c r="N761">
        <v>1520402400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44"/>
        <v>34.351966873706004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 s="10">
        <f t="shared" si="46"/>
        <v>43678.208333333328</v>
      </c>
      <c r="N762">
        <v>1567141200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44"/>
        <v>655.4545454545455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 s="10">
        <f t="shared" si="46"/>
        <v>42938.208333333328</v>
      </c>
      <c r="N763">
        <v>1501131600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44"/>
        <v>177.25714285714284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 s="10">
        <f t="shared" si="46"/>
        <v>41241.25</v>
      </c>
      <c r="N764">
        <v>1355032800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44"/>
        <v>113.17857142857144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 s="10">
        <f t="shared" si="46"/>
        <v>41037.208333333336</v>
      </c>
      <c r="N765">
        <v>1339477200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44"/>
        <v>728.18181818181824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 s="10">
        <f t="shared" si="46"/>
        <v>40676.208333333336</v>
      </c>
      <c r="N766">
        <v>1305954000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44"/>
        <v>208.33333333333334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 s="10">
        <f t="shared" si="46"/>
        <v>42840.208333333328</v>
      </c>
      <c r="N767">
        <v>1494392400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44"/>
        <v>31.171232876712331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 s="10">
        <f t="shared" si="46"/>
        <v>43362.208333333328</v>
      </c>
      <c r="N768">
        <v>1537419600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44"/>
        <v>56.967078189300416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 s="10">
        <f t="shared" si="46"/>
        <v>42283.208333333328</v>
      </c>
      <c r="N769">
        <v>1447999200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ref="F770:F833" si="48">E770/D770*100</f>
        <v>231</v>
      </c>
      <c r="G770" t="s">
        <v>20</v>
      </c>
      <c r="H770">
        <v>150</v>
      </c>
      <c r="I770" s="7">
        <f t="shared" si="45"/>
        <v>73.92</v>
      </c>
      <c r="J770" t="s">
        <v>21</v>
      </c>
      <c r="K770" t="s">
        <v>22</v>
      </c>
      <c r="L770">
        <v>1386741600</v>
      </c>
      <c r="M770" s="10">
        <f t="shared" si="46"/>
        <v>41619.25</v>
      </c>
      <c r="N770">
        <v>1388037600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si="48"/>
        <v>86.867834394904463</v>
      </c>
      <c r="G771" t="s">
        <v>14</v>
      </c>
      <c r="H771">
        <v>3410</v>
      </c>
      <c r="I771" s="7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 s="10">
        <f t="shared" ref="M771:M834" si="50">(((L771/60)/60)/24)+DATE(1970,1,1)</f>
        <v>41501.208333333336</v>
      </c>
      <c r="N771">
        <v>1378789200</v>
      </c>
      <c r="O771" s="10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48"/>
        <v>270.74418604651163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 s="10">
        <f t="shared" si="50"/>
        <v>41743.208333333336</v>
      </c>
      <c r="N772">
        <v>1398056400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48"/>
        <v>49.446428571428569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 s="10">
        <f t="shared" si="50"/>
        <v>43491.25</v>
      </c>
      <c r="N773">
        <v>1550815200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48"/>
        <v>113.3596256684492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 s="10">
        <f t="shared" si="50"/>
        <v>43505.25</v>
      </c>
      <c r="N774">
        <v>1550037600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48"/>
        <v>190.55555555555554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 s="10">
        <f t="shared" si="50"/>
        <v>42838.208333333328</v>
      </c>
      <c r="N775">
        <v>1492923600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48"/>
        <v>135.5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 s="10">
        <f t="shared" si="50"/>
        <v>42513.208333333328</v>
      </c>
      <c r="N776">
        <v>1467522000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48"/>
        <v>10.297872340425531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 s="10">
        <f t="shared" si="50"/>
        <v>41949.25</v>
      </c>
      <c r="N777">
        <v>1416117600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48"/>
        <v>65.544223826714799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 s="10">
        <f t="shared" si="50"/>
        <v>43650.208333333328</v>
      </c>
      <c r="N778">
        <v>1563771600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48"/>
        <v>49.026652452025587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 s="10">
        <f t="shared" si="50"/>
        <v>40809.208333333336</v>
      </c>
      <c r="N779">
        <v>1319259600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48"/>
        <v>787.92307692307691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 s="10">
        <f t="shared" si="50"/>
        <v>40768.208333333336</v>
      </c>
      <c r="N780">
        <v>1313643600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48"/>
        <v>80.306347746090154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 s="10">
        <f t="shared" si="50"/>
        <v>42230.208333333328</v>
      </c>
      <c r="N781">
        <v>1440306000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48"/>
        <v>106.29411764705883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 s="10">
        <f t="shared" si="50"/>
        <v>42573.208333333328</v>
      </c>
      <c r="N782">
        <v>1470805200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48"/>
        <v>50.735632183908038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 s="10">
        <f t="shared" si="50"/>
        <v>40482.208333333336</v>
      </c>
      <c r="N783">
        <v>1292911200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48"/>
        <v>215.31372549019611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 s="10">
        <f t="shared" si="50"/>
        <v>40603.25</v>
      </c>
      <c r="N784">
        <v>1301374800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48"/>
        <v>141.22972972972974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 s="10">
        <f t="shared" si="50"/>
        <v>41625.25</v>
      </c>
      <c r="N785">
        <v>1387864800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48"/>
        <v>115.33745781777279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 s="10">
        <f t="shared" si="50"/>
        <v>42435.25</v>
      </c>
      <c r="N786">
        <v>1458190800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48"/>
        <v>193.11940298507463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 s="10">
        <f t="shared" si="50"/>
        <v>43582.208333333328</v>
      </c>
      <c r="N787">
        <v>1559278800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48"/>
        <v>729.73333333333335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 s="10">
        <f t="shared" si="50"/>
        <v>43186.208333333328</v>
      </c>
      <c r="N788">
        <v>1522731600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48"/>
        <v>99.66339869281046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 s="10">
        <f t="shared" si="50"/>
        <v>40684.208333333336</v>
      </c>
      <c r="N789">
        <v>1306731600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48"/>
        <v>88.166666666666671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 s="10">
        <f t="shared" si="50"/>
        <v>41202.208333333336</v>
      </c>
      <c r="N790">
        <v>1352527200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48"/>
        <v>37.233333333333334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 s="10">
        <f t="shared" si="50"/>
        <v>41786.208333333336</v>
      </c>
      <c r="N791">
        <v>1404363600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48"/>
        <v>30.540075309306079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 s="10">
        <f t="shared" si="50"/>
        <v>40223.25</v>
      </c>
      <c r="N792">
        <v>1266645600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48"/>
        <v>25.714285714285712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 s="10">
        <f t="shared" si="50"/>
        <v>42715.25</v>
      </c>
      <c r="N793">
        <v>1482818400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48"/>
        <v>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 s="10">
        <f t="shared" si="50"/>
        <v>41451.208333333336</v>
      </c>
      <c r="N794">
        <v>1374642000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48"/>
        <v>1185.909090909091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 s="10">
        <f t="shared" si="50"/>
        <v>41450.208333333336</v>
      </c>
      <c r="N795">
        <v>1372482000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48"/>
        <v>125.39393939393939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 s="10">
        <f t="shared" si="50"/>
        <v>43091.25</v>
      </c>
      <c r="N796">
        <v>1514959200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48"/>
        <v>14.394366197183098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 s="10">
        <f t="shared" si="50"/>
        <v>42675.208333333328</v>
      </c>
      <c r="N797">
        <v>1478235600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48"/>
        <v>54.807692307692314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 s="10">
        <f t="shared" si="50"/>
        <v>41859.208333333336</v>
      </c>
      <c r="N798">
        <v>1408078800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48"/>
        <v>109.63157894736841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 s="10">
        <f t="shared" si="50"/>
        <v>43464.25</v>
      </c>
      <c r="N799">
        <v>1548136800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48"/>
        <v>188.47058823529412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 s="10">
        <f t="shared" si="50"/>
        <v>41060.208333333336</v>
      </c>
      <c r="N800">
        <v>1340859600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48"/>
        <v>87.008284023668637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 s="10">
        <f t="shared" si="50"/>
        <v>42399.25</v>
      </c>
      <c r="N801">
        <v>1454479200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48"/>
        <v>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 s="10">
        <f t="shared" si="50"/>
        <v>42167.208333333328</v>
      </c>
      <c r="N802">
        <v>1434430800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48"/>
        <v>202.9130434782609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 s="10">
        <f t="shared" si="50"/>
        <v>43830.25</v>
      </c>
      <c r="N803">
        <v>1579672800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48"/>
        <v>197.03225806451613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 s="10">
        <f t="shared" si="50"/>
        <v>43650.208333333328</v>
      </c>
      <c r="N804">
        <v>1562389200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48"/>
        <v>107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 s="10">
        <f t="shared" si="50"/>
        <v>43492.25</v>
      </c>
      <c r="N805">
        <v>1551506400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48"/>
        <v>268.73076923076923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 s="10">
        <f t="shared" si="50"/>
        <v>43102.25</v>
      </c>
      <c r="N806">
        <v>1516600800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48"/>
        <v>50.845360824742272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 s="10">
        <f t="shared" si="50"/>
        <v>41958.25</v>
      </c>
      <c r="N807">
        <v>1420437600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48"/>
        <v>1180.2857142857142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 s="10">
        <f t="shared" si="50"/>
        <v>40973.25</v>
      </c>
      <c r="N808">
        <v>1332997200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48"/>
        <v>264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 s="10">
        <f t="shared" si="50"/>
        <v>43753.208333333328</v>
      </c>
      <c r="N809">
        <v>1574920800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48"/>
        <v>30.44230769230769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 s="10">
        <f t="shared" si="50"/>
        <v>42507.208333333328</v>
      </c>
      <c r="N810">
        <v>1464930000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48"/>
        <v>62.880681818181813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 s="10">
        <f t="shared" si="50"/>
        <v>41135.208333333336</v>
      </c>
      <c r="N811">
        <v>1345006800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48"/>
        <v>193.125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 s="10">
        <f t="shared" si="50"/>
        <v>43067.25</v>
      </c>
      <c r="N812">
        <v>1512712800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48"/>
        <v>77.102702702702715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 s="10">
        <f t="shared" si="50"/>
        <v>42378.25</v>
      </c>
      <c r="N813">
        <v>1452492000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48"/>
        <v>225.52763819095478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 s="10">
        <f t="shared" si="50"/>
        <v>43206.208333333328</v>
      </c>
      <c r="N814">
        <v>1524286800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48"/>
        <v>239.40625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 s="10">
        <f t="shared" si="50"/>
        <v>41148.208333333336</v>
      </c>
      <c r="N815">
        <v>1346907600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48"/>
        <v>92.1875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 s="10">
        <f t="shared" si="50"/>
        <v>42517.208333333328</v>
      </c>
      <c r="N816">
        <v>1464498000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48"/>
        <v>130.23333333333335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 s="10">
        <f t="shared" si="50"/>
        <v>43068.25</v>
      </c>
      <c r="N817">
        <v>1514181600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48"/>
        <v>615.21739130434787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 s="10">
        <f t="shared" si="50"/>
        <v>41680.25</v>
      </c>
      <c r="N818">
        <v>1392184800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48"/>
        <v>368.79532163742692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 s="10">
        <f t="shared" si="50"/>
        <v>43589.208333333328</v>
      </c>
      <c r="N819">
        <v>1559365200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48"/>
        <v>1094.8571428571429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 s="10">
        <f t="shared" si="50"/>
        <v>43486.25</v>
      </c>
      <c r="N820">
        <v>1549173600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48"/>
        <v>50.662921348314605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 s="10">
        <f t="shared" si="50"/>
        <v>41237.25</v>
      </c>
      <c r="N821">
        <v>1355032800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48"/>
        <v>800.6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 s="10">
        <f t="shared" si="50"/>
        <v>43310.208333333328</v>
      </c>
      <c r="N822">
        <v>1533963600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48"/>
        <v>291.28571428571428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 s="10">
        <f t="shared" si="50"/>
        <v>42794.25</v>
      </c>
      <c r="N823">
        <v>1489381200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48"/>
        <v>349.9666666666667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 s="10">
        <f t="shared" si="50"/>
        <v>41698.25</v>
      </c>
      <c r="N824">
        <v>1395032400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48"/>
        <v>357.07317073170731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 s="10">
        <f t="shared" si="50"/>
        <v>41892.208333333336</v>
      </c>
      <c r="N825">
        <v>1412485200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48"/>
        <v>126.48941176470588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 s="10">
        <f t="shared" si="50"/>
        <v>40348.208333333336</v>
      </c>
      <c r="N826">
        <v>1279688400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48"/>
        <v>387.5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 s="10">
        <f t="shared" si="50"/>
        <v>42941.208333333328</v>
      </c>
      <c r="N827">
        <v>1501995600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48"/>
        <v>457.03571428571428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 s="10">
        <f t="shared" si="50"/>
        <v>40525.25</v>
      </c>
      <c r="N828">
        <v>1294639200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48"/>
        <v>266.69565217391306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 s="10">
        <f t="shared" si="50"/>
        <v>40666.208333333336</v>
      </c>
      <c r="N829">
        <v>1305435600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48"/>
        <v>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 s="10">
        <f t="shared" si="50"/>
        <v>43340.208333333328</v>
      </c>
      <c r="N830">
        <v>1537592400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48"/>
        <v>51.34375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 s="10">
        <f t="shared" si="50"/>
        <v>42164.208333333328</v>
      </c>
      <c r="N831">
        <v>1435122000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48"/>
        <v>1.1710526315789473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 s="10">
        <f t="shared" si="50"/>
        <v>43103.25</v>
      </c>
      <c r="N832">
        <v>1520056800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48"/>
        <v>108.97734294541709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 s="10">
        <f t="shared" si="50"/>
        <v>40994.208333333336</v>
      </c>
      <c r="N833">
        <v>1335675600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ref="F834:F897" si="52">E834/D834*100</f>
        <v>315.17592592592592</v>
      </c>
      <c r="G834" t="s">
        <v>20</v>
      </c>
      <c r="H834">
        <v>1297</v>
      </c>
      <c r="I834" s="7">
        <f t="shared" si="49"/>
        <v>104.97764070932922</v>
      </c>
      <c r="J834" t="s">
        <v>36</v>
      </c>
      <c r="K834" t="s">
        <v>37</v>
      </c>
      <c r="L834">
        <v>1445490000</v>
      </c>
      <c r="M834" s="10">
        <f t="shared" si="50"/>
        <v>42299.208333333328</v>
      </c>
      <c r="N834">
        <v>1448431200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si="52"/>
        <v>157.69117647058823</v>
      </c>
      <c r="G835" t="s">
        <v>20</v>
      </c>
      <c r="H835">
        <v>165</v>
      </c>
      <c r="I835" s="7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 s="10">
        <f t="shared" ref="M835:M898" si="54">(((L835/60)/60)/24)+DATE(1970,1,1)</f>
        <v>40588.25</v>
      </c>
      <c r="N835">
        <v>1298613600</v>
      </c>
      <c r="O835" s="10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52"/>
        <v>153.8082191780822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 s="10">
        <f t="shared" si="54"/>
        <v>41448.208333333336</v>
      </c>
      <c r="N836">
        <v>1372482000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52"/>
        <v>89.738979118329468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 s="10">
        <f t="shared" si="54"/>
        <v>42063.25</v>
      </c>
      <c r="N837">
        <v>1425621600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52"/>
        <v>75.135802469135797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 s="10">
        <f t="shared" si="54"/>
        <v>40214.25</v>
      </c>
      <c r="N838">
        <v>1266300000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52"/>
        <v>852.88135593220341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 s="10">
        <f t="shared" si="54"/>
        <v>40629.208333333336</v>
      </c>
      <c r="N839">
        <v>1305867600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52"/>
        <v>138.90625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 s="10">
        <f t="shared" si="54"/>
        <v>43370.208333333328</v>
      </c>
      <c r="N840">
        <v>1538802000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52"/>
        <v>190.18181818181819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 s="10">
        <f t="shared" si="54"/>
        <v>41715.208333333336</v>
      </c>
      <c r="N841">
        <v>1398920400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52"/>
        <v>100.24333619948409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 s="10">
        <f t="shared" si="54"/>
        <v>41836.208333333336</v>
      </c>
      <c r="N842">
        <v>1405659600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52"/>
        <v>142.75824175824175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 s="10">
        <f t="shared" si="54"/>
        <v>42419.25</v>
      </c>
      <c r="N843">
        <v>1457244000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52"/>
        <v>563.13333333333333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 s="10">
        <f t="shared" si="54"/>
        <v>43266.208333333328</v>
      </c>
      <c r="N844">
        <v>1529298000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52"/>
        <v>30.715909090909086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 s="10">
        <f t="shared" si="54"/>
        <v>43338.208333333328</v>
      </c>
      <c r="N845">
        <v>1535778000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52"/>
        <v>99.39772727272728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 s="10">
        <f t="shared" si="54"/>
        <v>40930.25</v>
      </c>
      <c r="N846">
        <v>1327471200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52"/>
        <v>197.54935622317598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 s="10">
        <f t="shared" si="54"/>
        <v>43235.208333333328</v>
      </c>
      <c r="N847">
        <v>1529557200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52"/>
        <v>508.5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 s="10">
        <f t="shared" si="54"/>
        <v>43302.208333333328</v>
      </c>
      <c r="N848">
        <v>1535259600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52"/>
        <v>237.74468085106383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 s="10">
        <f t="shared" si="54"/>
        <v>43107.25</v>
      </c>
      <c r="N849">
        <v>1515564000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52"/>
        <v>338.46875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 s="10">
        <f t="shared" si="54"/>
        <v>40341.208333333336</v>
      </c>
      <c r="N850">
        <v>1277096400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52"/>
        <v>133.08955223880596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 s="10">
        <f t="shared" si="54"/>
        <v>40948.25</v>
      </c>
      <c r="N851">
        <v>1329026400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52"/>
        <v>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 s="10">
        <f t="shared" si="54"/>
        <v>40866.25</v>
      </c>
      <c r="N852">
        <v>1322978400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52"/>
        <v>207.79999999999998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 s="10">
        <f t="shared" si="54"/>
        <v>41031.208333333336</v>
      </c>
      <c r="N853">
        <v>1338786000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52"/>
        <v>51.122448979591837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 s="10">
        <f t="shared" si="54"/>
        <v>40740.208333333336</v>
      </c>
      <c r="N854">
        <v>1311656400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52"/>
        <v>652.05847953216369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 s="10">
        <f t="shared" si="54"/>
        <v>40714.208333333336</v>
      </c>
      <c r="N855">
        <v>1308978000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52"/>
        <v>113.63099415204678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 s="10">
        <f t="shared" si="54"/>
        <v>43787.25</v>
      </c>
      <c r="N856">
        <v>1576389600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52"/>
        <v>102.37606837606839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 s="10">
        <f t="shared" si="54"/>
        <v>40712.208333333336</v>
      </c>
      <c r="N857">
        <v>1311051600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52"/>
        <v>356.58333333333331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 s="10">
        <f t="shared" si="54"/>
        <v>41023.208333333336</v>
      </c>
      <c r="N858">
        <v>1336712400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52"/>
        <v>139.86792452830187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 s="10">
        <f t="shared" si="54"/>
        <v>40944.25</v>
      </c>
      <c r="N859">
        <v>1330408800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52"/>
        <v>69.45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 s="10">
        <f t="shared" si="54"/>
        <v>43211.208333333328</v>
      </c>
      <c r="N860">
        <v>1524891600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52"/>
        <v>35.534246575342465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 s="10">
        <f t="shared" si="54"/>
        <v>41334.25</v>
      </c>
      <c r="N861">
        <v>1363669200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52"/>
        <v>251.65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 s="10">
        <f t="shared" si="54"/>
        <v>43515.25</v>
      </c>
      <c r="N862">
        <v>1551420000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52"/>
        <v>105.87500000000001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 s="10">
        <f t="shared" si="54"/>
        <v>40258.208333333336</v>
      </c>
      <c r="N863">
        <v>1269838800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52"/>
        <v>187.42857142857144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 s="10">
        <f t="shared" si="54"/>
        <v>40756.208333333336</v>
      </c>
      <c r="N864">
        <v>1312520400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52"/>
        <v>386.78571428571428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 s="10">
        <f t="shared" si="54"/>
        <v>42172.208333333328</v>
      </c>
      <c r="N865">
        <v>1436504400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52"/>
        <v>347.07142857142856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 s="10">
        <f t="shared" si="54"/>
        <v>42601.208333333328</v>
      </c>
      <c r="N866">
        <v>1472014800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52"/>
        <v>185.82098765432099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 s="10">
        <f t="shared" si="54"/>
        <v>41897.208333333336</v>
      </c>
      <c r="N867">
        <v>1411534800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52"/>
        <v>43.241247264770237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 s="10">
        <f t="shared" si="54"/>
        <v>40671.208333333336</v>
      </c>
      <c r="N868">
        <v>1304917200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52"/>
        <v>162.4375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 s="10">
        <f t="shared" si="54"/>
        <v>43382.208333333328</v>
      </c>
      <c r="N869">
        <v>1539579600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52"/>
        <v>184.84285714285716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 s="10">
        <f t="shared" si="54"/>
        <v>41559.208333333336</v>
      </c>
      <c r="N870">
        <v>1382504400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52"/>
        <v>23.703520691785052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 s="10">
        <f t="shared" si="54"/>
        <v>40350.208333333336</v>
      </c>
      <c r="N871">
        <v>1278306000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52"/>
        <v>89.870129870129873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 s="10">
        <f t="shared" si="54"/>
        <v>42240.208333333328</v>
      </c>
      <c r="N872">
        <v>1442552400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52"/>
        <v>272.6041958041958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 s="10">
        <f t="shared" si="54"/>
        <v>43040.208333333328</v>
      </c>
      <c r="N873">
        <v>1511071200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52"/>
        <v>170.04255319148936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 s="10">
        <f t="shared" si="54"/>
        <v>43346.208333333328</v>
      </c>
      <c r="N874">
        <v>1536382800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52"/>
        <v>188.28503562945369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 s="10">
        <f t="shared" si="54"/>
        <v>41647.25</v>
      </c>
      <c r="N875">
        <v>1389592800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52"/>
        <v>346.93532338308455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 s="10">
        <f t="shared" si="54"/>
        <v>40291.208333333336</v>
      </c>
      <c r="N876">
        <v>1275282000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52"/>
        <v>69.177215189873422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 s="10">
        <f t="shared" si="54"/>
        <v>40556.25</v>
      </c>
      <c r="N877">
        <v>1294984800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52"/>
        <v>25.433734939759034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 s="10">
        <f t="shared" si="54"/>
        <v>43624.208333333328</v>
      </c>
      <c r="N878">
        <v>1562043600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52"/>
        <v>77.400977995110026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 s="10">
        <f t="shared" si="54"/>
        <v>42577.208333333328</v>
      </c>
      <c r="N879">
        <v>1469595600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52"/>
        <v>37.481481481481481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 s="10">
        <f t="shared" si="54"/>
        <v>43845.25</v>
      </c>
      <c r="N880">
        <v>1581141600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52"/>
        <v>543.79999999999995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 s="10">
        <f t="shared" si="54"/>
        <v>42788.25</v>
      </c>
      <c r="N881">
        <v>1488520800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52"/>
        <v>228.52189349112427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 s="10">
        <f t="shared" si="54"/>
        <v>43667.208333333328</v>
      </c>
      <c r="N882">
        <v>1563858000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52"/>
        <v>38.948339483394832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 s="10">
        <f t="shared" si="54"/>
        <v>42194.208333333328</v>
      </c>
      <c r="N883">
        <v>1438923600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52"/>
        <v>370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 s="10">
        <f t="shared" si="54"/>
        <v>42025.25</v>
      </c>
      <c r="N884">
        <v>1422165600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52"/>
        <v>237.91176470588232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 s="10">
        <f t="shared" si="54"/>
        <v>40323.208333333336</v>
      </c>
      <c r="N885">
        <v>1277874000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52"/>
        <v>64.036299765807954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 s="10">
        <f t="shared" si="54"/>
        <v>41763.208333333336</v>
      </c>
      <c r="N886">
        <v>1399352400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52"/>
        <v>118.27777777777777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 s="10">
        <f t="shared" si="54"/>
        <v>40335.208333333336</v>
      </c>
      <c r="N887">
        <v>1279083600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52"/>
        <v>84.824037184594957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 s="10">
        <f t="shared" si="54"/>
        <v>40416.208333333336</v>
      </c>
      <c r="N888">
        <v>1284354000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52"/>
        <v>29.346153846153843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 s="10">
        <f t="shared" si="54"/>
        <v>42202.208333333328</v>
      </c>
      <c r="N889">
        <v>1441170000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52"/>
        <v>209.89655172413794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 s="10">
        <f t="shared" si="54"/>
        <v>42836.208333333328</v>
      </c>
      <c r="N890">
        <v>1493528400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52"/>
        <v>169.78571428571431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 s="10">
        <f t="shared" si="54"/>
        <v>41710.208333333336</v>
      </c>
      <c r="N891">
        <v>1395205200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52"/>
        <v>115.95907738095239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 s="10">
        <f t="shared" si="54"/>
        <v>43640.208333333328</v>
      </c>
      <c r="N892">
        <v>1561438800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52"/>
        <v>258.59999999999997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 s="10">
        <f t="shared" si="54"/>
        <v>40880.25</v>
      </c>
      <c r="N893">
        <v>1326693600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52"/>
        <v>230.58333333333331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 s="10">
        <f t="shared" si="54"/>
        <v>40319.208333333336</v>
      </c>
      <c r="N894">
        <v>1277960400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52"/>
        <v>128.21428571428572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 s="10">
        <f t="shared" si="54"/>
        <v>42170.208333333328</v>
      </c>
      <c r="N895">
        <v>1434690000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52"/>
        <v>188.70588235294116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 s="10">
        <f t="shared" si="54"/>
        <v>41466.208333333336</v>
      </c>
      <c r="N896">
        <v>1376110800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52"/>
        <v>6.9511889862327907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 s="10">
        <f t="shared" si="54"/>
        <v>43134.25</v>
      </c>
      <c r="N897">
        <v>1518415200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ref="F898:F961" si="56">E898/D898*100</f>
        <v>774.43434343434342</v>
      </c>
      <c r="G898" t="s">
        <v>20</v>
      </c>
      <c r="H898">
        <v>1460</v>
      </c>
      <c r="I898" s="7">
        <f t="shared" si="53"/>
        <v>105.02602739726028</v>
      </c>
      <c r="J898" t="s">
        <v>26</v>
      </c>
      <c r="K898" t="s">
        <v>27</v>
      </c>
      <c r="L898">
        <v>1310619600</v>
      </c>
      <c r="M898" s="10">
        <f t="shared" si="54"/>
        <v>40738.208333333336</v>
      </c>
      <c r="N898">
        <v>1310878800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si="56"/>
        <v>27.693181818181817</v>
      </c>
      <c r="G899" t="s">
        <v>14</v>
      </c>
      <c r="H899">
        <v>27</v>
      </c>
      <c r="I899" s="7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 s="10">
        <f t="shared" ref="M899:M962" si="58">(((L899/60)/60)/24)+DATE(1970,1,1)</f>
        <v>43583.208333333328</v>
      </c>
      <c r="N899">
        <v>1556600400</v>
      </c>
      <c r="O899" s="10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56"/>
        <v>52.479620323841424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 s="10">
        <f t="shared" si="58"/>
        <v>43815.25</v>
      </c>
      <c r="N900">
        <v>1576994400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56"/>
        <v>407.09677419354841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 s="10">
        <f t="shared" si="58"/>
        <v>41554.208333333336</v>
      </c>
      <c r="N901">
        <v>1382677200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56"/>
        <v>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 s="10">
        <f t="shared" si="58"/>
        <v>41901.208333333336</v>
      </c>
      <c r="N902">
        <v>1411189200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56"/>
        <v>156.17857142857144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 s="10">
        <f t="shared" si="58"/>
        <v>43298.208333333328</v>
      </c>
      <c r="N903">
        <v>1534654800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56"/>
        <v>252.42857142857144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 s="10">
        <f t="shared" si="58"/>
        <v>42399.25</v>
      </c>
      <c r="N904">
        <v>1457762400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56"/>
        <v>1.729268292682927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 s="10">
        <f t="shared" si="58"/>
        <v>41034.208333333336</v>
      </c>
      <c r="N905">
        <v>1337490000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56"/>
        <v>12.230769230769232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 s="10">
        <f t="shared" si="58"/>
        <v>41186.208333333336</v>
      </c>
      <c r="N906">
        <v>1349672400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56"/>
        <v>163.98734177215189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 s="10">
        <f t="shared" si="58"/>
        <v>41536.208333333336</v>
      </c>
      <c r="N907">
        <v>1379826000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56"/>
        <v>162.98181818181817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 s="10">
        <f t="shared" si="58"/>
        <v>42868.208333333328</v>
      </c>
      <c r="N908">
        <v>1497762000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56"/>
        <v>20.252747252747252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 s="10">
        <f t="shared" si="58"/>
        <v>40660.208333333336</v>
      </c>
      <c r="N909">
        <v>1304485200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56"/>
        <v>319.24083769633506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 s="10">
        <f t="shared" si="58"/>
        <v>41031.208333333336</v>
      </c>
      <c r="N910">
        <v>1336885200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56"/>
        <v>478.94444444444446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 s="10">
        <f t="shared" si="58"/>
        <v>43255.208333333328</v>
      </c>
      <c r="N911">
        <v>1530421200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56"/>
        <v>19.556634304207122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 s="10">
        <f t="shared" si="58"/>
        <v>42026.25</v>
      </c>
      <c r="N912">
        <v>1421992800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56"/>
        <v>198.94827586206895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 s="10">
        <f t="shared" si="58"/>
        <v>43717.208333333328</v>
      </c>
      <c r="N913">
        <v>1568178000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56"/>
        <v>795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 s="10">
        <f t="shared" si="58"/>
        <v>41157.208333333336</v>
      </c>
      <c r="N914">
        <v>1347944400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56"/>
        <v>50.621082621082621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 s="10">
        <f t="shared" si="58"/>
        <v>43597.208333333328</v>
      </c>
      <c r="N915">
        <v>1558760400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56"/>
        <v>57.4375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 s="10">
        <f t="shared" si="58"/>
        <v>41490.208333333336</v>
      </c>
      <c r="N916">
        <v>1376629200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56"/>
        <v>155.62827640984909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 s="10">
        <f t="shared" si="58"/>
        <v>42976.208333333328</v>
      </c>
      <c r="N917">
        <v>1504760400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56"/>
        <v>36.297297297297298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 s="10">
        <f t="shared" si="58"/>
        <v>41991.25</v>
      </c>
      <c r="N918">
        <v>1419660000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56"/>
        <v>58.25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 s="10">
        <f t="shared" si="58"/>
        <v>40722.208333333336</v>
      </c>
      <c r="N919">
        <v>1311310800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56"/>
        <v>237.39473684210526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 s="10">
        <f t="shared" si="58"/>
        <v>41117.208333333336</v>
      </c>
      <c r="N920">
        <v>1344315600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56"/>
        <v>58.75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 s="10">
        <f t="shared" si="58"/>
        <v>43022.208333333328</v>
      </c>
      <c r="N921">
        <v>1510725600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56"/>
        <v>182.56603773584905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 s="10">
        <f t="shared" si="58"/>
        <v>43503.25</v>
      </c>
      <c r="N922">
        <v>1551247200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56"/>
        <v>0.75436408977556113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 s="10">
        <f t="shared" si="58"/>
        <v>40951.25</v>
      </c>
      <c r="N923">
        <v>1330236000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56"/>
        <v>175.95330739299609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 s="10">
        <f t="shared" si="58"/>
        <v>43443.25</v>
      </c>
      <c r="N924">
        <v>1545112800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56"/>
        <v>237.88235294117646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 s="10">
        <f t="shared" si="58"/>
        <v>40373.208333333336</v>
      </c>
      <c r="N925">
        <v>1279170000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56"/>
        <v>488.05076142131981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 s="10">
        <f t="shared" si="58"/>
        <v>43769.208333333328</v>
      </c>
      <c r="N926">
        <v>1573452000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56"/>
        <v>224.06666666666669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 s="10">
        <f t="shared" si="58"/>
        <v>43000.208333333328</v>
      </c>
      <c r="N927">
        <v>1507093200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56"/>
        <v>18.126436781609197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 s="10">
        <f t="shared" si="58"/>
        <v>42502.208333333328</v>
      </c>
      <c r="N928">
        <v>1463374800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56"/>
        <v>45.847222222222221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 s="10">
        <f t="shared" si="58"/>
        <v>41102.208333333336</v>
      </c>
      <c r="N929">
        <v>1344574800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56"/>
        <v>117.31541218637993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 s="10">
        <f t="shared" si="58"/>
        <v>41637.25</v>
      </c>
      <c r="N930">
        <v>1389074400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56"/>
        <v>217.30909090909088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 s="10">
        <f t="shared" si="58"/>
        <v>42858.208333333328</v>
      </c>
      <c r="N931">
        <v>1494997200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56"/>
        <v>112.28571428571428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 s="10">
        <f t="shared" si="58"/>
        <v>42060.25</v>
      </c>
      <c r="N932">
        <v>1425448800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56"/>
        <v>72.51898734177216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 s="10">
        <f t="shared" si="58"/>
        <v>41818.208333333336</v>
      </c>
      <c r="N933">
        <v>1404104400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56"/>
        <v>212.30434782608697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 s="10">
        <f t="shared" si="58"/>
        <v>41709.208333333336</v>
      </c>
      <c r="N934">
        <v>1394773200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56"/>
        <v>239.74657534246577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 s="10">
        <f t="shared" si="58"/>
        <v>41372.208333333336</v>
      </c>
      <c r="N935">
        <v>1366520400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56"/>
        <v>181.93548387096774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 s="10">
        <f t="shared" si="58"/>
        <v>42422.25</v>
      </c>
      <c r="N936">
        <v>1456639200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56"/>
        <v>164.13114754098362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 s="10">
        <f t="shared" si="58"/>
        <v>42209.208333333328</v>
      </c>
      <c r="N937">
        <v>1438318800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56"/>
        <v>1.6375968992248062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 s="10">
        <f t="shared" si="58"/>
        <v>43668.208333333328</v>
      </c>
      <c r="N938">
        <v>1564030800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56"/>
        <v>49.64385964912281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 s="10">
        <f t="shared" si="58"/>
        <v>42334.25</v>
      </c>
      <c r="N939">
        <v>1449295200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56"/>
        <v>109.70652173913042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 s="10">
        <f t="shared" si="58"/>
        <v>43263.208333333328</v>
      </c>
      <c r="N940">
        <v>1531890000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56"/>
        <v>49.217948717948715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 s="10">
        <f t="shared" si="58"/>
        <v>40670.208333333336</v>
      </c>
      <c r="N941">
        <v>1306213200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56"/>
        <v>62.232323232323225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 s="10">
        <f t="shared" si="58"/>
        <v>41244.25</v>
      </c>
      <c r="N942">
        <v>1356242400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56"/>
        <v>13.05813953488372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 s="10">
        <f t="shared" si="58"/>
        <v>40552.25</v>
      </c>
      <c r="N943">
        <v>1297576800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56"/>
        <v>64.635416666666671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 s="10">
        <f t="shared" si="58"/>
        <v>40568.25</v>
      </c>
      <c r="N944">
        <v>1296194400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56"/>
        <v>159.58666666666667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 s="10">
        <f t="shared" si="58"/>
        <v>41906.208333333336</v>
      </c>
      <c r="N945">
        <v>1414558800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56"/>
        <v>81.42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 s="10">
        <f t="shared" si="58"/>
        <v>42776.25</v>
      </c>
      <c r="N946">
        <v>1488348000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56"/>
        <v>32.444767441860463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 s="10">
        <f t="shared" si="58"/>
        <v>41004.208333333336</v>
      </c>
      <c r="N947">
        <v>1334898000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56"/>
        <v>9.9141184124918666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 s="10">
        <f t="shared" si="58"/>
        <v>40710.208333333336</v>
      </c>
      <c r="N948">
        <v>1308373200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56"/>
        <v>26.694444444444443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 s="10">
        <f t="shared" si="58"/>
        <v>41908.208333333336</v>
      </c>
      <c r="N949">
        <v>1412312400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56"/>
        <v>62.957446808510639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 s="10">
        <f t="shared" si="58"/>
        <v>41985.25</v>
      </c>
      <c r="N950">
        <v>1419228000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56"/>
        <v>161.35593220338984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 s="10">
        <f t="shared" si="58"/>
        <v>42112.208333333328</v>
      </c>
      <c r="N951">
        <v>1430974800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56"/>
        <v>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 s="10">
        <f t="shared" si="58"/>
        <v>43571.208333333328</v>
      </c>
      <c r="N952">
        <v>1555822800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56"/>
        <v>1096.9379310344827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 s="10">
        <f t="shared" si="58"/>
        <v>42730.25</v>
      </c>
      <c r="N953">
        <v>1482818400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56"/>
        <v>70.094158075601371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 s="10">
        <f t="shared" si="58"/>
        <v>42591.208333333328</v>
      </c>
      <c r="N954">
        <v>1471928400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56"/>
        <v>60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 s="10">
        <f t="shared" si="58"/>
        <v>42358.25</v>
      </c>
      <c r="N955">
        <v>1453701600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56"/>
        <v>367.0985915492958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 s="10">
        <f t="shared" si="58"/>
        <v>41174.208333333336</v>
      </c>
      <c r="N956">
        <v>1350363600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56"/>
        <v>1109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 s="10">
        <f t="shared" si="58"/>
        <v>41238.25</v>
      </c>
      <c r="N957">
        <v>1353996000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56"/>
        <v>19.028784648187631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 s="10">
        <f t="shared" si="58"/>
        <v>42360.25</v>
      </c>
      <c r="N958">
        <v>1451109600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56"/>
        <v>126.87755102040816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 s="10">
        <f t="shared" si="58"/>
        <v>40955.25</v>
      </c>
      <c r="N959">
        <v>1329631200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56"/>
        <v>734.63636363636363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 s="10">
        <f t="shared" si="58"/>
        <v>40350.208333333336</v>
      </c>
      <c r="N960">
        <v>1278997200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56"/>
        <v>4.5731034482758623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 s="10">
        <f t="shared" si="58"/>
        <v>40357.208333333336</v>
      </c>
      <c r="N961">
        <v>1280120400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ref="F962:F1001" si="60">E962/D962*100</f>
        <v>85.054545454545448</v>
      </c>
      <c r="G962" t="s">
        <v>14</v>
      </c>
      <c r="H962">
        <v>55</v>
      </c>
      <c r="I962" s="7">
        <f t="shared" si="57"/>
        <v>85.054545454545448</v>
      </c>
      <c r="J962" t="s">
        <v>21</v>
      </c>
      <c r="K962" t="s">
        <v>22</v>
      </c>
      <c r="L962">
        <v>1454911200</v>
      </c>
      <c r="M962" s="10">
        <f t="shared" si="58"/>
        <v>42408.25</v>
      </c>
      <c r="N962">
        <v>1458104400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si="60"/>
        <v>119.29824561403508</v>
      </c>
      <c r="G963" t="s">
        <v>20</v>
      </c>
      <c r="H963">
        <v>155</v>
      </c>
      <c r="I963" s="7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 s="10">
        <f t="shared" ref="M963:M1001" si="62">(((L963/60)/60)/24)+DATE(1970,1,1)</f>
        <v>40591.25</v>
      </c>
      <c r="N963">
        <v>1298268000</v>
      </c>
      <c r="O963" s="10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60"/>
        <v>296.02777777777777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 s="10">
        <f t="shared" si="62"/>
        <v>41592.25</v>
      </c>
      <c r="N964">
        <v>1386223200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60"/>
        <v>84.694915254237287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 s="10">
        <f t="shared" si="62"/>
        <v>40607.25</v>
      </c>
      <c r="N965">
        <v>1299823200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60"/>
        <v>355.7837837837838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 s="10">
        <f t="shared" si="62"/>
        <v>42135.208333333328</v>
      </c>
      <c r="N966">
        <v>1431752400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60"/>
        <v>386.40909090909093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 s="10">
        <f t="shared" si="62"/>
        <v>40203.25</v>
      </c>
      <c r="N967">
        <v>1267855200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60"/>
        <v>792.23529411764707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 s="10">
        <f t="shared" si="62"/>
        <v>42901.208333333328</v>
      </c>
      <c r="N968">
        <v>1497675600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60"/>
        <v>137.03393665158373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 s="10">
        <f t="shared" si="62"/>
        <v>41005.208333333336</v>
      </c>
      <c r="N969">
        <v>1336885200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60"/>
        <v>338.20833333333337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 s="10">
        <f t="shared" si="62"/>
        <v>40544.25</v>
      </c>
      <c r="N970">
        <v>1295157600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60"/>
        <v>108.22784810126582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 s="10">
        <f t="shared" si="62"/>
        <v>43821.25</v>
      </c>
      <c r="N971">
        <v>1577599200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60"/>
        <v>60.757639620653315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 s="10">
        <f t="shared" si="62"/>
        <v>40672.208333333336</v>
      </c>
      <c r="N972">
        <v>1305003600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60"/>
        <v>27.725490196078432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 s="10">
        <f t="shared" si="62"/>
        <v>41555.208333333336</v>
      </c>
      <c r="N973">
        <v>1381726800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60"/>
        <v>228.3934426229508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 s="10">
        <f t="shared" si="62"/>
        <v>41792.208333333336</v>
      </c>
      <c r="N974">
        <v>1402462800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60"/>
        <v>21.615194054500414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 s="10">
        <f t="shared" si="62"/>
        <v>40522.25</v>
      </c>
      <c r="N975">
        <v>1292133600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60"/>
        <v>373.875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 s="10">
        <f t="shared" si="62"/>
        <v>41412.208333333336</v>
      </c>
      <c r="N976">
        <v>1368939600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60"/>
        <v>154.92592592592592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 s="10">
        <f t="shared" si="62"/>
        <v>42337.25</v>
      </c>
      <c r="N977">
        <v>1452146400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60"/>
        <v>322.14999999999998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 s="10">
        <f t="shared" si="62"/>
        <v>40571.25</v>
      </c>
      <c r="N978">
        <v>1296712800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60"/>
        <v>73.957142857142856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 s="10">
        <f t="shared" si="62"/>
        <v>43138.25</v>
      </c>
      <c r="N979">
        <v>1520748000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60"/>
        <v>864.1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 s="10">
        <f t="shared" si="62"/>
        <v>42686.25</v>
      </c>
      <c r="N980">
        <v>1480831200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60"/>
        <v>143.26245847176079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 s="10">
        <f t="shared" si="62"/>
        <v>42078.208333333328</v>
      </c>
      <c r="N981">
        <v>1426914000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60"/>
        <v>40.281762295081968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 s="10">
        <f t="shared" si="62"/>
        <v>42307.208333333328</v>
      </c>
      <c r="N982">
        <v>1446616800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60"/>
        <v>178.22388059701493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 s="10">
        <f t="shared" si="62"/>
        <v>43094.25</v>
      </c>
      <c r="N983">
        <v>1517032800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60"/>
        <v>84.930555555555557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 s="10">
        <f t="shared" si="62"/>
        <v>40743.208333333336</v>
      </c>
      <c r="N984">
        <v>1311224400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60"/>
        <v>145.93648334624322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 s="10">
        <f t="shared" si="62"/>
        <v>43681.208333333328</v>
      </c>
      <c r="N985">
        <v>1566190800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60"/>
        <v>152.46153846153848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 s="10">
        <f t="shared" si="62"/>
        <v>43716.208333333328</v>
      </c>
      <c r="N986">
        <v>1570165200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60"/>
        <v>67.129542790152414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 s="10">
        <f t="shared" si="62"/>
        <v>41614.25</v>
      </c>
      <c r="N987">
        <v>1388556000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60"/>
        <v>40.307692307692307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 s="10">
        <f t="shared" si="62"/>
        <v>40638.208333333336</v>
      </c>
      <c r="N988">
        <v>1303189200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60"/>
        <v>216.79032258064518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 s="10">
        <f t="shared" si="62"/>
        <v>42852.208333333328</v>
      </c>
      <c r="N989">
        <v>1494478800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60"/>
        <v>52.117021276595743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 s="10">
        <f t="shared" si="62"/>
        <v>42686.25</v>
      </c>
      <c r="N990">
        <v>1480744800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60"/>
        <v>499.58333333333337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 s="10">
        <f t="shared" si="62"/>
        <v>43571.208333333328</v>
      </c>
      <c r="N991">
        <v>1555822800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60"/>
        <v>87.679487179487182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 s="10">
        <f t="shared" si="62"/>
        <v>42432.25</v>
      </c>
      <c r="N992">
        <v>1458882000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60"/>
        <v>113.17346938775511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 s="10">
        <f t="shared" si="62"/>
        <v>41907.208333333336</v>
      </c>
      <c r="N993">
        <v>1411966800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60"/>
        <v>426.54838709677421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 s="10">
        <f t="shared" si="62"/>
        <v>43227.208333333328</v>
      </c>
      <c r="N994">
        <v>1526878800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60"/>
        <v>77.632653061224488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 s="10">
        <f t="shared" si="62"/>
        <v>42362.25</v>
      </c>
      <c r="N995">
        <v>1452405600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60"/>
        <v>52.496810772501767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 s="10">
        <f t="shared" si="62"/>
        <v>41929.208333333336</v>
      </c>
      <c r="N996">
        <v>1414040400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60"/>
        <v>157.46762589928059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 s="10">
        <f t="shared" si="62"/>
        <v>43408.208333333328</v>
      </c>
      <c r="N997">
        <v>1543816800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60"/>
        <v>72.939393939393938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 s="10">
        <f t="shared" si="62"/>
        <v>41276.25</v>
      </c>
      <c r="N998">
        <v>1359698400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60"/>
        <v>60.565789473684205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 s="10">
        <f t="shared" si="62"/>
        <v>41659.25</v>
      </c>
      <c r="N999">
        <v>1390629600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60"/>
        <v>56.791291291291287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 s="10">
        <f t="shared" si="62"/>
        <v>40220.25</v>
      </c>
      <c r="N1000">
        <v>1267077600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6.2" thickBot="1" x14ac:dyDescent="0.35">
      <c r="A1001" s="4">
        <v>999</v>
      </c>
      <c r="B1001" s="4" t="s">
        <v>2025</v>
      </c>
      <c r="C1001" s="5" t="s">
        <v>2026</v>
      </c>
      <c r="D1001" s="4">
        <v>111100</v>
      </c>
      <c r="E1001" s="4">
        <v>62819</v>
      </c>
      <c r="F1001" s="7">
        <f t="shared" si="60"/>
        <v>56.542754275427541</v>
      </c>
      <c r="G1001" s="4" t="s">
        <v>74</v>
      </c>
      <c r="H1001" s="4">
        <v>1122</v>
      </c>
      <c r="I1001" s="7">
        <f t="shared" si="61"/>
        <v>55.98841354723708</v>
      </c>
      <c r="J1001" s="4" t="s">
        <v>21</v>
      </c>
      <c r="K1001" s="4" t="s">
        <v>22</v>
      </c>
      <c r="L1001" s="4">
        <v>1467176400</v>
      </c>
      <c r="M1001" s="10">
        <f t="shared" si="62"/>
        <v>42550.208333333328</v>
      </c>
      <c r="N1001" s="4">
        <v>1467781200</v>
      </c>
      <c r="O1001" s="10">
        <f t="shared" si="63"/>
        <v>42557.208333333328</v>
      </c>
      <c r="P1001" s="4" t="b">
        <v>0</v>
      </c>
      <c r="Q1001" s="4" t="b">
        <v>0</v>
      </c>
      <c r="R1001" s="4" t="s">
        <v>17</v>
      </c>
      <c r="S1001" t="s">
        <v>2033</v>
      </c>
      <c r="T1001" t="s">
        <v>2034</v>
      </c>
    </row>
    <row r="1002" spans="1:20" ht="16.2" thickTop="1" x14ac:dyDescent="0.3"/>
  </sheetData>
  <autoFilter ref="A1:T1001" xr:uid="{00000000-0001-0000-0000-000000000000}"/>
  <conditionalFormatting sqref="G1:G1048576">
    <cfRule type="cellIs" dxfId="3" priority="2" operator="equal">
      <formula>$G$211</formula>
    </cfRule>
    <cfRule type="cellIs" dxfId="2" priority="3" operator="equal">
      <formula>$G$28</formula>
    </cfRule>
    <cfRule type="cellIs" dxfId="1" priority="5" operator="equal">
      <formula>$G$3</formula>
    </cfRule>
    <cfRule type="cellIs" dxfId="0" priority="6" operator="equal">
      <formula>$G$2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80000"/>
        <color rgb="FF92D050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0459-1936-4BBA-9374-9A6C7E7717F5}">
  <dimension ref="A1:H23"/>
  <sheetViews>
    <sheetView zoomScale="90" zoomScaleNormal="90" workbookViewId="0">
      <selection activeCell="E17" sqref="E17"/>
    </sheetView>
  </sheetViews>
  <sheetFormatPr defaultRowHeight="15.6" x14ac:dyDescent="0.3"/>
  <cols>
    <col min="1" max="1" width="19.69921875" bestFit="1" customWidth="1"/>
    <col min="2" max="2" width="10.5976562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8" t="s">
        <v>6</v>
      </c>
      <c r="B1" t="s">
        <v>2067</v>
      </c>
    </row>
    <row r="3" spans="1:6" x14ac:dyDescent="0.3">
      <c r="A3" s="8" t="s">
        <v>2070</v>
      </c>
      <c r="B3" s="8" t="s">
        <v>2068</v>
      </c>
    </row>
    <row r="4" spans="1:6" x14ac:dyDescent="0.3">
      <c r="A4" s="8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2064</v>
      </c>
      <c r="E8">
        <v>4</v>
      </c>
      <c r="F8">
        <v>4</v>
      </c>
    </row>
    <row r="9" spans="1:6" x14ac:dyDescent="0.3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  <row r="23" spans="8:8" x14ac:dyDescent="0.3">
      <c r="H23" t="s">
        <v>2071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4E16E-7B44-49AB-A29A-0AEF10E5BB02}">
  <dimension ref="A1:F29"/>
  <sheetViews>
    <sheetView zoomScale="90" zoomScaleNormal="90" workbookViewId="0">
      <selection activeCell="B8" sqref="B8"/>
    </sheetView>
  </sheetViews>
  <sheetFormatPr defaultRowHeight="15.6" x14ac:dyDescent="0.3"/>
  <cols>
    <col min="1" max="1" width="23.796875" bestFit="1" customWidth="1"/>
    <col min="2" max="2" width="10.5976562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2067</v>
      </c>
    </row>
    <row r="3" spans="1:6" x14ac:dyDescent="0.3">
      <c r="A3" s="8" t="s">
        <v>2072</v>
      </c>
      <c r="B3" s="8" t="s">
        <v>2068</v>
      </c>
    </row>
    <row r="4" spans="1:6" x14ac:dyDescent="0.3">
      <c r="A4" s="8" t="s">
        <v>2032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">
      <c r="A5" s="9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">
      <c r="A6" s="9" t="s">
        <v>2065</v>
      </c>
      <c r="E6">
        <v>4</v>
      </c>
      <c r="F6">
        <v>4</v>
      </c>
    </row>
    <row r="7" spans="1:6" x14ac:dyDescent="0.3">
      <c r="A7" s="9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">
      <c r="A8" s="9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">
      <c r="A9" s="9" t="s">
        <v>2043</v>
      </c>
      <c r="C9">
        <v>8</v>
      </c>
      <c r="E9">
        <v>10</v>
      </c>
      <c r="F9">
        <v>18</v>
      </c>
    </row>
    <row r="10" spans="1:6" x14ac:dyDescent="0.3">
      <c r="A10" s="9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3">
      <c r="A11" s="9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3">
      <c r="A12" s="9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3">
      <c r="A13" s="9" t="s">
        <v>2058</v>
      </c>
      <c r="B13">
        <v>1</v>
      </c>
      <c r="C13">
        <v>6</v>
      </c>
      <c r="E13">
        <v>10</v>
      </c>
      <c r="F13">
        <v>17</v>
      </c>
    </row>
    <row r="14" spans="1:6" x14ac:dyDescent="0.3">
      <c r="A14" s="9" t="s">
        <v>2057</v>
      </c>
      <c r="C14">
        <v>3</v>
      </c>
      <c r="E14">
        <v>4</v>
      </c>
      <c r="F14">
        <v>7</v>
      </c>
    </row>
    <row r="15" spans="1:6" x14ac:dyDescent="0.3">
      <c r="A15" s="9" t="s">
        <v>2061</v>
      </c>
      <c r="C15">
        <v>8</v>
      </c>
      <c r="D15">
        <v>1</v>
      </c>
      <c r="E15">
        <v>4</v>
      </c>
      <c r="F15">
        <v>13</v>
      </c>
    </row>
    <row r="16" spans="1:6" x14ac:dyDescent="0.3">
      <c r="A16" s="9" t="s">
        <v>2048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">
      <c r="A17" s="9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">
      <c r="A18" s="9" t="s">
        <v>2040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">
      <c r="A19" s="9" t="s">
        <v>2056</v>
      </c>
      <c r="C19">
        <v>4</v>
      </c>
      <c r="E19">
        <v>4</v>
      </c>
      <c r="F19">
        <v>8</v>
      </c>
    </row>
    <row r="20" spans="1:6" x14ac:dyDescent="0.3">
      <c r="A20" s="9" t="s">
        <v>2036</v>
      </c>
      <c r="B20">
        <v>6</v>
      </c>
      <c r="C20">
        <v>30</v>
      </c>
      <c r="E20">
        <v>49</v>
      </c>
      <c r="F20">
        <v>85</v>
      </c>
    </row>
    <row r="21" spans="1:6" x14ac:dyDescent="0.3">
      <c r="A21" s="9" t="s">
        <v>2063</v>
      </c>
      <c r="C21">
        <v>9</v>
      </c>
      <c r="E21">
        <v>5</v>
      </c>
      <c r="F21">
        <v>14</v>
      </c>
    </row>
    <row r="22" spans="1:6" x14ac:dyDescent="0.3">
      <c r="A22" s="9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">
      <c r="A23" s="9" t="s">
        <v>2060</v>
      </c>
      <c r="B23">
        <v>3</v>
      </c>
      <c r="C23">
        <v>3</v>
      </c>
      <c r="E23">
        <v>11</v>
      </c>
      <c r="F23">
        <v>17</v>
      </c>
    </row>
    <row r="24" spans="1:6" x14ac:dyDescent="0.3">
      <c r="A24" s="9" t="s">
        <v>2059</v>
      </c>
      <c r="C24">
        <v>7</v>
      </c>
      <c r="E24">
        <v>14</v>
      </c>
      <c r="F24">
        <v>21</v>
      </c>
    </row>
    <row r="25" spans="1:6" x14ac:dyDescent="0.3">
      <c r="A25" s="9" t="s">
        <v>2051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">
      <c r="A26" s="9" t="s">
        <v>2046</v>
      </c>
      <c r="C26">
        <v>16</v>
      </c>
      <c r="D26">
        <v>1</v>
      </c>
      <c r="E26">
        <v>28</v>
      </c>
      <c r="F26">
        <v>45</v>
      </c>
    </row>
    <row r="27" spans="1:6" x14ac:dyDescent="0.3">
      <c r="A27" s="9" t="s">
        <v>2038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">
      <c r="A28" s="9" t="s">
        <v>2062</v>
      </c>
      <c r="E28">
        <v>3</v>
      </c>
      <c r="F28">
        <v>3</v>
      </c>
    </row>
    <row r="29" spans="1:6" x14ac:dyDescent="0.3">
      <c r="A29" s="9" t="s">
        <v>2066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651A-1288-460A-8AE6-FEF85F0D5A33}">
  <dimension ref="A1:E18"/>
  <sheetViews>
    <sheetView zoomScale="90" zoomScaleNormal="90" workbookViewId="0">
      <selection activeCell="A20" sqref="A20"/>
    </sheetView>
  </sheetViews>
  <sheetFormatPr defaultRowHeight="15.6" x14ac:dyDescent="0.3"/>
  <cols>
    <col min="1" max="1" width="25.296875" bestFit="1" customWidth="1"/>
    <col min="2" max="2" width="10.5976562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8" t="s">
        <v>2031</v>
      </c>
      <c r="B1" t="s">
        <v>2067</v>
      </c>
    </row>
    <row r="2" spans="1:5" x14ac:dyDescent="0.3">
      <c r="A2" s="8" t="s">
        <v>2087</v>
      </c>
      <c r="B2" t="s">
        <v>2067</v>
      </c>
    </row>
    <row r="4" spans="1:5" x14ac:dyDescent="0.3">
      <c r="A4" s="8" t="s">
        <v>2088</v>
      </c>
      <c r="B4" s="8" t="s">
        <v>2068</v>
      </c>
    </row>
    <row r="5" spans="1:5" x14ac:dyDescent="0.3">
      <c r="A5" s="8" t="s">
        <v>2089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3">
      <c r="A6" s="9" t="s">
        <v>2075</v>
      </c>
      <c r="B6">
        <v>6</v>
      </c>
      <c r="C6">
        <v>36</v>
      </c>
      <c r="D6">
        <v>49</v>
      </c>
      <c r="E6">
        <v>91</v>
      </c>
    </row>
    <row r="7" spans="1:5" x14ac:dyDescent="0.3">
      <c r="A7" s="9" t="s">
        <v>2076</v>
      </c>
      <c r="B7">
        <v>7</v>
      </c>
      <c r="C7">
        <v>28</v>
      </c>
      <c r="D7">
        <v>44</v>
      </c>
      <c r="E7">
        <v>79</v>
      </c>
    </row>
    <row r="8" spans="1:5" x14ac:dyDescent="0.3">
      <c r="A8" s="9" t="s">
        <v>2077</v>
      </c>
      <c r="B8">
        <v>4</v>
      </c>
      <c r="C8">
        <v>33</v>
      </c>
      <c r="D8">
        <v>49</v>
      </c>
      <c r="E8">
        <v>86</v>
      </c>
    </row>
    <row r="9" spans="1:5" x14ac:dyDescent="0.3">
      <c r="A9" s="9" t="s">
        <v>2078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9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9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9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9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9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9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9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9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9" t="s">
        <v>2066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FEA43-C32B-4E8B-BA39-31B1F7402E0F}">
  <dimension ref="A1:H13"/>
  <sheetViews>
    <sheetView zoomScale="80" zoomScaleNormal="80" workbookViewId="0">
      <selection activeCell="A4" sqref="A4"/>
    </sheetView>
  </sheetViews>
  <sheetFormatPr defaultRowHeight="15.6" x14ac:dyDescent="0.3"/>
  <cols>
    <col min="1" max="1" width="30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11" t="s">
        <v>2090</v>
      </c>
      <c r="B1" s="11" t="s">
        <v>2091</v>
      </c>
      <c r="C1" s="11" t="s">
        <v>2092</v>
      </c>
      <c r="D1" s="11" t="s">
        <v>2093</v>
      </c>
      <c r="E1" s="11" t="s">
        <v>2094</v>
      </c>
      <c r="F1" s="11" t="s">
        <v>2095</v>
      </c>
      <c r="G1" s="11" t="s">
        <v>2096</v>
      </c>
      <c r="H1" s="11" t="s">
        <v>2097</v>
      </c>
    </row>
    <row r="2" spans="1:8" x14ac:dyDescent="0.3">
      <c r="A2" t="s">
        <v>2098</v>
      </c>
      <c r="B2">
        <f>COUNTIFS(Crowdfunding!$D$2:$D$1001, "&lt;1000", Crowdfunding!$G$2:$G$1001, "successful")</f>
        <v>30</v>
      </c>
      <c r="C2">
        <f>COUNTIFS(Crowdfunding!$D$2:$D$1001, "&lt;1000", Crowdfunding!$G$2:$G$1001, "failed")</f>
        <v>20</v>
      </c>
      <c r="D2">
        <f>COUNTIFS(Crowdfunding!$D$2:$D$1001, "&lt;1000", Crowdfunding!$G$2:$G$1001, "canceled")</f>
        <v>1</v>
      </c>
      <c r="E2">
        <f>SUM(B2:D2)</f>
        <v>51</v>
      </c>
      <c r="F2" s="12">
        <f>B2/$E2</f>
        <v>0.58823529411764708</v>
      </c>
      <c r="G2" s="12">
        <f t="shared" ref="G2:H2" si="0">C2/$E2</f>
        <v>0.39215686274509803</v>
      </c>
      <c r="H2" s="12">
        <f t="shared" si="0"/>
        <v>1.9607843137254902E-2</v>
      </c>
    </row>
    <row r="3" spans="1:8" x14ac:dyDescent="0.3">
      <c r="A3" t="s">
        <v>2099</v>
      </c>
      <c r="B3">
        <f>COUNTIFS(Crowdfunding!$D$2:$D$1001, "&gt;=1000",Crowdfunding!$D$2:$D$1001,"&lt;=4999",Crowdfunding!$G$2:$G$1001, "successful")</f>
        <v>191</v>
      </c>
      <c r="C3">
        <f>COUNTIFS(Crowdfunding!$D$2:$D$1001, "&gt;=1000",Crowdfunding!$D$2:$D$1001,"&lt;=4999",Crowdfunding!$G$2:$G$1001, "failed")</f>
        <v>38</v>
      </c>
      <c r="D3">
        <f>COUNTIFS(Crowdfunding!$D$2:$D$1001, "&gt;=1000",Crowdfunding!$D$2:$D$1001,"&lt;=4999",Crowdfunding!$G$2:$G$1001, "canceled")</f>
        <v>2</v>
      </c>
      <c r="E3">
        <f t="shared" ref="E3:E13" si="1">SUM(B3:D3)</f>
        <v>231</v>
      </c>
      <c r="F3" s="12">
        <f t="shared" ref="F3:F13" si="2">B3/$E3</f>
        <v>0.82683982683982682</v>
      </c>
      <c r="G3" s="12">
        <f t="shared" ref="G3:G13" si="3">C3/$E3</f>
        <v>0.16450216450216451</v>
      </c>
      <c r="H3" s="12">
        <f t="shared" ref="H3:H13" si="4">D3/$E3</f>
        <v>8.658008658008658E-3</v>
      </c>
    </row>
    <row r="4" spans="1:8" x14ac:dyDescent="0.3">
      <c r="A4" t="s">
        <v>2100</v>
      </c>
      <c r="B4">
        <f>COUNTIFS(Crowdfunding!$D$2:$D$1001, "&gt;=5000",Crowdfunding!$D$2:$D$1001,"&lt;=9999",Crowdfunding!$G$2:$G$1001, "successful")</f>
        <v>164</v>
      </c>
      <c r="C4">
        <f>COUNTIFS(Crowdfunding!$D$2:$D$1001, "&gt;=5000",Crowdfunding!$D$2:$D$1001,"&lt;=9999",Crowdfunding!$G$2:$G$1001, "failed")</f>
        <v>126</v>
      </c>
      <c r="D4">
        <f>COUNTIFS(Crowdfunding!$D$2:$D$1001, "&gt;=5000",Crowdfunding!$D$2:$D$1001,"&lt;=9999",Crowdfunding!$G$2:$G$1001, "canceled")</f>
        <v>25</v>
      </c>
      <c r="E4">
        <f t="shared" si="1"/>
        <v>315</v>
      </c>
      <c r="F4" s="12">
        <f t="shared" si="2"/>
        <v>0.52063492063492067</v>
      </c>
      <c r="G4" s="12">
        <f t="shared" si="3"/>
        <v>0.4</v>
      </c>
      <c r="H4" s="12">
        <f t="shared" si="4"/>
        <v>7.9365079365079361E-2</v>
      </c>
    </row>
    <row r="5" spans="1:8" x14ac:dyDescent="0.3">
      <c r="A5" t="s">
        <v>2101</v>
      </c>
      <c r="B5">
        <f>COUNTIFS(Crowdfunding!$D$2:$D$1001, "&gt;=10000",Crowdfunding!$D$2:$D$1001,"&lt;=14999",Crowdfunding!$G$2:$G$1001, "successful")</f>
        <v>4</v>
      </c>
      <c r="C5">
        <f>COUNTIFS(Crowdfunding!$D$2:$D$1001, "&gt;=10000",Crowdfunding!$D$2:$D$1001,"&lt;=14999",Crowdfunding!$G$2:$G$1001, "failed")</f>
        <v>5</v>
      </c>
      <c r="D5">
        <f>COUNTIFS(Crowdfunding!$D$2:$D$1001, "&gt;=10000",Crowdfunding!$D$2:$D$1001,"&lt;=14999",Crowdfunding!$G$2:$G$1001, "canceled")</f>
        <v>0</v>
      </c>
      <c r="E5">
        <f t="shared" si="1"/>
        <v>9</v>
      </c>
      <c r="F5" s="12">
        <f t="shared" si="2"/>
        <v>0.44444444444444442</v>
      </c>
      <c r="G5" s="12">
        <f t="shared" si="3"/>
        <v>0.55555555555555558</v>
      </c>
      <c r="H5" s="12">
        <f t="shared" si="4"/>
        <v>0</v>
      </c>
    </row>
    <row r="6" spans="1:8" x14ac:dyDescent="0.3">
      <c r="A6" t="s">
        <v>2102</v>
      </c>
      <c r="B6">
        <f>COUNTIFS(Crowdfunding!$D$2:$D$1001, "&gt;=15000",Crowdfunding!$D$2:$D$1001,"&lt;=19999",Crowdfunding!$G$2:$G$1001, "successful")</f>
        <v>10</v>
      </c>
      <c r="C6">
        <f>COUNTIFS(Crowdfunding!$D$2:$D$1001, "&gt;=15000",Crowdfunding!$D$2:$D$1001,"&lt;=19999",Crowdfunding!$G$2:$G$1001, "failed")</f>
        <v>0</v>
      </c>
      <c r="D6">
        <f>COUNTIFS(Crowdfunding!$D$2:$D$1001, "&gt;=15000",Crowdfunding!$D$2:$D$1001,"&lt;=19999",Crowdfunding!$G$2:$G$1001, "canceled")</f>
        <v>0</v>
      </c>
      <c r="E6">
        <f t="shared" si="1"/>
        <v>10</v>
      </c>
      <c r="F6" s="12">
        <f t="shared" si="2"/>
        <v>1</v>
      </c>
      <c r="G6" s="12">
        <f t="shared" si="3"/>
        <v>0</v>
      </c>
      <c r="H6" s="12">
        <f t="shared" si="4"/>
        <v>0</v>
      </c>
    </row>
    <row r="7" spans="1:8" x14ac:dyDescent="0.3">
      <c r="A7" t="s">
        <v>2103</v>
      </c>
      <c r="B7">
        <f>COUNTIFS(Crowdfunding!$D$2:$D$1001, "&gt;=20000",Crowdfunding!$D$2:$D$1001,"&lt;=24999",Crowdfunding!$G$2:$G$1001, "successful")</f>
        <v>7</v>
      </c>
      <c r="C7">
        <f>COUNTIFS(Crowdfunding!$D$2:$D$1001, "&gt;=20000",Crowdfunding!$D$2:$D$1001,"&lt;=24999",Crowdfunding!$G$2:$G$1001, "failed")</f>
        <v>0</v>
      </c>
      <c r="D7">
        <f>COUNTIFS(Crowdfunding!$D$2:$D$1001, "&gt;=20000",Crowdfunding!$D$2:$D$1001,"&lt;=24999",Crowdfunding!$G$2:$G$1001, "canceled")</f>
        <v>0</v>
      </c>
      <c r="E7">
        <f t="shared" si="1"/>
        <v>7</v>
      </c>
      <c r="F7" s="12">
        <f t="shared" si="2"/>
        <v>1</v>
      </c>
      <c r="G7" s="12">
        <f t="shared" si="3"/>
        <v>0</v>
      </c>
      <c r="H7" s="12">
        <f t="shared" si="4"/>
        <v>0</v>
      </c>
    </row>
    <row r="8" spans="1:8" x14ac:dyDescent="0.3">
      <c r="A8" t="s">
        <v>2104</v>
      </c>
      <c r="B8">
        <f>COUNTIFS(Crowdfunding!$D$2:$D$1001, "&gt;=25000",Crowdfunding!$D$2:$D$1001,"&lt;=29999",Crowdfunding!$G$2:$G$1001, "successful")</f>
        <v>11</v>
      </c>
      <c r="C8">
        <f>COUNTIFS(Crowdfunding!$D$2:$D$1001, "&gt;=25000",Crowdfunding!$D$2:$D$1001,"&lt;=29999",Crowdfunding!$G$2:$G$1001, "failed")</f>
        <v>3</v>
      </c>
      <c r="D8">
        <f>COUNTIFS(Crowdfunding!$D$2:$D$1001, "&gt;=25000",Crowdfunding!$D$2:$D$1001,"&lt;=29999",Crowdfunding!$G$2:$G$1001, "canceled")</f>
        <v>0</v>
      </c>
      <c r="E8">
        <f t="shared" si="1"/>
        <v>14</v>
      </c>
      <c r="F8" s="12">
        <f t="shared" si="2"/>
        <v>0.7857142857142857</v>
      </c>
      <c r="G8" s="12">
        <f t="shared" si="3"/>
        <v>0.21428571428571427</v>
      </c>
      <c r="H8" s="12">
        <f t="shared" si="4"/>
        <v>0</v>
      </c>
    </row>
    <row r="9" spans="1:8" x14ac:dyDescent="0.3">
      <c r="A9" t="s">
        <v>2105</v>
      </c>
      <c r="B9">
        <f>COUNTIFS(Crowdfunding!$D$2:$D$1001, "&gt;=30000",Crowdfunding!$D$2:$D$1001,"&lt;=34999",Crowdfunding!$G$2:$G$1001, "successful")</f>
        <v>7</v>
      </c>
      <c r="C9">
        <f>COUNTIFS(Crowdfunding!$D$2:$D$1001, "&gt;=30000",Crowdfunding!$D$2:$D$1001,"&lt;=34999",Crowdfunding!$G$2:$G$1001, "failed")</f>
        <v>0</v>
      </c>
      <c r="D9">
        <f>COUNTIFS(Crowdfunding!$D$2:$D$1001, "&gt;=30000",Crowdfunding!$D$2:$D$1001,"&lt;=34999",Crowdfunding!$G$2:$G$1001, "canceled")</f>
        <v>0</v>
      </c>
      <c r="E9">
        <f t="shared" si="1"/>
        <v>7</v>
      </c>
      <c r="F9" s="12">
        <f t="shared" si="2"/>
        <v>1</v>
      </c>
      <c r="G9" s="12">
        <f t="shared" si="3"/>
        <v>0</v>
      </c>
      <c r="H9" s="12">
        <f t="shared" si="4"/>
        <v>0</v>
      </c>
    </row>
    <row r="10" spans="1:8" x14ac:dyDescent="0.3">
      <c r="A10" t="s">
        <v>2106</v>
      </c>
      <c r="B10">
        <f>COUNTIFS(Crowdfunding!$D$2:$D$1001, "&gt;=35000",Crowdfunding!$D$2:$D$1001,"&lt;=39999",Crowdfunding!$G$2:$G$1001, "successful")</f>
        <v>8</v>
      </c>
      <c r="C10">
        <f>COUNTIFS(Crowdfunding!$D$2:$D$1001, "&gt;=35000",Crowdfunding!$D$2:$D$1001,"&lt;=39999",Crowdfunding!$G$2:$G$1001, "failed")</f>
        <v>3</v>
      </c>
      <c r="D10">
        <f>COUNTIFS(Crowdfunding!$D$2:$D$1001, "&gt;=35000",Crowdfunding!$D$2:$D$1001,"&lt;=39999",Crowdfunding!$G$2:$G$1001, "canceled")</f>
        <v>1</v>
      </c>
      <c r="E10">
        <f t="shared" si="1"/>
        <v>12</v>
      </c>
      <c r="F10" s="12">
        <f t="shared" si="2"/>
        <v>0.66666666666666663</v>
      </c>
      <c r="G10" s="12">
        <f t="shared" si="3"/>
        <v>0.25</v>
      </c>
      <c r="H10" s="12">
        <f t="shared" si="4"/>
        <v>8.3333333333333329E-2</v>
      </c>
    </row>
    <row r="11" spans="1:8" x14ac:dyDescent="0.3">
      <c r="A11" t="s">
        <v>2107</v>
      </c>
      <c r="B11">
        <f>COUNTIFS(Crowdfunding!$D$2:$D$1001, "&gt;=40000",Crowdfunding!$D$2:$D$1001,"&lt;=44999",Crowdfunding!$G$2:$G$1001, "successful")</f>
        <v>11</v>
      </c>
      <c r="C11">
        <f>COUNTIFS(Crowdfunding!$D$2:$D$1001, "&gt;=40000",Crowdfunding!$D$2:$D$1001,"&lt;=44999",Crowdfunding!$G$2:$G$1001, "failed")</f>
        <v>3</v>
      </c>
      <c r="D11">
        <f>COUNTIFS(Crowdfunding!$D$2:$D$1001, "&gt;=40000",Crowdfunding!$D$2:$D$1001,"&lt;=44999",Crowdfunding!$G$2:$G$1001, "canceled")</f>
        <v>0</v>
      </c>
      <c r="E11">
        <f t="shared" si="1"/>
        <v>14</v>
      </c>
      <c r="F11" s="12">
        <f t="shared" si="2"/>
        <v>0.7857142857142857</v>
      </c>
      <c r="G11" s="12">
        <f t="shared" si="3"/>
        <v>0.21428571428571427</v>
      </c>
      <c r="H11" s="12">
        <f t="shared" si="4"/>
        <v>0</v>
      </c>
    </row>
    <row r="12" spans="1:8" x14ac:dyDescent="0.3">
      <c r="A12" t="s">
        <v>2108</v>
      </c>
      <c r="B12">
        <f>COUNTIFS(Crowdfunding!$D$2:$D$1001, "&gt;=45000",Crowdfunding!$D$2:$D$1001,"&lt;=49999",Crowdfunding!$G$2:$G$1001, "successful")</f>
        <v>8</v>
      </c>
      <c r="C12">
        <f>COUNTIFS(Crowdfunding!$D$2:$D$1001, "&gt;=45000",Crowdfunding!$D$2:$D$1001,"&lt;=49999",Crowdfunding!$G$2:$G$1001, "failed")</f>
        <v>3</v>
      </c>
      <c r="D12">
        <f>COUNTIFS(Crowdfunding!$D$2:$D$1001, "&gt;=45000",Crowdfunding!$D$2:$D$1001,"&lt;=49999",Crowdfunding!$G$2:$G$1001, "canceled")</f>
        <v>0</v>
      </c>
      <c r="E12">
        <f t="shared" si="1"/>
        <v>11</v>
      </c>
      <c r="F12" s="12">
        <f t="shared" si="2"/>
        <v>0.72727272727272729</v>
      </c>
      <c r="G12" s="12">
        <f t="shared" si="3"/>
        <v>0.27272727272727271</v>
      </c>
      <c r="H12" s="12">
        <f t="shared" si="4"/>
        <v>0</v>
      </c>
    </row>
    <row r="13" spans="1:8" x14ac:dyDescent="0.3">
      <c r="A13" t="s">
        <v>2109</v>
      </c>
      <c r="B13">
        <f>COUNTIFS(Crowdfunding!$D$2:$D$1001, "&gt;=50000",Crowdfunding!$G$2:$G$1001, "successful")</f>
        <v>114</v>
      </c>
      <c r="C13">
        <f>COUNTIFS(Crowdfunding!$D$2:$D$1001, "&gt;=50000",Crowdfunding!$G$2:$G$1001, "failed")</f>
        <v>163</v>
      </c>
      <c r="D13">
        <f>COUNTIFS(Crowdfunding!$D$2:$D$1001, "&gt;=50000",Crowdfunding!$G$2:$G$1001, "canceled")</f>
        <v>28</v>
      </c>
      <c r="E13">
        <f t="shared" si="1"/>
        <v>305</v>
      </c>
      <c r="F13" s="12">
        <f t="shared" si="2"/>
        <v>0.3737704918032787</v>
      </c>
      <c r="G13" s="12">
        <f t="shared" si="3"/>
        <v>0.53442622950819674</v>
      </c>
      <c r="H13" s="12">
        <f t="shared" si="4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A521A-8566-4DE9-8A24-CB32A1B92AEE}">
  <dimension ref="C2:H575"/>
  <sheetViews>
    <sheetView tabSelected="1" zoomScale="80" zoomScaleNormal="80" workbookViewId="0">
      <selection activeCell="D6" sqref="D6"/>
    </sheetView>
  </sheetViews>
  <sheetFormatPr defaultRowHeight="15.6" x14ac:dyDescent="0.3"/>
  <cols>
    <col min="1" max="2" width="8.796875" style="13"/>
    <col min="3" max="3" width="9.296875" style="13" bestFit="1" customWidth="1"/>
    <col min="4" max="4" width="16.19921875" style="13" bestFit="1" customWidth="1"/>
    <col min="5" max="7" width="8.796875" style="13"/>
    <col min="8" max="8" width="13.19921875" style="13" bestFit="1" customWidth="1"/>
    <col min="9" max="16384" width="8.796875" style="13"/>
  </cols>
  <sheetData>
    <row r="2" spans="3:8" x14ac:dyDescent="0.3">
      <c r="C2" s="13" t="s">
        <v>2110</v>
      </c>
      <c r="D2" s="14">
        <f>AVERAGE($D$11:$D$575)</f>
        <v>851.14690265486729</v>
      </c>
      <c r="G2" s="13" t="s">
        <v>2110</v>
      </c>
      <c r="H2" s="14">
        <f>AVERAGE($H$11:$H$575)</f>
        <v>585.61538461538464</v>
      </c>
    </row>
    <row r="3" spans="3:8" x14ac:dyDescent="0.3">
      <c r="C3" s="13" t="s">
        <v>2111</v>
      </c>
      <c r="D3" s="14">
        <f>MEDIAN($D$11:$D$575)</f>
        <v>201</v>
      </c>
      <c r="G3" s="13" t="s">
        <v>2111</v>
      </c>
      <c r="H3" s="14">
        <f>MEDIAN($H$11:$H$575)</f>
        <v>114.5</v>
      </c>
    </row>
    <row r="4" spans="3:8" x14ac:dyDescent="0.3">
      <c r="C4" s="13" t="s">
        <v>2112</v>
      </c>
      <c r="D4" s="14">
        <f>MIN($D$11:$D$575)</f>
        <v>16</v>
      </c>
      <c r="G4" s="13" t="s">
        <v>2112</v>
      </c>
      <c r="H4" s="14">
        <f>MIN($H$11:$H$575)</f>
        <v>0</v>
      </c>
    </row>
    <row r="5" spans="3:8" x14ac:dyDescent="0.3">
      <c r="C5" s="13" t="s">
        <v>2113</v>
      </c>
      <c r="D5" s="14">
        <f>MAX($D$11:$D$575)</f>
        <v>7295</v>
      </c>
      <c r="G5" s="13" t="s">
        <v>2113</v>
      </c>
      <c r="H5" s="14">
        <f>MAX($H$11:$H$575)</f>
        <v>6080</v>
      </c>
    </row>
    <row r="6" spans="3:8" x14ac:dyDescent="0.3">
      <c r="C6" s="13" t="s">
        <v>2114</v>
      </c>
      <c r="D6" s="14">
        <f>_xlfn.VAR.P($D$11:$D$575)</f>
        <v>1603373.7324019109</v>
      </c>
      <c r="G6" s="13" t="s">
        <v>2114</v>
      </c>
      <c r="H6" s="14">
        <f>_xlfn.VAR.P($H$11:$H$575)</f>
        <v>921574.68174133555</v>
      </c>
    </row>
    <row r="7" spans="3:8" x14ac:dyDescent="0.3">
      <c r="C7" s="13" t="s">
        <v>2115</v>
      </c>
      <c r="D7" s="14">
        <f>_xlfn.STDEV.P($D$11:$D$575)</f>
        <v>1266.2439466397898</v>
      </c>
      <c r="G7" s="13" t="s">
        <v>2115</v>
      </c>
      <c r="H7" s="14">
        <f>_xlfn.STDEV.P($H$11:$H$575)</f>
        <v>959.98681331637863</v>
      </c>
    </row>
    <row r="10" spans="3:8" x14ac:dyDescent="0.3">
      <c r="C10" s="16" t="s">
        <v>2068</v>
      </c>
      <c r="D10" s="16" t="s">
        <v>5</v>
      </c>
      <c r="G10" s="16" t="s">
        <v>2068</v>
      </c>
      <c r="H10" s="16" t="s">
        <v>5</v>
      </c>
    </row>
    <row r="11" spans="3:8" x14ac:dyDescent="0.3">
      <c r="C11" s="15" t="s">
        <v>20</v>
      </c>
      <c r="D11" s="15">
        <v>158</v>
      </c>
      <c r="G11" s="15" t="s">
        <v>14</v>
      </c>
      <c r="H11" s="15">
        <v>0</v>
      </c>
    </row>
    <row r="12" spans="3:8" x14ac:dyDescent="0.3">
      <c r="C12" s="15" t="s">
        <v>20</v>
      </c>
      <c r="D12" s="15">
        <v>1425</v>
      </c>
      <c r="G12" s="15" t="s">
        <v>14</v>
      </c>
      <c r="H12" s="15">
        <v>24</v>
      </c>
    </row>
    <row r="13" spans="3:8" x14ac:dyDescent="0.3">
      <c r="C13" s="15" t="s">
        <v>20</v>
      </c>
      <c r="D13" s="15">
        <v>174</v>
      </c>
      <c r="G13" s="15" t="s">
        <v>14</v>
      </c>
      <c r="H13" s="15">
        <v>53</v>
      </c>
    </row>
    <row r="14" spans="3:8" x14ac:dyDescent="0.3">
      <c r="C14" s="15" t="s">
        <v>20</v>
      </c>
      <c r="D14" s="15">
        <v>227</v>
      </c>
      <c r="G14" s="15" t="s">
        <v>14</v>
      </c>
      <c r="H14" s="15">
        <v>18</v>
      </c>
    </row>
    <row r="15" spans="3:8" x14ac:dyDescent="0.3">
      <c r="C15" s="15" t="s">
        <v>20</v>
      </c>
      <c r="D15" s="15">
        <v>220</v>
      </c>
      <c r="G15" s="15" t="s">
        <v>14</v>
      </c>
      <c r="H15" s="15">
        <v>44</v>
      </c>
    </row>
    <row r="16" spans="3:8" x14ac:dyDescent="0.3">
      <c r="C16" s="15" t="s">
        <v>20</v>
      </c>
      <c r="D16" s="15">
        <v>98</v>
      </c>
      <c r="G16" s="15" t="s">
        <v>14</v>
      </c>
      <c r="H16" s="15">
        <v>27</v>
      </c>
    </row>
    <row r="17" spans="3:8" x14ac:dyDescent="0.3">
      <c r="C17" s="15" t="s">
        <v>20</v>
      </c>
      <c r="D17" s="15">
        <v>100</v>
      </c>
      <c r="G17" s="15" t="s">
        <v>14</v>
      </c>
      <c r="H17" s="15">
        <v>55</v>
      </c>
    </row>
    <row r="18" spans="3:8" x14ac:dyDescent="0.3">
      <c r="C18" s="15" t="s">
        <v>20</v>
      </c>
      <c r="D18" s="15">
        <v>1249</v>
      </c>
      <c r="G18" s="15" t="s">
        <v>14</v>
      </c>
      <c r="H18" s="15">
        <v>200</v>
      </c>
    </row>
    <row r="19" spans="3:8" x14ac:dyDescent="0.3">
      <c r="C19" s="15" t="s">
        <v>20</v>
      </c>
      <c r="D19" s="15">
        <v>1396</v>
      </c>
      <c r="G19" s="15" t="s">
        <v>14</v>
      </c>
      <c r="H19" s="15">
        <v>452</v>
      </c>
    </row>
    <row r="20" spans="3:8" x14ac:dyDescent="0.3">
      <c r="C20" s="15" t="s">
        <v>20</v>
      </c>
      <c r="D20" s="15">
        <v>890</v>
      </c>
      <c r="G20" s="15" t="s">
        <v>14</v>
      </c>
      <c r="H20" s="15">
        <v>674</v>
      </c>
    </row>
    <row r="21" spans="3:8" x14ac:dyDescent="0.3">
      <c r="C21" s="15" t="s">
        <v>20</v>
      </c>
      <c r="D21" s="15">
        <v>142</v>
      </c>
      <c r="G21" s="15" t="s">
        <v>14</v>
      </c>
      <c r="H21" s="15">
        <v>558</v>
      </c>
    </row>
    <row r="22" spans="3:8" x14ac:dyDescent="0.3">
      <c r="C22" s="15" t="s">
        <v>20</v>
      </c>
      <c r="D22" s="15">
        <v>2673</v>
      </c>
      <c r="G22" s="15" t="s">
        <v>14</v>
      </c>
      <c r="H22" s="15">
        <v>15</v>
      </c>
    </row>
    <row r="23" spans="3:8" x14ac:dyDescent="0.3">
      <c r="C23" s="15" t="s">
        <v>20</v>
      </c>
      <c r="D23" s="15">
        <v>163</v>
      </c>
      <c r="G23" s="15" t="s">
        <v>14</v>
      </c>
      <c r="H23" s="15">
        <v>2307</v>
      </c>
    </row>
    <row r="24" spans="3:8" x14ac:dyDescent="0.3">
      <c r="C24" s="15" t="s">
        <v>20</v>
      </c>
      <c r="D24" s="15">
        <v>2220</v>
      </c>
      <c r="G24" s="15" t="s">
        <v>14</v>
      </c>
      <c r="H24" s="15">
        <v>88</v>
      </c>
    </row>
    <row r="25" spans="3:8" x14ac:dyDescent="0.3">
      <c r="C25" s="15" t="s">
        <v>20</v>
      </c>
      <c r="D25" s="15">
        <v>1606</v>
      </c>
      <c r="G25" s="15" t="s">
        <v>14</v>
      </c>
      <c r="H25" s="15">
        <v>48</v>
      </c>
    </row>
    <row r="26" spans="3:8" x14ac:dyDescent="0.3">
      <c r="C26" s="15" t="s">
        <v>20</v>
      </c>
      <c r="D26" s="15">
        <v>129</v>
      </c>
      <c r="G26" s="15" t="s">
        <v>14</v>
      </c>
      <c r="H26" s="15">
        <v>1</v>
      </c>
    </row>
    <row r="27" spans="3:8" x14ac:dyDescent="0.3">
      <c r="C27" s="15" t="s">
        <v>20</v>
      </c>
      <c r="D27" s="15">
        <v>226</v>
      </c>
      <c r="G27" s="15" t="s">
        <v>14</v>
      </c>
      <c r="H27" s="15">
        <v>1467</v>
      </c>
    </row>
    <row r="28" spans="3:8" x14ac:dyDescent="0.3">
      <c r="C28" s="15" t="s">
        <v>20</v>
      </c>
      <c r="D28" s="15">
        <v>5419</v>
      </c>
      <c r="G28" s="15" t="s">
        <v>14</v>
      </c>
      <c r="H28" s="15">
        <v>75</v>
      </c>
    </row>
    <row r="29" spans="3:8" x14ac:dyDescent="0.3">
      <c r="C29" s="15" t="s">
        <v>20</v>
      </c>
      <c r="D29" s="15">
        <v>165</v>
      </c>
      <c r="G29" s="15" t="s">
        <v>14</v>
      </c>
      <c r="H29" s="15">
        <v>120</v>
      </c>
    </row>
    <row r="30" spans="3:8" x14ac:dyDescent="0.3">
      <c r="C30" s="15" t="s">
        <v>20</v>
      </c>
      <c r="D30" s="15">
        <v>1965</v>
      </c>
      <c r="G30" s="15" t="s">
        <v>14</v>
      </c>
      <c r="H30" s="15">
        <v>2253</v>
      </c>
    </row>
    <row r="31" spans="3:8" x14ac:dyDescent="0.3">
      <c r="C31" s="15" t="s">
        <v>20</v>
      </c>
      <c r="D31" s="15">
        <v>16</v>
      </c>
      <c r="G31" s="15" t="s">
        <v>14</v>
      </c>
      <c r="H31" s="15">
        <v>5</v>
      </c>
    </row>
    <row r="32" spans="3:8" x14ac:dyDescent="0.3">
      <c r="C32" s="15" t="s">
        <v>20</v>
      </c>
      <c r="D32" s="15">
        <v>107</v>
      </c>
      <c r="G32" s="15" t="s">
        <v>14</v>
      </c>
      <c r="H32" s="15">
        <v>38</v>
      </c>
    </row>
    <row r="33" spans="3:8" x14ac:dyDescent="0.3">
      <c r="C33" s="15" t="s">
        <v>20</v>
      </c>
      <c r="D33" s="15">
        <v>134</v>
      </c>
      <c r="G33" s="15" t="s">
        <v>14</v>
      </c>
      <c r="H33" s="15">
        <v>12</v>
      </c>
    </row>
    <row r="34" spans="3:8" x14ac:dyDescent="0.3">
      <c r="C34" s="15" t="s">
        <v>20</v>
      </c>
      <c r="D34" s="15">
        <v>198</v>
      </c>
      <c r="G34" s="15" t="s">
        <v>14</v>
      </c>
      <c r="H34" s="15">
        <v>1684</v>
      </c>
    </row>
    <row r="35" spans="3:8" x14ac:dyDescent="0.3">
      <c r="C35" s="15" t="s">
        <v>20</v>
      </c>
      <c r="D35" s="15">
        <v>111</v>
      </c>
      <c r="G35" s="15" t="s">
        <v>14</v>
      </c>
      <c r="H35" s="15">
        <v>56</v>
      </c>
    </row>
    <row r="36" spans="3:8" x14ac:dyDescent="0.3">
      <c r="C36" s="15" t="s">
        <v>20</v>
      </c>
      <c r="D36" s="15">
        <v>222</v>
      </c>
      <c r="G36" s="15" t="s">
        <v>14</v>
      </c>
      <c r="H36" s="15">
        <v>838</v>
      </c>
    </row>
    <row r="37" spans="3:8" x14ac:dyDescent="0.3">
      <c r="C37" s="15" t="s">
        <v>20</v>
      </c>
      <c r="D37" s="15">
        <v>6212</v>
      </c>
      <c r="G37" s="15" t="s">
        <v>14</v>
      </c>
      <c r="H37" s="15">
        <v>1000</v>
      </c>
    </row>
    <row r="38" spans="3:8" x14ac:dyDescent="0.3">
      <c r="C38" s="15" t="s">
        <v>20</v>
      </c>
      <c r="D38" s="15">
        <v>98</v>
      </c>
      <c r="G38" s="15" t="s">
        <v>14</v>
      </c>
      <c r="H38" s="15">
        <v>1482</v>
      </c>
    </row>
    <row r="39" spans="3:8" x14ac:dyDescent="0.3">
      <c r="C39" s="15" t="s">
        <v>20</v>
      </c>
      <c r="D39" s="15">
        <v>92</v>
      </c>
      <c r="G39" s="15" t="s">
        <v>14</v>
      </c>
      <c r="H39" s="15">
        <v>106</v>
      </c>
    </row>
    <row r="40" spans="3:8" x14ac:dyDescent="0.3">
      <c r="C40" s="15" t="s">
        <v>20</v>
      </c>
      <c r="D40" s="15">
        <v>149</v>
      </c>
      <c r="G40" s="15" t="s">
        <v>14</v>
      </c>
      <c r="H40" s="15">
        <v>679</v>
      </c>
    </row>
    <row r="41" spans="3:8" x14ac:dyDescent="0.3">
      <c r="C41" s="15" t="s">
        <v>20</v>
      </c>
      <c r="D41" s="15">
        <v>2431</v>
      </c>
      <c r="G41" s="15" t="s">
        <v>14</v>
      </c>
      <c r="H41" s="15">
        <v>1220</v>
      </c>
    </row>
    <row r="42" spans="3:8" x14ac:dyDescent="0.3">
      <c r="C42" s="15" t="s">
        <v>20</v>
      </c>
      <c r="D42" s="15">
        <v>303</v>
      </c>
      <c r="G42" s="15" t="s">
        <v>14</v>
      </c>
      <c r="H42" s="15">
        <v>1</v>
      </c>
    </row>
    <row r="43" spans="3:8" x14ac:dyDescent="0.3">
      <c r="C43" s="15" t="s">
        <v>20</v>
      </c>
      <c r="D43" s="15">
        <v>209</v>
      </c>
      <c r="G43" s="15" t="s">
        <v>14</v>
      </c>
      <c r="H43" s="15">
        <v>37</v>
      </c>
    </row>
    <row r="44" spans="3:8" x14ac:dyDescent="0.3">
      <c r="C44" s="15" t="s">
        <v>20</v>
      </c>
      <c r="D44" s="15">
        <v>131</v>
      </c>
      <c r="G44" s="15" t="s">
        <v>14</v>
      </c>
      <c r="H44" s="15">
        <v>60</v>
      </c>
    </row>
    <row r="45" spans="3:8" x14ac:dyDescent="0.3">
      <c r="C45" s="15" t="s">
        <v>20</v>
      </c>
      <c r="D45" s="15">
        <v>164</v>
      </c>
      <c r="G45" s="15" t="s">
        <v>14</v>
      </c>
      <c r="H45" s="15">
        <v>296</v>
      </c>
    </row>
    <row r="46" spans="3:8" x14ac:dyDescent="0.3">
      <c r="C46" s="15" t="s">
        <v>20</v>
      </c>
      <c r="D46" s="15">
        <v>201</v>
      </c>
      <c r="G46" s="15" t="s">
        <v>14</v>
      </c>
      <c r="H46" s="15">
        <v>3304</v>
      </c>
    </row>
    <row r="47" spans="3:8" x14ac:dyDescent="0.3">
      <c r="C47" s="15" t="s">
        <v>20</v>
      </c>
      <c r="D47" s="15">
        <v>211</v>
      </c>
      <c r="G47" s="15" t="s">
        <v>14</v>
      </c>
      <c r="H47" s="15">
        <v>73</v>
      </c>
    </row>
    <row r="48" spans="3:8" x14ac:dyDescent="0.3">
      <c r="C48" s="15" t="s">
        <v>20</v>
      </c>
      <c r="D48" s="15">
        <v>128</v>
      </c>
      <c r="G48" s="15" t="s">
        <v>14</v>
      </c>
      <c r="H48" s="15">
        <v>3387</v>
      </c>
    </row>
    <row r="49" spans="3:8" x14ac:dyDescent="0.3">
      <c r="C49" s="15" t="s">
        <v>20</v>
      </c>
      <c r="D49" s="15">
        <v>1600</v>
      </c>
      <c r="G49" s="15" t="s">
        <v>14</v>
      </c>
      <c r="H49" s="15">
        <v>662</v>
      </c>
    </row>
    <row r="50" spans="3:8" x14ac:dyDescent="0.3">
      <c r="C50" s="15" t="s">
        <v>20</v>
      </c>
      <c r="D50" s="15">
        <v>249</v>
      </c>
      <c r="G50" s="15" t="s">
        <v>14</v>
      </c>
      <c r="H50" s="15">
        <v>774</v>
      </c>
    </row>
    <row r="51" spans="3:8" x14ac:dyDescent="0.3">
      <c r="C51" s="15" t="s">
        <v>20</v>
      </c>
      <c r="D51" s="15">
        <v>236</v>
      </c>
      <c r="G51" s="15" t="s">
        <v>14</v>
      </c>
      <c r="H51" s="15">
        <v>672</v>
      </c>
    </row>
    <row r="52" spans="3:8" x14ac:dyDescent="0.3">
      <c r="C52" s="15" t="s">
        <v>20</v>
      </c>
      <c r="D52" s="15">
        <v>4065</v>
      </c>
      <c r="G52" s="15" t="s">
        <v>14</v>
      </c>
      <c r="H52" s="15">
        <v>940</v>
      </c>
    </row>
    <row r="53" spans="3:8" x14ac:dyDescent="0.3">
      <c r="C53" s="15" t="s">
        <v>20</v>
      </c>
      <c r="D53" s="15">
        <v>246</v>
      </c>
      <c r="G53" s="15" t="s">
        <v>14</v>
      </c>
      <c r="H53" s="15">
        <v>117</v>
      </c>
    </row>
    <row r="54" spans="3:8" x14ac:dyDescent="0.3">
      <c r="C54" s="15" t="s">
        <v>20</v>
      </c>
      <c r="D54" s="15">
        <v>2475</v>
      </c>
      <c r="G54" s="15" t="s">
        <v>14</v>
      </c>
      <c r="H54" s="15">
        <v>115</v>
      </c>
    </row>
    <row r="55" spans="3:8" x14ac:dyDescent="0.3">
      <c r="C55" s="15" t="s">
        <v>20</v>
      </c>
      <c r="D55" s="15">
        <v>76</v>
      </c>
      <c r="G55" s="15" t="s">
        <v>14</v>
      </c>
      <c r="H55" s="15">
        <v>326</v>
      </c>
    </row>
    <row r="56" spans="3:8" x14ac:dyDescent="0.3">
      <c r="C56" s="15" t="s">
        <v>20</v>
      </c>
      <c r="D56" s="15">
        <v>54</v>
      </c>
      <c r="G56" s="15" t="s">
        <v>14</v>
      </c>
      <c r="H56" s="15">
        <v>1</v>
      </c>
    </row>
    <row r="57" spans="3:8" x14ac:dyDescent="0.3">
      <c r="C57" s="15" t="s">
        <v>20</v>
      </c>
      <c r="D57" s="15">
        <v>88</v>
      </c>
      <c r="G57" s="15" t="s">
        <v>14</v>
      </c>
      <c r="H57" s="15">
        <v>1467</v>
      </c>
    </row>
    <row r="58" spans="3:8" x14ac:dyDescent="0.3">
      <c r="C58" s="15" t="s">
        <v>20</v>
      </c>
      <c r="D58" s="15">
        <v>85</v>
      </c>
      <c r="G58" s="15" t="s">
        <v>14</v>
      </c>
      <c r="H58" s="15">
        <v>5681</v>
      </c>
    </row>
    <row r="59" spans="3:8" x14ac:dyDescent="0.3">
      <c r="C59" s="15" t="s">
        <v>20</v>
      </c>
      <c r="D59" s="15">
        <v>170</v>
      </c>
      <c r="G59" s="15" t="s">
        <v>14</v>
      </c>
      <c r="H59" s="15">
        <v>1059</v>
      </c>
    </row>
    <row r="60" spans="3:8" x14ac:dyDescent="0.3">
      <c r="C60" s="15" t="s">
        <v>20</v>
      </c>
      <c r="D60" s="15">
        <v>330</v>
      </c>
      <c r="G60" s="15" t="s">
        <v>14</v>
      </c>
      <c r="H60" s="15">
        <v>1194</v>
      </c>
    </row>
    <row r="61" spans="3:8" x14ac:dyDescent="0.3">
      <c r="C61" s="15" t="s">
        <v>20</v>
      </c>
      <c r="D61" s="15">
        <v>127</v>
      </c>
      <c r="G61" s="15" t="s">
        <v>14</v>
      </c>
      <c r="H61" s="15">
        <v>30</v>
      </c>
    </row>
    <row r="62" spans="3:8" x14ac:dyDescent="0.3">
      <c r="C62" s="15" t="s">
        <v>20</v>
      </c>
      <c r="D62" s="15">
        <v>411</v>
      </c>
      <c r="G62" s="15" t="s">
        <v>14</v>
      </c>
      <c r="H62" s="15">
        <v>75</v>
      </c>
    </row>
    <row r="63" spans="3:8" x14ac:dyDescent="0.3">
      <c r="C63" s="15" t="s">
        <v>20</v>
      </c>
      <c r="D63" s="15">
        <v>180</v>
      </c>
      <c r="G63" s="15" t="s">
        <v>14</v>
      </c>
      <c r="H63" s="15">
        <v>955</v>
      </c>
    </row>
    <row r="64" spans="3:8" x14ac:dyDescent="0.3">
      <c r="C64" s="15" t="s">
        <v>20</v>
      </c>
      <c r="D64" s="15">
        <v>374</v>
      </c>
      <c r="G64" s="15" t="s">
        <v>14</v>
      </c>
      <c r="H64" s="15">
        <v>67</v>
      </c>
    </row>
    <row r="65" spans="3:8" x14ac:dyDescent="0.3">
      <c r="C65" s="15" t="s">
        <v>20</v>
      </c>
      <c r="D65" s="15">
        <v>71</v>
      </c>
      <c r="G65" s="15" t="s">
        <v>14</v>
      </c>
      <c r="H65" s="15">
        <v>5</v>
      </c>
    </row>
    <row r="66" spans="3:8" x14ac:dyDescent="0.3">
      <c r="C66" s="15" t="s">
        <v>20</v>
      </c>
      <c r="D66" s="15">
        <v>203</v>
      </c>
      <c r="G66" s="15" t="s">
        <v>14</v>
      </c>
      <c r="H66" s="15">
        <v>26</v>
      </c>
    </row>
    <row r="67" spans="3:8" x14ac:dyDescent="0.3">
      <c r="C67" s="15" t="s">
        <v>20</v>
      </c>
      <c r="D67" s="15">
        <v>113</v>
      </c>
      <c r="G67" s="15" t="s">
        <v>14</v>
      </c>
      <c r="H67" s="15">
        <v>1130</v>
      </c>
    </row>
    <row r="68" spans="3:8" x14ac:dyDescent="0.3">
      <c r="C68" s="15" t="s">
        <v>20</v>
      </c>
      <c r="D68" s="15">
        <v>96</v>
      </c>
      <c r="G68" s="15" t="s">
        <v>14</v>
      </c>
      <c r="H68" s="15">
        <v>782</v>
      </c>
    </row>
    <row r="69" spans="3:8" x14ac:dyDescent="0.3">
      <c r="C69" s="15" t="s">
        <v>20</v>
      </c>
      <c r="D69" s="15">
        <v>498</v>
      </c>
      <c r="G69" s="15" t="s">
        <v>14</v>
      </c>
      <c r="H69" s="15">
        <v>210</v>
      </c>
    </row>
    <row r="70" spans="3:8" x14ac:dyDescent="0.3">
      <c r="C70" s="15" t="s">
        <v>20</v>
      </c>
      <c r="D70" s="15">
        <v>180</v>
      </c>
      <c r="G70" s="15" t="s">
        <v>14</v>
      </c>
      <c r="H70" s="15">
        <v>136</v>
      </c>
    </row>
    <row r="71" spans="3:8" x14ac:dyDescent="0.3">
      <c r="C71" s="15" t="s">
        <v>20</v>
      </c>
      <c r="D71" s="15">
        <v>27</v>
      </c>
      <c r="G71" s="15" t="s">
        <v>14</v>
      </c>
      <c r="H71" s="15">
        <v>86</v>
      </c>
    </row>
    <row r="72" spans="3:8" x14ac:dyDescent="0.3">
      <c r="C72" s="15" t="s">
        <v>20</v>
      </c>
      <c r="D72" s="15">
        <v>2331</v>
      </c>
      <c r="G72" s="15" t="s">
        <v>14</v>
      </c>
      <c r="H72" s="15">
        <v>19</v>
      </c>
    </row>
    <row r="73" spans="3:8" x14ac:dyDescent="0.3">
      <c r="C73" s="15" t="s">
        <v>20</v>
      </c>
      <c r="D73" s="15">
        <v>113</v>
      </c>
      <c r="G73" s="15" t="s">
        <v>14</v>
      </c>
      <c r="H73" s="15">
        <v>886</v>
      </c>
    </row>
    <row r="74" spans="3:8" x14ac:dyDescent="0.3">
      <c r="C74" s="15" t="s">
        <v>20</v>
      </c>
      <c r="D74" s="15">
        <v>164</v>
      </c>
      <c r="G74" s="15" t="s">
        <v>14</v>
      </c>
      <c r="H74" s="15">
        <v>35</v>
      </c>
    </row>
    <row r="75" spans="3:8" x14ac:dyDescent="0.3">
      <c r="C75" s="15" t="s">
        <v>20</v>
      </c>
      <c r="D75" s="15">
        <v>164</v>
      </c>
      <c r="G75" s="15" t="s">
        <v>14</v>
      </c>
      <c r="H75" s="15">
        <v>24</v>
      </c>
    </row>
    <row r="76" spans="3:8" x14ac:dyDescent="0.3">
      <c r="C76" s="15" t="s">
        <v>20</v>
      </c>
      <c r="D76" s="15">
        <v>336</v>
      </c>
      <c r="G76" s="15" t="s">
        <v>14</v>
      </c>
      <c r="H76" s="15">
        <v>86</v>
      </c>
    </row>
    <row r="77" spans="3:8" x14ac:dyDescent="0.3">
      <c r="C77" s="15" t="s">
        <v>20</v>
      </c>
      <c r="D77" s="15">
        <v>1917</v>
      </c>
      <c r="G77" s="15" t="s">
        <v>14</v>
      </c>
      <c r="H77" s="15">
        <v>243</v>
      </c>
    </row>
    <row r="78" spans="3:8" x14ac:dyDescent="0.3">
      <c r="C78" s="15" t="s">
        <v>20</v>
      </c>
      <c r="D78" s="15">
        <v>95</v>
      </c>
      <c r="G78" s="15" t="s">
        <v>14</v>
      </c>
      <c r="H78" s="15">
        <v>65</v>
      </c>
    </row>
    <row r="79" spans="3:8" x14ac:dyDescent="0.3">
      <c r="C79" s="15" t="s">
        <v>20</v>
      </c>
      <c r="D79" s="15">
        <v>147</v>
      </c>
      <c r="G79" s="15" t="s">
        <v>14</v>
      </c>
      <c r="H79" s="15">
        <v>100</v>
      </c>
    </row>
    <row r="80" spans="3:8" x14ac:dyDescent="0.3">
      <c r="C80" s="15" t="s">
        <v>20</v>
      </c>
      <c r="D80" s="15">
        <v>86</v>
      </c>
      <c r="G80" s="15" t="s">
        <v>14</v>
      </c>
      <c r="H80" s="15">
        <v>168</v>
      </c>
    </row>
    <row r="81" spans="3:8" x14ac:dyDescent="0.3">
      <c r="C81" s="15" t="s">
        <v>20</v>
      </c>
      <c r="D81" s="15">
        <v>83</v>
      </c>
      <c r="G81" s="15" t="s">
        <v>14</v>
      </c>
      <c r="H81" s="15">
        <v>13</v>
      </c>
    </row>
    <row r="82" spans="3:8" x14ac:dyDescent="0.3">
      <c r="C82" s="15" t="s">
        <v>20</v>
      </c>
      <c r="D82" s="15">
        <v>676</v>
      </c>
      <c r="G82" s="15" t="s">
        <v>14</v>
      </c>
      <c r="H82" s="15">
        <v>1</v>
      </c>
    </row>
    <row r="83" spans="3:8" x14ac:dyDescent="0.3">
      <c r="C83" s="15" t="s">
        <v>20</v>
      </c>
      <c r="D83" s="15">
        <v>361</v>
      </c>
      <c r="G83" s="15" t="s">
        <v>14</v>
      </c>
      <c r="H83" s="15">
        <v>40</v>
      </c>
    </row>
    <row r="84" spans="3:8" x14ac:dyDescent="0.3">
      <c r="C84" s="15" t="s">
        <v>20</v>
      </c>
      <c r="D84" s="15">
        <v>131</v>
      </c>
      <c r="G84" s="15" t="s">
        <v>14</v>
      </c>
      <c r="H84" s="15">
        <v>226</v>
      </c>
    </row>
    <row r="85" spans="3:8" x14ac:dyDescent="0.3">
      <c r="C85" s="15" t="s">
        <v>20</v>
      </c>
      <c r="D85" s="15">
        <v>126</v>
      </c>
      <c r="G85" s="15" t="s">
        <v>14</v>
      </c>
      <c r="H85" s="15">
        <v>1625</v>
      </c>
    </row>
    <row r="86" spans="3:8" x14ac:dyDescent="0.3">
      <c r="C86" s="15" t="s">
        <v>20</v>
      </c>
      <c r="D86" s="15">
        <v>275</v>
      </c>
      <c r="G86" s="15" t="s">
        <v>14</v>
      </c>
      <c r="H86" s="15">
        <v>143</v>
      </c>
    </row>
    <row r="87" spans="3:8" x14ac:dyDescent="0.3">
      <c r="C87" s="15" t="s">
        <v>20</v>
      </c>
      <c r="D87" s="15">
        <v>67</v>
      </c>
      <c r="G87" s="15" t="s">
        <v>14</v>
      </c>
      <c r="H87" s="15">
        <v>934</v>
      </c>
    </row>
    <row r="88" spans="3:8" x14ac:dyDescent="0.3">
      <c r="C88" s="15" t="s">
        <v>20</v>
      </c>
      <c r="D88" s="15">
        <v>154</v>
      </c>
      <c r="G88" s="15" t="s">
        <v>14</v>
      </c>
      <c r="H88" s="15">
        <v>17</v>
      </c>
    </row>
    <row r="89" spans="3:8" x14ac:dyDescent="0.3">
      <c r="C89" s="15" t="s">
        <v>20</v>
      </c>
      <c r="D89" s="15">
        <v>1782</v>
      </c>
      <c r="G89" s="15" t="s">
        <v>14</v>
      </c>
      <c r="H89" s="15">
        <v>2179</v>
      </c>
    </row>
    <row r="90" spans="3:8" x14ac:dyDescent="0.3">
      <c r="C90" s="15" t="s">
        <v>20</v>
      </c>
      <c r="D90" s="15">
        <v>903</v>
      </c>
      <c r="G90" s="15" t="s">
        <v>14</v>
      </c>
      <c r="H90" s="15">
        <v>931</v>
      </c>
    </row>
    <row r="91" spans="3:8" x14ac:dyDescent="0.3">
      <c r="C91" s="15" t="s">
        <v>20</v>
      </c>
      <c r="D91" s="15">
        <v>94</v>
      </c>
      <c r="G91" s="15" t="s">
        <v>14</v>
      </c>
      <c r="H91" s="15">
        <v>92</v>
      </c>
    </row>
    <row r="92" spans="3:8" x14ac:dyDescent="0.3">
      <c r="C92" s="15" t="s">
        <v>20</v>
      </c>
      <c r="D92" s="15">
        <v>180</v>
      </c>
      <c r="G92" s="15" t="s">
        <v>14</v>
      </c>
      <c r="H92" s="15">
        <v>57</v>
      </c>
    </row>
    <row r="93" spans="3:8" x14ac:dyDescent="0.3">
      <c r="C93" s="15" t="s">
        <v>20</v>
      </c>
      <c r="D93" s="15">
        <v>533</v>
      </c>
      <c r="G93" s="15" t="s">
        <v>14</v>
      </c>
      <c r="H93" s="15">
        <v>41</v>
      </c>
    </row>
    <row r="94" spans="3:8" x14ac:dyDescent="0.3">
      <c r="C94" s="15" t="s">
        <v>20</v>
      </c>
      <c r="D94" s="15">
        <v>2443</v>
      </c>
      <c r="G94" s="15" t="s">
        <v>14</v>
      </c>
      <c r="H94" s="15">
        <v>1</v>
      </c>
    </row>
    <row r="95" spans="3:8" x14ac:dyDescent="0.3">
      <c r="C95" s="15" t="s">
        <v>20</v>
      </c>
      <c r="D95" s="15">
        <v>89</v>
      </c>
      <c r="G95" s="15" t="s">
        <v>14</v>
      </c>
      <c r="H95" s="15">
        <v>101</v>
      </c>
    </row>
    <row r="96" spans="3:8" x14ac:dyDescent="0.3">
      <c r="C96" s="15" t="s">
        <v>20</v>
      </c>
      <c r="D96" s="15">
        <v>159</v>
      </c>
      <c r="G96" s="15" t="s">
        <v>14</v>
      </c>
      <c r="H96" s="15">
        <v>1335</v>
      </c>
    </row>
    <row r="97" spans="3:8" x14ac:dyDescent="0.3">
      <c r="C97" s="15" t="s">
        <v>20</v>
      </c>
      <c r="D97" s="15">
        <v>50</v>
      </c>
      <c r="G97" s="15" t="s">
        <v>14</v>
      </c>
      <c r="H97" s="15">
        <v>15</v>
      </c>
    </row>
    <row r="98" spans="3:8" x14ac:dyDescent="0.3">
      <c r="C98" s="15" t="s">
        <v>20</v>
      </c>
      <c r="D98" s="15">
        <v>186</v>
      </c>
      <c r="G98" s="15" t="s">
        <v>14</v>
      </c>
      <c r="H98" s="15">
        <v>454</v>
      </c>
    </row>
    <row r="99" spans="3:8" x14ac:dyDescent="0.3">
      <c r="C99" s="15" t="s">
        <v>20</v>
      </c>
      <c r="D99" s="15">
        <v>1071</v>
      </c>
      <c r="G99" s="15" t="s">
        <v>14</v>
      </c>
      <c r="H99" s="15">
        <v>3182</v>
      </c>
    </row>
    <row r="100" spans="3:8" x14ac:dyDescent="0.3">
      <c r="C100" s="15" t="s">
        <v>20</v>
      </c>
      <c r="D100" s="15">
        <v>117</v>
      </c>
      <c r="G100" s="15" t="s">
        <v>14</v>
      </c>
      <c r="H100" s="15">
        <v>15</v>
      </c>
    </row>
    <row r="101" spans="3:8" x14ac:dyDescent="0.3">
      <c r="C101" s="15" t="s">
        <v>20</v>
      </c>
      <c r="D101" s="15">
        <v>70</v>
      </c>
      <c r="G101" s="15" t="s">
        <v>14</v>
      </c>
      <c r="H101" s="15">
        <v>133</v>
      </c>
    </row>
    <row r="102" spans="3:8" x14ac:dyDescent="0.3">
      <c r="C102" s="15" t="s">
        <v>20</v>
      </c>
      <c r="D102" s="15">
        <v>135</v>
      </c>
      <c r="G102" s="15" t="s">
        <v>14</v>
      </c>
      <c r="H102" s="15">
        <v>2062</v>
      </c>
    </row>
    <row r="103" spans="3:8" x14ac:dyDescent="0.3">
      <c r="C103" s="15" t="s">
        <v>20</v>
      </c>
      <c r="D103" s="15">
        <v>768</v>
      </c>
      <c r="G103" s="15" t="s">
        <v>14</v>
      </c>
      <c r="H103" s="15">
        <v>29</v>
      </c>
    </row>
    <row r="104" spans="3:8" x14ac:dyDescent="0.3">
      <c r="C104" s="15" t="s">
        <v>20</v>
      </c>
      <c r="D104" s="15">
        <v>199</v>
      </c>
      <c r="G104" s="15" t="s">
        <v>14</v>
      </c>
      <c r="H104" s="15">
        <v>132</v>
      </c>
    </row>
    <row r="105" spans="3:8" x14ac:dyDescent="0.3">
      <c r="C105" s="15" t="s">
        <v>20</v>
      </c>
      <c r="D105" s="15">
        <v>107</v>
      </c>
      <c r="G105" s="15" t="s">
        <v>14</v>
      </c>
      <c r="H105" s="15">
        <v>137</v>
      </c>
    </row>
    <row r="106" spans="3:8" x14ac:dyDescent="0.3">
      <c r="C106" s="15" t="s">
        <v>20</v>
      </c>
      <c r="D106" s="15">
        <v>195</v>
      </c>
      <c r="G106" s="15" t="s">
        <v>14</v>
      </c>
      <c r="H106" s="15">
        <v>908</v>
      </c>
    </row>
    <row r="107" spans="3:8" x14ac:dyDescent="0.3">
      <c r="C107" s="15" t="s">
        <v>20</v>
      </c>
      <c r="D107" s="15">
        <v>3376</v>
      </c>
      <c r="G107" s="15" t="s">
        <v>14</v>
      </c>
      <c r="H107" s="15">
        <v>10</v>
      </c>
    </row>
    <row r="108" spans="3:8" x14ac:dyDescent="0.3">
      <c r="C108" s="15" t="s">
        <v>20</v>
      </c>
      <c r="D108" s="15">
        <v>41</v>
      </c>
      <c r="G108" s="15" t="s">
        <v>14</v>
      </c>
      <c r="H108" s="15">
        <v>1910</v>
      </c>
    </row>
    <row r="109" spans="3:8" x14ac:dyDescent="0.3">
      <c r="C109" s="15" t="s">
        <v>20</v>
      </c>
      <c r="D109" s="15">
        <v>1821</v>
      </c>
      <c r="G109" s="15" t="s">
        <v>14</v>
      </c>
      <c r="H109" s="15">
        <v>38</v>
      </c>
    </row>
    <row r="110" spans="3:8" x14ac:dyDescent="0.3">
      <c r="C110" s="15" t="s">
        <v>20</v>
      </c>
      <c r="D110" s="15">
        <v>164</v>
      </c>
      <c r="G110" s="15" t="s">
        <v>14</v>
      </c>
      <c r="H110" s="15">
        <v>104</v>
      </c>
    </row>
    <row r="111" spans="3:8" x14ac:dyDescent="0.3">
      <c r="C111" s="15" t="s">
        <v>20</v>
      </c>
      <c r="D111" s="15">
        <v>157</v>
      </c>
      <c r="G111" s="15" t="s">
        <v>14</v>
      </c>
      <c r="H111" s="15">
        <v>49</v>
      </c>
    </row>
    <row r="112" spans="3:8" x14ac:dyDescent="0.3">
      <c r="C112" s="15" t="s">
        <v>20</v>
      </c>
      <c r="D112" s="15">
        <v>246</v>
      </c>
      <c r="G112" s="15" t="s">
        <v>14</v>
      </c>
      <c r="H112" s="15">
        <v>1</v>
      </c>
    </row>
    <row r="113" spans="3:8" x14ac:dyDescent="0.3">
      <c r="C113" s="15" t="s">
        <v>20</v>
      </c>
      <c r="D113" s="15">
        <v>1396</v>
      </c>
      <c r="G113" s="15" t="s">
        <v>14</v>
      </c>
      <c r="H113" s="15">
        <v>245</v>
      </c>
    </row>
    <row r="114" spans="3:8" x14ac:dyDescent="0.3">
      <c r="C114" s="15" t="s">
        <v>20</v>
      </c>
      <c r="D114" s="15">
        <v>2506</v>
      </c>
      <c r="G114" s="15" t="s">
        <v>14</v>
      </c>
      <c r="H114" s="15">
        <v>32</v>
      </c>
    </row>
    <row r="115" spans="3:8" x14ac:dyDescent="0.3">
      <c r="C115" s="15" t="s">
        <v>20</v>
      </c>
      <c r="D115" s="15">
        <v>244</v>
      </c>
      <c r="G115" s="15" t="s">
        <v>14</v>
      </c>
      <c r="H115" s="15">
        <v>7</v>
      </c>
    </row>
    <row r="116" spans="3:8" x14ac:dyDescent="0.3">
      <c r="C116" s="15" t="s">
        <v>20</v>
      </c>
      <c r="D116" s="15">
        <v>146</v>
      </c>
      <c r="G116" s="15" t="s">
        <v>14</v>
      </c>
      <c r="H116" s="15">
        <v>803</v>
      </c>
    </row>
    <row r="117" spans="3:8" x14ac:dyDescent="0.3">
      <c r="C117" s="15" t="s">
        <v>20</v>
      </c>
      <c r="D117" s="15">
        <v>1267</v>
      </c>
      <c r="G117" s="15" t="s">
        <v>14</v>
      </c>
      <c r="H117" s="15">
        <v>16</v>
      </c>
    </row>
    <row r="118" spans="3:8" x14ac:dyDescent="0.3">
      <c r="C118" s="15" t="s">
        <v>20</v>
      </c>
      <c r="D118" s="15">
        <v>1561</v>
      </c>
      <c r="G118" s="15" t="s">
        <v>14</v>
      </c>
      <c r="H118" s="15">
        <v>31</v>
      </c>
    </row>
    <row r="119" spans="3:8" x14ac:dyDescent="0.3">
      <c r="C119" s="15" t="s">
        <v>20</v>
      </c>
      <c r="D119" s="15">
        <v>48</v>
      </c>
      <c r="G119" s="15" t="s">
        <v>14</v>
      </c>
      <c r="H119" s="15">
        <v>108</v>
      </c>
    </row>
    <row r="120" spans="3:8" x14ac:dyDescent="0.3">
      <c r="C120" s="15" t="s">
        <v>20</v>
      </c>
      <c r="D120" s="15">
        <v>2739</v>
      </c>
      <c r="G120" s="15" t="s">
        <v>14</v>
      </c>
      <c r="H120" s="15">
        <v>30</v>
      </c>
    </row>
    <row r="121" spans="3:8" x14ac:dyDescent="0.3">
      <c r="C121" s="15" t="s">
        <v>20</v>
      </c>
      <c r="D121" s="15">
        <v>3537</v>
      </c>
      <c r="G121" s="15" t="s">
        <v>14</v>
      </c>
      <c r="H121" s="15">
        <v>17</v>
      </c>
    </row>
    <row r="122" spans="3:8" x14ac:dyDescent="0.3">
      <c r="C122" s="15" t="s">
        <v>20</v>
      </c>
      <c r="D122" s="15">
        <v>2107</v>
      </c>
      <c r="G122" s="15" t="s">
        <v>14</v>
      </c>
      <c r="H122" s="15">
        <v>80</v>
      </c>
    </row>
    <row r="123" spans="3:8" x14ac:dyDescent="0.3">
      <c r="C123" s="15" t="s">
        <v>20</v>
      </c>
      <c r="D123" s="15">
        <v>3318</v>
      </c>
      <c r="G123" s="15" t="s">
        <v>14</v>
      </c>
      <c r="H123" s="15">
        <v>2468</v>
      </c>
    </row>
    <row r="124" spans="3:8" x14ac:dyDescent="0.3">
      <c r="C124" s="15" t="s">
        <v>20</v>
      </c>
      <c r="D124" s="15">
        <v>340</v>
      </c>
      <c r="G124" s="15" t="s">
        <v>14</v>
      </c>
      <c r="H124" s="15">
        <v>26</v>
      </c>
    </row>
    <row r="125" spans="3:8" x14ac:dyDescent="0.3">
      <c r="C125" s="15" t="s">
        <v>20</v>
      </c>
      <c r="D125" s="15">
        <v>1442</v>
      </c>
      <c r="G125" s="15" t="s">
        <v>14</v>
      </c>
      <c r="H125" s="15">
        <v>73</v>
      </c>
    </row>
    <row r="126" spans="3:8" x14ac:dyDescent="0.3">
      <c r="C126" s="15" t="s">
        <v>20</v>
      </c>
      <c r="D126" s="15">
        <v>126</v>
      </c>
      <c r="G126" s="15" t="s">
        <v>14</v>
      </c>
      <c r="H126" s="15">
        <v>128</v>
      </c>
    </row>
    <row r="127" spans="3:8" x14ac:dyDescent="0.3">
      <c r="C127" s="15" t="s">
        <v>20</v>
      </c>
      <c r="D127" s="15">
        <v>524</v>
      </c>
      <c r="G127" s="15" t="s">
        <v>14</v>
      </c>
      <c r="H127" s="15">
        <v>33</v>
      </c>
    </row>
    <row r="128" spans="3:8" x14ac:dyDescent="0.3">
      <c r="C128" s="15" t="s">
        <v>20</v>
      </c>
      <c r="D128" s="15">
        <v>1989</v>
      </c>
      <c r="G128" s="15" t="s">
        <v>14</v>
      </c>
      <c r="H128" s="15">
        <v>1072</v>
      </c>
    </row>
    <row r="129" spans="3:8" x14ac:dyDescent="0.3">
      <c r="C129" s="15" t="s">
        <v>20</v>
      </c>
      <c r="D129" s="15">
        <v>157</v>
      </c>
      <c r="G129" s="15" t="s">
        <v>14</v>
      </c>
      <c r="H129" s="15">
        <v>393</v>
      </c>
    </row>
    <row r="130" spans="3:8" x14ac:dyDescent="0.3">
      <c r="C130" s="15" t="s">
        <v>20</v>
      </c>
      <c r="D130" s="15">
        <v>4498</v>
      </c>
      <c r="G130" s="15" t="s">
        <v>14</v>
      </c>
      <c r="H130" s="15">
        <v>1257</v>
      </c>
    </row>
    <row r="131" spans="3:8" x14ac:dyDescent="0.3">
      <c r="C131" s="15" t="s">
        <v>20</v>
      </c>
      <c r="D131" s="15">
        <v>80</v>
      </c>
      <c r="G131" s="15" t="s">
        <v>14</v>
      </c>
      <c r="H131" s="15">
        <v>328</v>
      </c>
    </row>
    <row r="132" spans="3:8" x14ac:dyDescent="0.3">
      <c r="C132" s="15" t="s">
        <v>20</v>
      </c>
      <c r="D132" s="15">
        <v>43</v>
      </c>
      <c r="G132" s="15" t="s">
        <v>14</v>
      </c>
      <c r="H132" s="15">
        <v>147</v>
      </c>
    </row>
    <row r="133" spans="3:8" x14ac:dyDescent="0.3">
      <c r="C133" s="15" t="s">
        <v>20</v>
      </c>
      <c r="D133" s="15">
        <v>2053</v>
      </c>
      <c r="G133" s="15" t="s">
        <v>14</v>
      </c>
      <c r="H133" s="15">
        <v>830</v>
      </c>
    </row>
    <row r="134" spans="3:8" x14ac:dyDescent="0.3">
      <c r="C134" s="15" t="s">
        <v>20</v>
      </c>
      <c r="D134" s="15">
        <v>168</v>
      </c>
      <c r="G134" s="15" t="s">
        <v>14</v>
      </c>
      <c r="H134" s="15">
        <v>331</v>
      </c>
    </row>
    <row r="135" spans="3:8" x14ac:dyDescent="0.3">
      <c r="C135" s="15" t="s">
        <v>20</v>
      </c>
      <c r="D135" s="15">
        <v>4289</v>
      </c>
      <c r="G135" s="15" t="s">
        <v>14</v>
      </c>
      <c r="H135" s="15">
        <v>25</v>
      </c>
    </row>
    <row r="136" spans="3:8" x14ac:dyDescent="0.3">
      <c r="C136" s="15" t="s">
        <v>20</v>
      </c>
      <c r="D136" s="15">
        <v>165</v>
      </c>
      <c r="G136" s="15" t="s">
        <v>14</v>
      </c>
      <c r="H136" s="15">
        <v>3483</v>
      </c>
    </row>
    <row r="137" spans="3:8" x14ac:dyDescent="0.3">
      <c r="C137" s="15" t="s">
        <v>20</v>
      </c>
      <c r="D137" s="15">
        <v>1815</v>
      </c>
      <c r="G137" s="15" t="s">
        <v>14</v>
      </c>
      <c r="H137" s="15">
        <v>923</v>
      </c>
    </row>
    <row r="138" spans="3:8" x14ac:dyDescent="0.3">
      <c r="C138" s="15" t="s">
        <v>20</v>
      </c>
      <c r="D138" s="15">
        <v>397</v>
      </c>
      <c r="G138" s="15" t="s">
        <v>14</v>
      </c>
      <c r="H138" s="15">
        <v>1</v>
      </c>
    </row>
    <row r="139" spans="3:8" x14ac:dyDescent="0.3">
      <c r="C139" s="15" t="s">
        <v>20</v>
      </c>
      <c r="D139" s="15">
        <v>1539</v>
      </c>
      <c r="G139" s="15" t="s">
        <v>14</v>
      </c>
      <c r="H139" s="15">
        <v>33</v>
      </c>
    </row>
    <row r="140" spans="3:8" x14ac:dyDescent="0.3">
      <c r="C140" s="15" t="s">
        <v>20</v>
      </c>
      <c r="D140" s="15">
        <v>138</v>
      </c>
      <c r="G140" s="15" t="s">
        <v>14</v>
      </c>
      <c r="H140" s="15">
        <v>40</v>
      </c>
    </row>
    <row r="141" spans="3:8" x14ac:dyDescent="0.3">
      <c r="C141" s="15" t="s">
        <v>20</v>
      </c>
      <c r="D141" s="15">
        <v>3594</v>
      </c>
      <c r="G141" s="15" t="s">
        <v>14</v>
      </c>
      <c r="H141" s="15">
        <v>23</v>
      </c>
    </row>
    <row r="142" spans="3:8" x14ac:dyDescent="0.3">
      <c r="C142" s="15" t="s">
        <v>20</v>
      </c>
      <c r="D142" s="15">
        <v>5880</v>
      </c>
      <c r="G142" s="15" t="s">
        <v>14</v>
      </c>
      <c r="H142" s="15">
        <v>75</v>
      </c>
    </row>
    <row r="143" spans="3:8" x14ac:dyDescent="0.3">
      <c r="C143" s="15" t="s">
        <v>20</v>
      </c>
      <c r="D143" s="15">
        <v>112</v>
      </c>
      <c r="G143" s="15" t="s">
        <v>14</v>
      </c>
      <c r="H143" s="15">
        <v>2176</v>
      </c>
    </row>
    <row r="144" spans="3:8" x14ac:dyDescent="0.3">
      <c r="C144" s="15" t="s">
        <v>20</v>
      </c>
      <c r="D144" s="15">
        <v>943</v>
      </c>
      <c r="G144" s="15" t="s">
        <v>14</v>
      </c>
      <c r="H144" s="15">
        <v>441</v>
      </c>
    </row>
    <row r="145" spans="3:8" x14ac:dyDescent="0.3">
      <c r="C145" s="15" t="s">
        <v>20</v>
      </c>
      <c r="D145" s="15">
        <v>2468</v>
      </c>
      <c r="G145" s="15" t="s">
        <v>14</v>
      </c>
      <c r="H145" s="15">
        <v>25</v>
      </c>
    </row>
    <row r="146" spans="3:8" x14ac:dyDescent="0.3">
      <c r="C146" s="15" t="s">
        <v>20</v>
      </c>
      <c r="D146" s="15">
        <v>2551</v>
      </c>
      <c r="G146" s="15" t="s">
        <v>14</v>
      </c>
      <c r="H146" s="15">
        <v>127</v>
      </c>
    </row>
    <row r="147" spans="3:8" x14ac:dyDescent="0.3">
      <c r="C147" s="15" t="s">
        <v>20</v>
      </c>
      <c r="D147" s="15">
        <v>101</v>
      </c>
      <c r="G147" s="15" t="s">
        <v>14</v>
      </c>
      <c r="H147" s="15">
        <v>355</v>
      </c>
    </row>
    <row r="148" spans="3:8" x14ac:dyDescent="0.3">
      <c r="C148" s="15" t="s">
        <v>20</v>
      </c>
      <c r="D148" s="15">
        <v>92</v>
      </c>
      <c r="G148" s="15" t="s">
        <v>14</v>
      </c>
      <c r="H148" s="15">
        <v>44</v>
      </c>
    </row>
    <row r="149" spans="3:8" x14ac:dyDescent="0.3">
      <c r="C149" s="15" t="s">
        <v>20</v>
      </c>
      <c r="D149" s="15">
        <v>62</v>
      </c>
      <c r="G149" s="15" t="s">
        <v>14</v>
      </c>
      <c r="H149" s="15">
        <v>67</v>
      </c>
    </row>
    <row r="150" spans="3:8" x14ac:dyDescent="0.3">
      <c r="C150" s="15" t="s">
        <v>20</v>
      </c>
      <c r="D150" s="15">
        <v>149</v>
      </c>
      <c r="G150" s="15" t="s">
        <v>14</v>
      </c>
      <c r="H150" s="15">
        <v>1068</v>
      </c>
    </row>
    <row r="151" spans="3:8" x14ac:dyDescent="0.3">
      <c r="C151" s="15" t="s">
        <v>20</v>
      </c>
      <c r="D151" s="15">
        <v>329</v>
      </c>
      <c r="G151" s="15" t="s">
        <v>14</v>
      </c>
      <c r="H151" s="15">
        <v>424</v>
      </c>
    </row>
    <row r="152" spans="3:8" x14ac:dyDescent="0.3">
      <c r="C152" s="15" t="s">
        <v>20</v>
      </c>
      <c r="D152" s="15">
        <v>97</v>
      </c>
      <c r="G152" s="15" t="s">
        <v>14</v>
      </c>
      <c r="H152" s="15">
        <v>151</v>
      </c>
    </row>
    <row r="153" spans="3:8" x14ac:dyDescent="0.3">
      <c r="C153" s="15" t="s">
        <v>20</v>
      </c>
      <c r="D153" s="15">
        <v>1784</v>
      </c>
      <c r="G153" s="15" t="s">
        <v>14</v>
      </c>
      <c r="H153" s="15">
        <v>1608</v>
      </c>
    </row>
    <row r="154" spans="3:8" x14ac:dyDescent="0.3">
      <c r="C154" s="15" t="s">
        <v>20</v>
      </c>
      <c r="D154" s="15">
        <v>1684</v>
      </c>
      <c r="G154" s="15" t="s">
        <v>14</v>
      </c>
      <c r="H154" s="15">
        <v>941</v>
      </c>
    </row>
    <row r="155" spans="3:8" x14ac:dyDescent="0.3">
      <c r="C155" s="15" t="s">
        <v>20</v>
      </c>
      <c r="D155" s="15">
        <v>250</v>
      </c>
      <c r="G155" s="15" t="s">
        <v>14</v>
      </c>
      <c r="H155" s="15">
        <v>1</v>
      </c>
    </row>
    <row r="156" spans="3:8" x14ac:dyDescent="0.3">
      <c r="C156" s="15" t="s">
        <v>20</v>
      </c>
      <c r="D156" s="15">
        <v>238</v>
      </c>
      <c r="G156" s="15" t="s">
        <v>14</v>
      </c>
      <c r="H156" s="15">
        <v>40</v>
      </c>
    </row>
    <row r="157" spans="3:8" x14ac:dyDescent="0.3">
      <c r="C157" s="15" t="s">
        <v>20</v>
      </c>
      <c r="D157" s="15">
        <v>53</v>
      </c>
      <c r="G157" s="15" t="s">
        <v>14</v>
      </c>
      <c r="H157" s="15">
        <v>3015</v>
      </c>
    </row>
    <row r="158" spans="3:8" x14ac:dyDescent="0.3">
      <c r="C158" s="15" t="s">
        <v>20</v>
      </c>
      <c r="D158" s="15">
        <v>214</v>
      </c>
      <c r="G158" s="15" t="s">
        <v>14</v>
      </c>
      <c r="H158" s="15">
        <v>435</v>
      </c>
    </row>
    <row r="159" spans="3:8" x14ac:dyDescent="0.3">
      <c r="C159" s="15" t="s">
        <v>20</v>
      </c>
      <c r="D159" s="15">
        <v>222</v>
      </c>
      <c r="G159" s="15" t="s">
        <v>14</v>
      </c>
      <c r="H159" s="15">
        <v>714</v>
      </c>
    </row>
    <row r="160" spans="3:8" x14ac:dyDescent="0.3">
      <c r="C160" s="15" t="s">
        <v>20</v>
      </c>
      <c r="D160" s="15">
        <v>1884</v>
      </c>
      <c r="G160" s="15" t="s">
        <v>14</v>
      </c>
      <c r="H160" s="15">
        <v>5497</v>
      </c>
    </row>
    <row r="161" spans="3:8" x14ac:dyDescent="0.3">
      <c r="C161" s="15" t="s">
        <v>20</v>
      </c>
      <c r="D161" s="15">
        <v>218</v>
      </c>
      <c r="G161" s="15" t="s">
        <v>14</v>
      </c>
      <c r="H161" s="15">
        <v>418</v>
      </c>
    </row>
    <row r="162" spans="3:8" x14ac:dyDescent="0.3">
      <c r="C162" s="15" t="s">
        <v>20</v>
      </c>
      <c r="D162" s="15">
        <v>6465</v>
      </c>
      <c r="G162" s="15" t="s">
        <v>14</v>
      </c>
      <c r="H162" s="15">
        <v>1439</v>
      </c>
    </row>
    <row r="163" spans="3:8" x14ac:dyDescent="0.3">
      <c r="C163" s="15" t="s">
        <v>20</v>
      </c>
      <c r="D163" s="15">
        <v>59</v>
      </c>
      <c r="G163" s="15" t="s">
        <v>14</v>
      </c>
      <c r="H163" s="15">
        <v>15</v>
      </c>
    </row>
    <row r="164" spans="3:8" x14ac:dyDescent="0.3">
      <c r="C164" s="15" t="s">
        <v>20</v>
      </c>
      <c r="D164" s="15">
        <v>88</v>
      </c>
      <c r="G164" s="15" t="s">
        <v>14</v>
      </c>
      <c r="H164" s="15">
        <v>1999</v>
      </c>
    </row>
    <row r="165" spans="3:8" x14ac:dyDescent="0.3">
      <c r="C165" s="15" t="s">
        <v>20</v>
      </c>
      <c r="D165" s="15">
        <v>1697</v>
      </c>
      <c r="G165" s="15" t="s">
        <v>14</v>
      </c>
      <c r="H165" s="15">
        <v>118</v>
      </c>
    </row>
    <row r="166" spans="3:8" x14ac:dyDescent="0.3">
      <c r="C166" s="15" t="s">
        <v>20</v>
      </c>
      <c r="D166" s="15">
        <v>92</v>
      </c>
      <c r="G166" s="15" t="s">
        <v>14</v>
      </c>
      <c r="H166" s="15">
        <v>162</v>
      </c>
    </row>
    <row r="167" spans="3:8" x14ac:dyDescent="0.3">
      <c r="C167" s="15" t="s">
        <v>20</v>
      </c>
      <c r="D167" s="15">
        <v>186</v>
      </c>
      <c r="G167" s="15" t="s">
        <v>14</v>
      </c>
      <c r="H167" s="15">
        <v>83</v>
      </c>
    </row>
    <row r="168" spans="3:8" x14ac:dyDescent="0.3">
      <c r="C168" s="15" t="s">
        <v>20</v>
      </c>
      <c r="D168" s="15">
        <v>138</v>
      </c>
      <c r="G168" s="15" t="s">
        <v>14</v>
      </c>
      <c r="H168" s="15">
        <v>747</v>
      </c>
    </row>
    <row r="169" spans="3:8" x14ac:dyDescent="0.3">
      <c r="C169" s="15" t="s">
        <v>20</v>
      </c>
      <c r="D169" s="15">
        <v>261</v>
      </c>
      <c r="G169" s="15" t="s">
        <v>14</v>
      </c>
      <c r="H169" s="15">
        <v>84</v>
      </c>
    </row>
    <row r="170" spans="3:8" x14ac:dyDescent="0.3">
      <c r="C170" s="15" t="s">
        <v>20</v>
      </c>
      <c r="D170" s="15">
        <v>107</v>
      </c>
      <c r="G170" s="15" t="s">
        <v>14</v>
      </c>
      <c r="H170" s="15">
        <v>91</v>
      </c>
    </row>
    <row r="171" spans="3:8" x14ac:dyDescent="0.3">
      <c r="C171" s="15" t="s">
        <v>20</v>
      </c>
      <c r="D171" s="15">
        <v>199</v>
      </c>
      <c r="G171" s="15" t="s">
        <v>14</v>
      </c>
      <c r="H171" s="15">
        <v>792</v>
      </c>
    </row>
    <row r="172" spans="3:8" x14ac:dyDescent="0.3">
      <c r="C172" s="15" t="s">
        <v>20</v>
      </c>
      <c r="D172" s="15">
        <v>5512</v>
      </c>
      <c r="G172" s="15" t="s">
        <v>14</v>
      </c>
      <c r="H172" s="15">
        <v>32</v>
      </c>
    </row>
    <row r="173" spans="3:8" x14ac:dyDescent="0.3">
      <c r="C173" s="15" t="s">
        <v>20</v>
      </c>
      <c r="D173" s="15">
        <v>86</v>
      </c>
      <c r="G173" s="15" t="s">
        <v>14</v>
      </c>
      <c r="H173" s="15">
        <v>186</v>
      </c>
    </row>
    <row r="174" spans="3:8" x14ac:dyDescent="0.3">
      <c r="C174" s="15" t="s">
        <v>20</v>
      </c>
      <c r="D174" s="15">
        <v>2768</v>
      </c>
      <c r="G174" s="15" t="s">
        <v>14</v>
      </c>
      <c r="H174" s="15">
        <v>605</v>
      </c>
    </row>
    <row r="175" spans="3:8" x14ac:dyDescent="0.3">
      <c r="C175" s="15" t="s">
        <v>20</v>
      </c>
      <c r="D175" s="15">
        <v>48</v>
      </c>
      <c r="G175" s="15" t="s">
        <v>14</v>
      </c>
      <c r="H175" s="15">
        <v>1</v>
      </c>
    </row>
    <row r="176" spans="3:8" x14ac:dyDescent="0.3">
      <c r="C176" s="15" t="s">
        <v>20</v>
      </c>
      <c r="D176" s="15">
        <v>87</v>
      </c>
      <c r="G176" s="15" t="s">
        <v>14</v>
      </c>
      <c r="H176" s="15">
        <v>31</v>
      </c>
    </row>
    <row r="177" spans="3:8" x14ac:dyDescent="0.3">
      <c r="C177" s="15" t="s">
        <v>20</v>
      </c>
      <c r="D177" s="15">
        <v>1894</v>
      </c>
      <c r="G177" s="15" t="s">
        <v>14</v>
      </c>
      <c r="H177" s="15">
        <v>1181</v>
      </c>
    </row>
    <row r="178" spans="3:8" x14ac:dyDescent="0.3">
      <c r="C178" s="15" t="s">
        <v>20</v>
      </c>
      <c r="D178" s="15">
        <v>282</v>
      </c>
      <c r="G178" s="15" t="s">
        <v>14</v>
      </c>
      <c r="H178" s="15">
        <v>39</v>
      </c>
    </row>
    <row r="179" spans="3:8" x14ac:dyDescent="0.3">
      <c r="C179" s="15" t="s">
        <v>20</v>
      </c>
      <c r="D179" s="15">
        <v>116</v>
      </c>
      <c r="G179" s="15" t="s">
        <v>14</v>
      </c>
      <c r="H179" s="15">
        <v>46</v>
      </c>
    </row>
    <row r="180" spans="3:8" x14ac:dyDescent="0.3">
      <c r="C180" s="15" t="s">
        <v>20</v>
      </c>
      <c r="D180" s="15">
        <v>83</v>
      </c>
      <c r="G180" s="15" t="s">
        <v>14</v>
      </c>
      <c r="H180" s="15">
        <v>105</v>
      </c>
    </row>
    <row r="181" spans="3:8" x14ac:dyDescent="0.3">
      <c r="C181" s="15" t="s">
        <v>20</v>
      </c>
      <c r="D181" s="15">
        <v>91</v>
      </c>
      <c r="G181" s="15" t="s">
        <v>14</v>
      </c>
      <c r="H181" s="15">
        <v>535</v>
      </c>
    </row>
    <row r="182" spans="3:8" x14ac:dyDescent="0.3">
      <c r="C182" s="15" t="s">
        <v>20</v>
      </c>
      <c r="D182" s="15">
        <v>546</v>
      </c>
      <c r="G182" s="15" t="s">
        <v>14</v>
      </c>
      <c r="H182" s="15">
        <v>16</v>
      </c>
    </row>
    <row r="183" spans="3:8" x14ac:dyDescent="0.3">
      <c r="C183" s="15" t="s">
        <v>20</v>
      </c>
      <c r="D183" s="15">
        <v>393</v>
      </c>
      <c r="G183" s="15" t="s">
        <v>14</v>
      </c>
      <c r="H183" s="15">
        <v>575</v>
      </c>
    </row>
    <row r="184" spans="3:8" x14ac:dyDescent="0.3">
      <c r="C184" s="15" t="s">
        <v>20</v>
      </c>
      <c r="D184" s="15">
        <v>133</v>
      </c>
      <c r="G184" s="15" t="s">
        <v>14</v>
      </c>
      <c r="H184" s="15">
        <v>1120</v>
      </c>
    </row>
    <row r="185" spans="3:8" x14ac:dyDescent="0.3">
      <c r="C185" s="15" t="s">
        <v>20</v>
      </c>
      <c r="D185" s="15">
        <v>254</v>
      </c>
      <c r="G185" s="15" t="s">
        <v>14</v>
      </c>
      <c r="H185" s="15">
        <v>113</v>
      </c>
    </row>
    <row r="186" spans="3:8" x14ac:dyDescent="0.3">
      <c r="C186" s="15" t="s">
        <v>20</v>
      </c>
      <c r="D186" s="15">
        <v>176</v>
      </c>
      <c r="G186" s="15" t="s">
        <v>14</v>
      </c>
      <c r="H186" s="15">
        <v>1538</v>
      </c>
    </row>
    <row r="187" spans="3:8" x14ac:dyDescent="0.3">
      <c r="C187" s="15" t="s">
        <v>20</v>
      </c>
      <c r="D187" s="15">
        <v>337</v>
      </c>
      <c r="G187" s="15" t="s">
        <v>14</v>
      </c>
      <c r="H187" s="15">
        <v>9</v>
      </c>
    </row>
    <row r="188" spans="3:8" x14ac:dyDescent="0.3">
      <c r="C188" s="15" t="s">
        <v>20</v>
      </c>
      <c r="D188" s="15">
        <v>107</v>
      </c>
      <c r="G188" s="15" t="s">
        <v>14</v>
      </c>
      <c r="H188" s="15">
        <v>554</v>
      </c>
    </row>
    <row r="189" spans="3:8" x14ac:dyDescent="0.3">
      <c r="C189" s="15" t="s">
        <v>20</v>
      </c>
      <c r="D189" s="15">
        <v>183</v>
      </c>
      <c r="G189" s="15" t="s">
        <v>14</v>
      </c>
      <c r="H189" s="15">
        <v>648</v>
      </c>
    </row>
    <row r="190" spans="3:8" x14ac:dyDescent="0.3">
      <c r="C190" s="15" t="s">
        <v>20</v>
      </c>
      <c r="D190" s="15">
        <v>72</v>
      </c>
      <c r="G190" s="15" t="s">
        <v>14</v>
      </c>
      <c r="H190" s="15">
        <v>21</v>
      </c>
    </row>
    <row r="191" spans="3:8" x14ac:dyDescent="0.3">
      <c r="C191" s="15" t="s">
        <v>20</v>
      </c>
      <c r="D191" s="15">
        <v>295</v>
      </c>
      <c r="G191" s="15" t="s">
        <v>14</v>
      </c>
      <c r="H191" s="15">
        <v>54</v>
      </c>
    </row>
    <row r="192" spans="3:8" x14ac:dyDescent="0.3">
      <c r="C192" s="15" t="s">
        <v>20</v>
      </c>
      <c r="D192" s="15">
        <v>142</v>
      </c>
      <c r="G192" s="15" t="s">
        <v>14</v>
      </c>
      <c r="H192" s="15">
        <v>120</v>
      </c>
    </row>
    <row r="193" spans="3:8" x14ac:dyDescent="0.3">
      <c r="C193" s="15" t="s">
        <v>20</v>
      </c>
      <c r="D193" s="15">
        <v>85</v>
      </c>
      <c r="G193" s="15" t="s">
        <v>14</v>
      </c>
      <c r="H193" s="15">
        <v>579</v>
      </c>
    </row>
    <row r="194" spans="3:8" x14ac:dyDescent="0.3">
      <c r="C194" s="15" t="s">
        <v>20</v>
      </c>
      <c r="D194" s="15">
        <v>659</v>
      </c>
      <c r="G194" s="15" t="s">
        <v>14</v>
      </c>
      <c r="H194" s="15">
        <v>2072</v>
      </c>
    </row>
    <row r="195" spans="3:8" x14ac:dyDescent="0.3">
      <c r="C195" s="15" t="s">
        <v>20</v>
      </c>
      <c r="D195" s="15">
        <v>121</v>
      </c>
      <c r="G195" s="15" t="s">
        <v>14</v>
      </c>
      <c r="H195" s="15">
        <v>0</v>
      </c>
    </row>
    <row r="196" spans="3:8" x14ac:dyDescent="0.3">
      <c r="C196" s="15" t="s">
        <v>20</v>
      </c>
      <c r="D196" s="15">
        <v>3742</v>
      </c>
      <c r="G196" s="15" t="s">
        <v>14</v>
      </c>
      <c r="H196" s="15">
        <v>1796</v>
      </c>
    </row>
    <row r="197" spans="3:8" x14ac:dyDescent="0.3">
      <c r="C197" s="15" t="s">
        <v>20</v>
      </c>
      <c r="D197" s="15">
        <v>223</v>
      </c>
      <c r="G197" s="15" t="s">
        <v>14</v>
      </c>
      <c r="H197" s="15">
        <v>62</v>
      </c>
    </row>
    <row r="198" spans="3:8" x14ac:dyDescent="0.3">
      <c r="C198" s="15" t="s">
        <v>20</v>
      </c>
      <c r="D198" s="15">
        <v>133</v>
      </c>
      <c r="G198" s="15" t="s">
        <v>14</v>
      </c>
      <c r="H198" s="15">
        <v>347</v>
      </c>
    </row>
    <row r="199" spans="3:8" x14ac:dyDescent="0.3">
      <c r="C199" s="15" t="s">
        <v>20</v>
      </c>
      <c r="D199" s="15">
        <v>5168</v>
      </c>
      <c r="G199" s="15" t="s">
        <v>14</v>
      </c>
      <c r="H199" s="15">
        <v>19</v>
      </c>
    </row>
    <row r="200" spans="3:8" x14ac:dyDescent="0.3">
      <c r="C200" s="15" t="s">
        <v>20</v>
      </c>
      <c r="D200" s="15">
        <v>307</v>
      </c>
      <c r="G200" s="15" t="s">
        <v>14</v>
      </c>
      <c r="H200" s="15">
        <v>1258</v>
      </c>
    </row>
    <row r="201" spans="3:8" x14ac:dyDescent="0.3">
      <c r="C201" s="15" t="s">
        <v>20</v>
      </c>
      <c r="D201" s="15">
        <v>2441</v>
      </c>
      <c r="G201" s="15" t="s">
        <v>14</v>
      </c>
      <c r="H201" s="15">
        <v>362</v>
      </c>
    </row>
    <row r="202" spans="3:8" x14ac:dyDescent="0.3">
      <c r="C202" s="15" t="s">
        <v>20</v>
      </c>
      <c r="D202" s="15">
        <v>1385</v>
      </c>
      <c r="G202" s="15" t="s">
        <v>14</v>
      </c>
      <c r="H202" s="15">
        <v>133</v>
      </c>
    </row>
    <row r="203" spans="3:8" x14ac:dyDescent="0.3">
      <c r="C203" s="15" t="s">
        <v>20</v>
      </c>
      <c r="D203" s="15">
        <v>190</v>
      </c>
      <c r="G203" s="15" t="s">
        <v>14</v>
      </c>
      <c r="H203" s="15">
        <v>846</v>
      </c>
    </row>
    <row r="204" spans="3:8" x14ac:dyDescent="0.3">
      <c r="C204" s="15" t="s">
        <v>20</v>
      </c>
      <c r="D204" s="15">
        <v>470</v>
      </c>
      <c r="G204" s="15" t="s">
        <v>14</v>
      </c>
      <c r="H204" s="15">
        <v>10</v>
      </c>
    </row>
    <row r="205" spans="3:8" x14ac:dyDescent="0.3">
      <c r="C205" s="15" t="s">
        <v>20</v>
      </c>
      <c r="D205" s="15">
        <v>253</v>
      </c>
      <c r="G205" s="15" t="s">
        <v>14</v>
      </c>
      <c r="H205" s="15">
        <v>191</v>
      </c>
    </row>
    <row r="206" spans="3:8" x14ac:dyDescent="0.3">
      <c r="C206" s="15" t="s">
        <v>20</v>
      </c>
      <c r="D206" s="15">
        <v>1113</v>
      </c>
      <c r="G206" s="15" t="s">
        <v>14</v>
      </c>
      <c r="H206" s="15">
        <v>1979</v>
      </c>
    </row>
    <row r="207" spans="3:8" x14ac:dyDescent="0.3">
      <c r="C207" s="15" t="s">
        <v>20</v>
      </c>
      <c r="D207" s="15">
        <v>2283</v>
      </c>
      <c r="G207" s="15" t="s">
        <v>14</v>
      </c>
      <c r="H207" s="15">
        <v>63</v>
      </c>
    </row>
    <row r="208" spans="3:8" x14ac:dyDescent="0.3">
      <c r="C208" s="15" t="s">
        <v>20</v>
      </c>
      <c r="D208" s="15">
        <v>1095</v>
      </c>
      <c r="G208" s="15" t="s">
        <v>14</v>
      </c>
      <c r="H208" s="15">
        <v>6080</v>
      </c>
    </row>
    <row r="209" spans="3:8" x14ac:dyDescent="0.3">
      <c r="C209" s="15" t="s">
        <v>20</v>
      </c>
      <c r="D209" s="15">
        <v>1690</v>
      </c>
      <c r="G209" s="15" t="s">
        <v>14</v>
      </c>
      <c r="H209" s="15">
        <v>80</v>
      </c>
    </row>
    <row r="210" spans="3:8" x14ac:dyDescent="0.3">
      <c r="C210" s="15" t="s">
        <v>20</v>
      </c>
      <c r="D210" s="15">
        <v>191</v>
      </c>
      <c r="G210" s="15" t="s">
        <v>14</v>
      </c>
      <c r="H210" s="15">
        <v>9</v>
      </c>
    </row>
    <row r="211" spans="3:8" x14ac:dyDescent="0.3">
      <c r="C211" s="15" t="s">
        <v>20</v>
      </c>
      <c r="D211" s="15">
        <v>2013</v>
      </c>
      <c r="G211" s="15" t="s">
        <v>14</v>
      </c>
      <c r="H211" s="15">
        <v>1784</v>
      </c>
    </row>
    <row r="212" spans="3:8" x14ac:dyDescent="0.3">
      <c r="C212" s="15" t="s">
        <v>20</v>
      </c>
      <c r="D212" s="15">
        <v>1703</v>
      </c>
      <c r="G212" s="15" t="s">
        <v>14</v>
      </c>
      <c r="H212" s="15">
        <v>243</v>
      </c>
    </row>
    <row r="213" spans="3:8" x14ac:dyDescent="0.3">
      <c r="C213" s="15" t="s">
        <v>20</v>
      </c>
      <c r="D213" s="15">
        <v>80</v>
      </c>
      <c r="G213" s="15" t="s">
        <v>14</v>
      </c>
      <c r="H213" s="15">
        <v>1296</v>
      </c>
    </row>
    <row r="214" spans="3:8" x14ac:dyDescent="0.3">
      <c r="C214" s="15" t="s">
        <v>20</v>
      </c>
      <c r="D214" s="15">
        <v>41</v>
      </c>
      <c r="G214" s="15" t="s">
        <v>14</v>
      </c>
      <c r="H214" s="15">
        <v>77</v>
      </c>
    </row>
    <row r="215" spans="3:8" x14ac:dyDescent="0.3">
      <c r="C215" s="15" t="s">
        <v>20</v>
      </c>
      <c r="D215" s="15">
        <v>187</v>
      </c>
      <c r="G215" s="15" t="s">
        <v>14</v>
      </c>
      <c r="H215" s="15">
        <v>395</v>
      </c>
    </row>
    <row r="216" spans="3:8" x14ac:dyDescent="0.3">
      <c r="C216" s="15" t="s">
        <v>20</v>
      </c>
      <c r="D216" s="15">
        <v>2875</v>
      </c>
      <c r="G216" s="15" t="s">
        <v>14</v>
      </c>
      <c r="H216" s="15">
        <v>49</v>
      </c>
    </row>
    <row r="217" spans="3:8" x14ac:dyDescent="0.3">
      <c r="C217" s="15" t="s">
        <v>20</v>
      </c>
      <c r="D217" s="15">
        <v>88</v>
      </c>
      <c r="G217" s="15" t="s">
        <v>14</v>
      </c>
      <c r="H217" s="15">
        <v>180</v>
      </c>
    </row>
    <row r="218" spans="3:8" x14ac:dyDescent="0.3">
      <c r="C218" s="15" t="s">
        <v>20</v>
      </c>
      <c r="D218" s="15">
        <v>191</v>
      </c>
      <c r="G218" s="15" t="s">
        <v>14</v>
      </c>
      <c r="H218" s="15">
        <v>2690</v>
      </c>
    </row>
    <row r="219" spans="3:8" x14ac:dyDescent="0.3">
      <c r="C219" s="15" t="s">
        <v>20</v>
      </c>
      <c r="D219" s="15">
        <v>139</v>
      </c>
      <c r="G219" s="15" t="s">
        <v>14</v>
      </c>
      <c r="H219" s="15">
        <v>2779</v>
      </c>
    </row>
    <row r="220" spans="3:8" x14ac:dyDescent="0.3">
      <c r="C220" s="15" t="s">
        <v>20</v>
      </c>
      <c r="D220" s="15">
        <v>186</v>
      </c>
      <c r="G220" s="15" t="s">
        <v>14</v>
      </c>
      <c r="H220" s="15">
        <v>92</v>
      </c>
    </row>
    <row r="221" spans="3:8" x14ac:dyDescent="0.3">
      <c r="C221" s="15" t="s">
        <v>20</v>
      </c>
      <c r="D221" s="15">
        <v>112</v>
      </c>
      <c r="G221" s="15" t="s">
        <v>14</v>
      </c>
      <c r="H221" s="15">
        <v>1028</v>
      </c>
    </row>
    <row r="222" spans="3:8" x14ac:dyDescent="0.3">
      <c r="C222" s="15" t="s">
        <v>20</v>
      </c>
      <c r="D222" s="15">
        <v>101</v>
      </c>
      <c r="G222" s="15" t="s">
        <v>14</v>
      </c>
      <c r="H222" s="15">
        <v>26</v>
      </c>
    </row>
    <row r="223" spans="3:8" x14ac:dyDescent="0.3">
      <c r="C223" s="15" t="s">
        <v>20</v>
      </c>
      <c r="D223" s="15">
        <v>206</v>
      </c>
      <c r="G223" s="15" t="s">
        <v>14</v>
      </c>
      <c r="H223" s="15">
        <v>1790</v>
      </c>
    </row>
    <row r="224" spans="3:8" x14ac:dyDescent="0.3">
      <c r="C224" s="15" t="s">
        <v>20</v>
      </c>
      <c r="D224" s="15">
        <v>154</v>
      </c>
      <c r="G224" s="15" t="s">
        <v>14</v>
      </c>
      <c r="H224" s="15">
        <v>37</v>
      </c>
    </row>
    <row r="225" spans="3:8" x14ac:dyDescent="0.3">
      <c r="C225" s="15" t="s">
        <v>20</v>
      </c>
      <c r="D225" s="15">
        <v>5966</v>
      </c>
      <c r="G225" s="15" t="s">
        <v>14</v>
      </c>
      <c r="H225" s="15">
        <v>35</v>
      </c>
    </row>
    <row r="226" spans="3:8" x14ac:dyDescent="0.3">
      <c r="C226" s="15" t="s">
        <v>20</v>
      </c>
      <c r="D226" s="15">
        <v>169</v>
      </c>
      <c r="G226" s="15" t="s">
        <v>14</v>
      </c>
      <c r="H226" s="15">
        <v>558</v>
      </c>
    </row>
    <row r="227" spans="3:8" x14ac:dyDescent="0.3">
      <c r="C227" s="15" t="s">
        <v>20</v>
      </c>
      <c r="D227" s="15">
        <v>2106</v>
      </c>
      <c r="G227" s="15" t="s">
        <v>14</v>
      </c>
      <c r="H227" s="15">
        <v>64</v>
      </c>
    </row>
    <row r="228" spans="3:8" x14ac:dyDescent="0.3">
      <c r="C228" s="15" t="s">
        <v>20</v>
      </c>
      <c r="D228" s="15">
        <v>131</v>
      </c>
      <c r="G228" s="15" t="s">
        <v>14</v>
      </c>
      <c r="H228" s="15">
        <v>245</v>
      </c>
    </row>
    <row r="229" spans="3:8" x14ac:dyDescent="0.3">
      <c r="C229" s="15" t="s">
        <v>20</v>
      </c>
      <c r="D229" s="15">
        <v>84</v>
      </c>
      <c r="G229" s="15" t="s">
        <v>14</v>
      </c>
      <c r="H229" s="15">
        <v>71</v>
      </c>
    </row>
    <row r="230" spans="3:8" x14ac:dyDescent="0.3">
      <c r="C230" s="15" t="s">
        <v>20</v>
      </c>
      <c r="D230" s="15">
        <v>155</v>
      </c>
      <c r="G230" s="15" t="s">
        <v>14</v>
      </c>
      <c r="H230" s="15">
        <v>42</v>
      </c>
    </row>
    <row r="231" spans="3:8" x14ac:dyDescent="0.3">
      <c r="C231" s="15" t="s">
        <v>20</v>
      </c>
      <c r="D231" s="15">
        <v>189</v>
      </c>
      <c r="G231" s="15" t="s">
        <v>14</v>
      </c>
      <c r="H231" s="15">
        <v>156</v>
      </c>
    </row>
    <row r="232" spans="3:8" x14ac:dyDescent="0.3">
      <c r="C232" s="15" t="s">
        <v>20</v>
      </c>
      <c r="D232" s="15">
        <v>4799</v>
      </c>
      <c r="G232" s="15" t="s">
        <v>14</v>
      </c>
      <c r="H232" s="15">
        <v>1368</v>
      </c>
    </row>
    <row r="233" spans="3:8" x14ac:dyDescent="0.3">
      <c r="C233" s="15" t="s">
        <v>20</v>
      </c>
      <c r="D233" s="15">
        <v>1137</v>
      </c>
      <c r="G233" s="15" t="s">
        <v>14</v>
      </c>
      <c r="H233" s="15">
        <v>102</v>
      </c>
    </row>
    <row r="234" spans="3:8" x14ac:dyDescent="0.3">
      <c r="C234" s="15" t="s">
        <v>20</v>
      </c>
      <c r="D234" s="15">
        <v>1152</v>
      </c>
      <c r="G234" s="15" t="s">
        <v>14</v>
      </c>
      <c r="H234" s="15">
        <v>86</v>
      </c>
    </row>
    <row r="235" spans="3:8" x14ac:dyDescent="0.3">
      <c r="C235" s="15" t="s">
        <v>20</v>
      </c>
      <c r="D235" s="15">
        <v>50</v>
      </c>
      <c r="G235" s="15" t="s">
        <v>14</v>
      </c>
      <c r="H235" s="15">
        <v>253</v>
      </c>
    </row>
    <row r="236" spans="3:8" x14ac:dyDescent="0.3">
      <c r="C236" s="15" t="s">
        <v>20</v>
      </c>
      <c r="D236" s="15">
        <v>3059</v>
      </c>
      <c r="G236" s="15" t="s">
        <v>14</v>
      </c>
      <c r="H236" s="15">
        <v>157</v>
      </c>
    </row>
    <row r="237" spans="3:8" x14ac:dyDescent="0.3">
      <c r="C237" s="15" t="s">
        <v>20</v>
      </c>
      <c r="D237" s="15">
        <v>34</v>
      </c>
      <c r="G237" s="15" t="s">
        <v>14</v>
      </c>
      <c r="H237" s="15">
        <v>183</v>
      </c>
    </row>
    <row r="238" spans="3:8" x14ac:dyDescent="0.3">
      <c r="C238" s="15" t="s">
        <v>20</v>
      </c>
      <c r="D238" s="15">
        <v>220</v>
      </c>
      <c r="G238" s="15" t="s">
        <v>14</v>
      </c>
      <c r="H238" s="15">
        <v>82</v>
      </c>
    </row>
    <row r="239" spans="3:8" x14ac:dyDescent="0.3">
      <c r="C239" s="15" t="s">
        <v>20</v>
      </c>
      <c r="D239" s="15">
        <v>1604</v>
      </c>
      <c r="G239" s="15" t="s">
        <v>14</v>
      </c>
      <c r="H239" s="15">
        <v>1</v>
      </c>
    </row>
    <row r="240" spans="3:8" x14ac:dyDescent="0.3">
      <c r="C240" s="15" t="s">
        <v>20</v>
      </c>
      <c r="D240" s="15">
        <v>454</v>
      </c>
      <c r="G240" s="15" t="s">
        <v>14</v>
      </c>
      <c r="H240" s="15">
        <v>1198</v>
      </c>
    </row>
    <row r="241" spans="3:8" x14ac:dyDescent="0.3">
      <c r="C241" s="15" t="s">
        <v>20</v>
      </c>
      <c r="D241" s="15">
        <v>123</v>
      </c>
      <c r="G241" s="15" t="s">
        <v>14</v>
      </c>
      <c r="H241" s="15">
        <v>648</v>
      </c>
    </row>
    <row r="242" spans="3:8" x14ac:dyDescent="0.3">
      <c r="C242" s="15" t="s">
        <v>20</v>
      </c>
      <c r="D242" s="15">
        <v>299</v>
      </c>
      <c r="G242" s="15" t="s">
        <v>14</v>
      </c>
      <c r="H242" s="15">
        <v>64</v>
      </c>
    </row>
    <row r="243" spans="3:8" x14ac:dyDescent="0.3">
      <c r="C243" s="15" t="s">
        <v>20</v>
      </c>
      <c r="D243" s="15">
        <v>2237</v>
      </c>
      <c r="G243" s="15" t="s">
        <v>14</v>
      </c>
      <c r="H243" s="15">
        <v>62</v>
      </c>
    </row>
    <row r="244" spans="3:8" x14ac:dyDescent="0.3">
      <c r="C244" s="15" t="s">
        <v>20</v>
      </c>
      <c r="D244" s="15">
        <v>645</v>
      </c>
      <c r="G244" s="15" t="s">
        <v>14</v>
      </c>
      <c r="H244" s="15">
        <v>750</v>
      </c>
    </row>
    <row r="245" spans="3:8" x14ac:dyDescent="0.3">
      <c r="C245" s="15" t="s">
        <v>20</v>
      </c>
      <c r="D245" s="15">
        <v>484</v>
      </c>
      <c r="G245" s="15" t="s">
        <v>14</v>
      </c>
      <c r="H245" s="15">
        <v>105</v>
      </c>
    </row>
    <row r="246" spans="3:8" x14ac:dyDescent="0.3">
      <c r="C246" s="15" t="s">
        <v>20</v>
      </c>
      <c r="D246" s="15">
        <v>154</v>
      </c>
      <c r="G246" s="15" t="s">
        <v>14</v>
      </c>
      <c r="H246" s="15">
        <v>2604</v>
      </c>
    </row>
    <row r="247" spans="3:8" x14ac:dyDescent="0.3">
      <c r="C247" s="15" t="s">
        <v>20</v>
      </c>
      <c r="D247" s="15">
        <v>82</v>
      </c>
      <c r="G247" s="15" t="s">
        <v>14</v>
      </c>
      <c r="H247" s="15">
        <v>65</v>
      </c>
    </row>
    <row r="248" spans="3:8" x14ac:dyDescent="0.3">
      <c r="C248" s="15" t="s">
        <v>20</v>
      </c>
      <c r="D248" s="15">
        <v>134</v>
      </c>
      <c r="G248" s="15" t="s">
        <v>14</v>
      </c>
      <c r="H248" s="15">
        <v>94</v>
      </c>
    </row>
    <row r="249" spans="3:8" x14ac:dyDescent="0.3">
      <c r="C249" s="15" t="s">
        <v>20</v>
      </c>
      <c r="D249" s="15">
        <v>5203</v>
      </c>
      <c r="G249" s="15" t="s">
        <v>14</v>
      </c>
      <c r="H249" s="15">
        <v>257</v>
      </c>
    </row>
    <row r="250" spans="3:8" x14ac:dyDescent="0.3">
      <c r="C250" s="15" t="s">
        <v>20</v>
      </c>
      <c r="D250" s="15">
        <v>94</v>
      </c>
      <c r="G250" s="15" t="s">
        <v>14</v>
      </c>
      <c r="H250" s="15">
        <v>2928</v>
      </c>
    </row>
    <row r="251" spans="3:8" x14ac:dyDescent="0.3">
      <c r="C251" s="15" t="s">
        <v>20</v>
      </c>
      <c r="D251" s="15">
        <v>205</v>
      </c>
      <c r="G251" s="15" t="s">
        <v>14</v>
      </c>
      <c r="H251" s="15">
        <v>4697</v>
      </c>
    </row>
    <row r="252" spans="3:8" x14ac:dyDescent="0.3">
      <c r="C252" s="15" t="s">
        <v>20</v>
      </c>
      <c r="D252" s="15">
        <v>92</v>
      </c>
      <c r="G252" s="15" t="s">
        <v>14</v>
      </c>
      <c r="H252" s="15">
        <v>2915</v>
      </c>
    </row>
    <row r="253" spans="3:8" x14ac:dyDescent="0.3">
      <c r="C253" s="15" t="s">
        <v>20</v>
      </c>
      <c r="D253" s="15">
        <v>219</v>
      </c>
      <c r="G253" s="15" t="s">
        <v>14</v>
      </c>
      <c r="H253" s="15">
        <v>18</v>
      </c>
    </row>
    <row r="254" spans="3:8" x14ac:dyDescent="0.3">
      <c r="C254" s="15" t="s">
        <v>20</v>
      </c>
      <c r="D254" s="15">
        <v>2526</v>
      </c>
      <c r="G254" s="15" t="s">
        <v>14</v>
      </c>
      <c r="H254" s="15">
        <v>602</v>
      </c>
    </row>
    <row r="255" spans="3:8" x14ac:dyDescent="0.3">
      <c r="C255" s="15" t="s">
        <v>20</v>
      </c>
      <c r="D255" s="15">
        <v>94</v>
      </c>
      <c r="G255" s="15" t="s">
        <v>14</v>
      </c>
      <c r="H255" s="15">
        <v>1</v>
      </c>
    </row>
    <row r="256" spans="3:8" x14ac:dyDescent="0.3">
      <c r="C256" s="15" t="s">
        <v>20</v>
      </c>
      <c r="D256" s="15">
        <v>1713</v>
      </c>
      <c r="G256" s="15" t="s">
        <v>14</v>
      </c>
      <c r="H256" s="15">
        <v>3868</v>
      </c>
    </row>
    <row r="257" spans="3:8" x14ac:dyDescent="0.3">
      <c r="C257" s="15" t="s">
        <v>20</v>
      </c>
      <c r="D257" s="15">
        <v>249</v>
      </c>
      <c r="G257" s="15" t="s">
        <v>14</v>
      </c>
      <c r="H257" s="15">
        <v>504</v>
      </c>
    </row>
    <row r="258" spans="3:8" x14ac:dyDescent="0.3">
      <c r="C258" s="15" t="s">
        <v>20</v>
      </c>
      <c r="D258" s="15">
        <v>192</v>
      </c>
      <c r="G258" s="15" t="s">
        <v>14</v>
      </c>
      <c r="H258" s="15">
        <v>14</v>
      </c>
    </row>
    <row r="259" spans="3:8" x14ac:dyDescent="0.3">
      <c r="C259" s="15" t="s">
        <v>20</v>
      </c>
      <c r="D259" s="15">
        <v>247</v>
      </c>
      <c r="G259" s="15" t="s">
        <v>14</v>
      </c>
      <c r="H259" s="15">
        <v>750</v>
      </c>
    </row>
    <row r="260" spans="3:8" x14ac:dyDescent="0.3">
      <c r="C260" s="15" t="s">
        <v>20</v>
      </c>
      <c r="D260" s="15">
        <v>2293</v>
      </c>
      <c r="G260" s="15" t="s">
        <v>14</v>
      </c>
      <c r="H260" s="15">
        <v>77</v>
      </c>
    </row>
    <row r="261" spans="3:8" x14ac:dyDescent="0.3">
      <c r="C261" s="15" t="s">
        <v>20</v>
      </c>
      <c r="D261" s="15">
        <v>3131</v>
      </c>
      <c r="G261" s="15" t="s">
        <v>14</v>
      </c>
      <c r="H261" s="15">
        <v>752</v>
      </c>
    </row>
    <row r="262" spans="3:8" x14ac:dyDescent="0.3">
      <c r="C262" s="15" t="s">
        <v>20</v>
      </c>
      <c r="D262" s="15">
        <v>143</v>
      </c>
      <c r="G262" s="15" t="s">
        <v>14</v>
      </c>
      <c r="H262" s="15">
        <v>131</v>
      </c>
    </row>
    <row r="263" spans="3:8" x14ac:dyDescent="0.3">
      <c r="C263" s="15" t="s">
        <v>20</v>
      </c>
      <c r="D263" s="15">
        <v>296</v>
      </c>
      <c r="G263" s="15" t="s">
        <v>14</v>
      </c>
      <c r="H263" s="15">
        <v>87</v>
      </c>
    </row>
    <row r="264" spans="3:8" x14ac:dyDescent="0.3">
      <c r="C264" s="15" t="s">
        <v>20</v>
      </c>
      <c r="D264" s="15">
        <v>170</v>
      </c>
      <c r="G264" s="15" t="s">
        <v>14</v>
      </c>
      <c r="H264" s="15">
        <v>1063</v>
      </c>
    </row>
    <row r="265" spans="3:8" x14ac:dyDescent="0.3">
      <c r="C265" s="15" t="s">
        <v>20</v>
      </c>
      <c r="D265" s="15">
        <v>86</v>
      </c>
      <c r="G265" s="15" t="s">
        <v>14</v>
      </c>
      <c r="H265" s="15">
        <v>76</v>
      </c>
    </row>
    <row r="266" spans="3:8" x14ac:dyDescent="0.3">
      <c r="C266" s="15" t="s">
        <v>20</v>
      </c>
      <c r="D266" s="15">
        <v>6286</v>
      </c>
      <c r="G266" s="15" t="s">
        <v>14</v>
      </c>
      <c r="H266" s="15">
        <v>4428</v>
      </c>
    </row>
    <row r="267" spans="3:8" x14ac:dyDescent="0.3">
      <c r="C267" s="15" t="s">
        <v>20</v>
      </c>
      <c r="D267" s="15">
        <v>3727</v>
      </c>
      <c r="G267" s="15" t="s">
        <v>14</v>
      </c>
      <c r="H267" s="15">
        <v>58</v>
      </c>
    </row>
    <row r="268" spans="3:8" x14ac:dyDescent="0.3">
      <c r="C268" s="15" t="s">
        <v>20</v>
      </c>
      <c r="D268" s="15">
        <v>1605</v>
      </c>
      <c r="G268" s="15" t="s">
        <v>14</v>
      </c>
      <c r="H268" s="15">
        <v>111</v>
      </c>
    </row>
    <row r="269" spans="3:8" x14ac:dyDescent="0.3">
      <c r="C269" s="15" t="s">
        <v>20</v>
      </c>
      <c r="D269" s="15">
        <v>2120</v>
      </c>
      <c r="G269" s="15" t="s">
        <v>14</v>
      </c>
      <c r="H269" s="15">
        <v>2955</v>
      </c>
    </row>
    <row r="270" spans="3:8" x14ac:dyDescent="0.3">
      <c r="C270" s="15" t="s">
        <v>20</v>
      </c>
      <c r="D270" s="15">
        <v>50</v>
      </c>
      <c r="G270" s="15" t="s">
        <v>14</v>
      </c>
      <c r="H270" s="15">
        <v>1657</v>
      </c>
    </row>
    <row r="271" spans="3:8" x14ac:dyDescent="0.3">
      <c r="C271" s="15" t="s">
        <v>20</v>
      </c>
      <c r="D271" s="15">
        <v>2080</v>
      </c>
      <c r="G271" s="15" t="s">
        <v>14</v>
      </c>
      <c r="H271" s="15">
        <v>926</v>
      </c>
    </row>
    <row r="272" spans="3:8" x14ac:dyDescent="0.3">
      <c r="C272" s="15" t="s">
        <v>20</v>
      </c>
      <c r="D272" s="15">
        <v>2105</v>
      </c>
      <c r="G272" s="15" t="s">
        <v>14</v>
      </c>
      <c r="H272" s="15">
        <v>77</v>
      </c>
    </row>
    <row r="273" spans="3:8" x14ac:dyDescent="0.3">
      <c r="C273" s="15" t="s">
        <v>20</v>
      </c>
      <c r="D273" s="15">
        <v>2436</v>
      </c>
      <c r="G273" s="15" t="s">
        <v>14</v>
      </c>
      <c r="H273" s="15">
        <v>1748</v>
      </c>
    </row>
    <row r="274" spans="3:8" x14ac:dyDescent="0.3">
      <c r="C274" s="15" t="s">
        <v>20</v>
      </c>
      <c r="D274" s="15">
        <v>80</v>
      </c>
      <c r="G274" s="15" t="s">
        <v>14</v>
      </c>
      <c r="H274" s="15">
        <v>79</v>
      </c>
    </row>
    <row r="275" spans="3:8" x14ac:dyDescent="0.3">
      <c r="C275" s="15" t="s">
        <v>20</v>
      </c>
      <c r="D275" s="15">
        <v>42</v>
      </c>
      <c r="G275" s="15" t="s">
        <v>14</v>
      </c>
      <c r="H275" s="15">
        <v>889</v>
      </c>
    </row>
    <row r="276" spans="3:8" x14ac:dyDescent="0.3">
      <c r="C276" s="15" t="s">
        <v>20</v>
      </c>
      <c r="D276" s="15">
        <v>139</v>
      </c>
      <c r="G276" s="15" t="s">
        <v>14</v>
      </c>
      <c r="H276" s="15">
        <v>56</v>
      </c>
    </row>
    <row r="277" spans="3:8" x14ac:dyDescent="0.3">
      <c r="C277" s="15" t="s">
        <v>20</v>
      </c>
      <c r="D277" s="15">
        <v>159</v>
      </c>
      <c r="G277" s="15" t="s">
        <v>14</v>
      </c>
      <c r="H277" s="15">
        <v>1</v>
      </c>
    </row>
    <row r="278" spans="3:8" x14ac:dyDescent="0.3">
      <c r="C278" s="15" t="s">
        <v>20</v>
      </c>
      <c r="D278" s="15">
        <v>381</v>
      </c>
      <c r="G278" s="15" t="s">
        <v>14</v>
      </c>
      <c r="H278" s="15">
        <v>83</v>
      </c>
    </row>
    <row r="279" spans="3:8" x14ac:dyDescent="0.3">
      <c r="C279" s="15" t="s">
        <v>20</v>
      </c>
      <c r="D279" s="15">
        <v>194</v>
      </c>
      <c r="G279" s="15" t="s">
        <v>14</v>
      </c>
      <c r="H279" s="15">
        <v>2025</v>
      </c>
    </row>
    <row r="280" spans="3:8" x14ac:dyDescent="0.3">
      <c r="C280" s="15" t="s">
        <v>20</v>
      </c>
      <c r="D280" s="15">
        <v>106</v>
      </c>
      <c r="G280" s="15" t="s">
        <v>14</v>
      </c>
      <c r="H280" s="15">
        <v>14</v>
      </c>
    </row>
    <row r="281" spans="3:8" x14ac:dyDescent="0.3">
      <c r="C281" s="15" t="s">
        <v>20</v>
      </c>
      <c r="D281" s="15">
        <v>142</v>
      </c>
      <c r="G281" s="15" t="s">
        <v>14</v>
      </c>
      <c r="H281" s="15">
        <v>656</v>
      </c>
    </row>
    <row r="282" spans="3:8" x14ac:dyDescent="0.3">
      <c r="C282" s="15" t="s">
        <v>20</v>
      </c>
      <c r="D282" s="15">
        <v>211</v>
      </c>
      <c r="G282" s="15" t="s">
        <v>14</v>
      </c>
      <c r="H282" s="15">
        <v>1596</v>
      </c>
    </row>
    <row r="283" spans="3:8" x14ac:dyDescent="0.3">
      <c r="C283" s="15" t="s">
        <v>20</v>
      </c>
      <c r="D283" s="15">
        <v>2756</v>
      </c>
      <c r="G283" s="15" t="s">
        <v>14</v>
      </c>
      <c r="H283" s="15">
        <v>10</v>
      </c>
    </row>
    <row r="284" spans="3:8" x14ac:dyDescent="0.3">
      <c r="C284" s="15" t="s">
        <v>20</v>
      </c>
      <c r="D284" s="15">
        <v>173</v>
      </c>
      <c r="G284" s="15" t="s">
        <v>14</v>
      </c>
      <c r="H284" s="15">
        <v>1121</v>
      </c>
    </row>
    <row r="285" spans="3:8" x14ac:dyDescent="0.3">
      <c r="C285" s="15" t="s">
        <v>20</v>
      </c>
      <c r="D285" s="15">
        <v>87</v>
      </c>
      <c r="G285" s="15" t="s">
        <v>14</v>
      </c>
      <c r="H285" s="15">
        <v>15</v>
      </c>
    </row>
    <row r="286" spans="3:8" x14ac:dyDescent="0.3">
      <c r="C286" s="15" t="s">
        <v>20</v>
      </c>
      <c r="D286" s="15">
        <v>1572</v>
      </c>
      <c r="G286" s="15" t="s">
        <v>14</v>
      </c>
      <c r="H286" s="15">
        <v>191</v>
      </c>
    </row>
    <row r="287" spans="3:8" x14ac:dyDescent="0.3">
      <c r="C287" s="15" t="s">
        <v>20</v>
      </c>
      <c r="D287" s="15">
        <v>2346</v>
      </c>
      <c r="G287" s="15" t="s">
        <v>14</v>
      </c>
      <c r="H287" s="15">
        <v>16</v>
      </c>
    </row>
    <row r="288" spans="3:8" x14ac:dyDescent="0.3">
      <c r="C288" s="15" t="s">
        <v>20</v>
      </c>
      <c r="D288" s="15">
        <v>115</v>
      </c>
      <c r="G288" s="15" t="s">
        <v>14</v>
      </c>
      <c r="H288" s="15">
        <v>17</v>
      </c>
    </row>
    <row r="289" spans="3:8" x14ac:dyDescent="0.3">
      <c r="C289" s="15" t="s">
        <v>20</v>
      </c>
      <c r="D289" s="15">
        <v>85</v>
      </c>
      <c r="G289" s="15" t="s">
        <v>14</v>
      </c>
      <c r="H289" s="15">
        <v>34</v>
      </c>
    </row>
    <row r="290" spans="3:8" x14ac:dyDescent="0.3">
      <c r="C290" s="15" t="s">
        <v>20</v>
      </c>
      <c r="D290" s="15">
        <v>144</v>
      </c>
      <c r="G290" s="15" t="s">
        <v>14</v>
      </c>
      <c r="H290" s="15">
        <v>1</v>
      </c>
    </row>
    <row r="291" spans="3:8" x14ac:dyDescent="0.3">
      <c r="C291" s="15" t="s">
        <v>20</v>
      </c>
      <c r="D291" s="15">
        <v>2443</v>
      </c>
      <c r="G291" s="15" t="s">
        <v>14</v>
      </c>
      <c r="H291" s="15">
        <v>1274</v>
      </c>
    </row>
    <row r="292" spans="3:8" x14ac:dyDescent="0.3">
      <c r="C292" s="15" t="s">
        <v>20</v>
      </c>
      <c r="D292" s="15">
        <v>64</v>
      </c>
      <c r="G292" s="15" t="s">
        <v>14</v>
      </c>
      <c r="H292" s="15">
        <v>210</v>
      </c>
    </row>
    <row r="293" spans="3:8" x14ac:dyDescent="0.3">
      <c r="C293" s="15" t="s">
        <v>20</v>
      </c>
      <c r="D293" s="15">
        <v>268</v>
      </c>
      <c r="G293" s="15" t="s">
        <v>14</v>
      </c>
      <c r="H293" s="15">
        <v>248</v>
      </c>
    </row>
    <row r="294" spans="3:8" x14ac:dyDescent="0.3">
      <c r="C294" s="15" t="s">
        <v>20</v>
      </c>
      <c r="D294" s="15">
        <v>195</v>
      </c>
      <c r="G294" s="15" t="s">
        <v>14</v>
      </c>
      <c r="H294" s="15">
        <v>513</v>
      </c>
    </row>
    <row r="295" spans="3:8" x14ac:dyDescent="0.3">
      <c r="C295" s="15" t="s">
        <v>20</v>
      </c>
      <c r="D295" s="15">
        <v>186</v>
      </c>
      <c r="G295" s="15" t="s">
        <v>14</v>
      </c>
      <c r="H295" s="15">
        <v>3410</v>
      </c>
    </row>
    <row r="296" spans="3:8" x14ac:dyDescent="0.3">
      <c r="C296" s="15" t="s">
        <v>20</v>
      </c>
      <c r="D296" s="15">
        <v>460</v>
      </c>
      <c r="G296" s="15" t="s">
        <v>14</v>
      </c>
      <c r="H296" s="15">
        <v>10</v>
      </c>
    </row>
    <row r="297" spans="3:8" x14ac:dyDescent="0.3">
      <c r="C297" s="15" t="s">
        <v>20</v>
      </c>
      <c r="D297" s="15">
        <v>2528</v>
      </c>
      <c r="G297" s="15" t="s">
        <v>14</v>
      </c>
      <c r="H297" s="15">
        <v>2201</v>
      </c>
    </row>
    <row r="298" spans="3:8" x14ac:dyDescent="0.3">
      <c r="C298" s="15" t="s">
        <v>20</v>
      </c>
      <c r="D298" s="15">
        <v>3657</v>
      </c>
      <c r="G298" s="15" t="s">
        <v>14</v>
      </c>
      <c r="H298" s="15">
        <v>676</v>
      </c>
    </row>
    <row r="299" spans="3:8" x14ac:dyDescent="0.3">
      <c r="C299" s="15" t="s">
        <v>20</v>
      </c>
      <c r="D299" s="15">
        <v>131</v>
      </c>
      <c r="G299" s="15" t="s">
        <v>14</v>
      </c>
      <c r="H299" s="15">
        <v>831</v>
      </c>
    </row>
    <row r="300" spans="3:8" x14ac:dyDescent="0.3">
      <c r="C300" s="15" t="s">
        <v>20</v>
      </c>
      <c r="D300" s="15">
        <v>239</v>
      </c>
      <c r="G300" s="15" t="s">
        <v>14</v>
      </c>
      <c r="H300" s="15">
        <v>859</v>
      </c>
    </row>
    <row r="301" spans="3:8" x14ac:dyDescent="0.3">
      <c r="C301" s="15" t="s">
        <v>20</v>
      </c>
      <c r="D301" s="15">
        <v>78</v>
      </c>
      <c r="G301" s="15" t="s">
        <v>14</v>
      </c>
      <c r="H301" s="15">
        <v>45</v>
      </c>
    </row>
    <row r="302" spans="3:8" x14ac:dyDescent="0.3">
      <c r="C302" s="15" t="s">
        <v>20</v>
      </c>
      <c r="D302" s="15">
        <v>1773</v>
      </c>
      <c r="G302" s="15" t="s">
        <v>14</v>
      </c>
      <c r="H302" s="15">
        <v>6</v>
      </c>
    </row>
    <row r="303" spans="3:8" x14ac:dyDescent="0.3">
      <c r="C303" s="15" t="s">
        <v>20</v>
      </c>
      <c r="D303" s="15">
        <v>32</v>
      </c>
      <c r="G303" s="15" t="s">
        <v>14</v>
      </c>
      <c r="H303" s="15">
        <v>7</v>
      </c>
    </row>
    <row r="304" spans="3:8" x14ac:dyDescent="0.3">
      <c r="C304" s="15" t="s">
        <v>20</v>
      </c>
      <c r="D304" s="15">
        <v>369</v>
      </c>
      <c r="G304" s="15" t="s">
        <v>14</v>
      </c>
      <c r="H304" s="15">
        <v>31</v>
      </c>
    </row>
    <row r="305" spans="3:8" x14ac:dyDescent="0.3">
      <c r="C305" s="15" t="s">
        <v>20</v>
      </c>
      <c r="D305" s="15">
        <v>89</v>
      </c>
      <c r="G305" s="15" t="s">
        <v>14</v>
      </c>
      <c r="H305" s="15">
        <v>78</v>
      </c>
    </row>
    <row r="306" spans="3:8" x14ac:dyDescent="0.3">
      <c r="C306" s="15" t="s">
        <v>20</v>
      </c>
      <c r="D306" s="15">
        <v>147</v>
      </c>
      <c r="G306" s="15" t="s">
        <v>14</v>
      </c>
      <c r="H306" s="15">
        <v>1225</v>
      </c>
    </row>
    <row r="307" spans="3:8" x14ac:dyDescent="0.3">
      <c r="C307" s="15" t="s">
        <v>20</v>
      </c>
      <c r="D307" s="15">
        <v>126</v>
      </c>
      <c r="G307" s="15" t="s">
        <v>14</v>
      </c>
      <c r="H307" s="15">
        <v>1</v>
      </c>
    </row>
    <row r="308" spans="3:8" x14ac:dyDescent="0.3">
      <c r="C308" s="15" t="s">
        <v>20</v>
      </c>
      <c r="D308" s="15">
        <v>2218</v>
      </c>
      <c r="G308" s="15" t="s">
        <v>14</v>
      </c>
      <c r="H308" s="15">
        <v>67</v>
      </c>
    </row>
    <row r="309" spans="3:8" x14ac:dyDescent="0.3">
      <c r="C309" s="15" t="s">
        <v>20</v>
      </c>
      <c r="D309" s="15">
        <v>202</v>
      </c>
      <c r="G309" s="15" t="s">
        <v>14</v>
      </c>
      <c r="H309" s="15">
        <v>19</v>
      </c>
    </row>
    <row r="310" spans="3:8" x14ac:dyDescent="0.3">
      <c r="C310" s="15" t="s">
        <v>20</v>
      </c>
      <c r="D310" s="15">
        <v>140</v>
      </c>
      <c r="G310" s="15" t="s">
        <v>14</v>
      </c>
      <c r="H310" s="15">
        <v>2108</v>
      </c>
    </row>
    <row r="311" spans="3:8" x14ac:dyDescent="0.3">
      <c r="C311" s="15" t="s">
        <v>20</v>
      </c>
      <c r="D311" s="15">
        <v>1052</v>
      </c>
      <c r="G311" s="15" t="s">
        <v>14</v>
      </c>
      <c r="H311" s="15">
        <v>679</v>
      </c>
    </row>
    <row r="312" spans="3:8" x14ac:dyDescent="0.3">
      <c r="C312" s="15" t="s">
        <v>20</v>
      </c>
      <c r="D312" s="15">
        <v>247</v>
      </c>
      <c r="G312" s="15" t="s">
        <v>14</v>
      </c>
      <c r="H312" s="15">
        <v>36</v>
      </c>
    </row>
    <row r="313" spans="3:8" x14ac:dyDescent="0.3">
      <c r="C313" s="15" t="s">
        <v>20</v>
      </c>
      <c r="D313" s="15">
        <v>84</v>
      </c>
      <c r="G313" s="15" t="s">
        <v>14</v>
      </c>
      <c r="H313" s="15">
        <v>47</v>
      </c>
    </row>
    <row r="314" spans="3:8" x14ac:dyDescent="0.3">
      <c r="C314" s="15" t="s">
        <v>20</v>
      </c>
      <c r="D314" s="15">
        <v>88</v>
      </c>
      <c r="G314" s="15" t="s">
        <v>14</v>
      </c>
      <c r="H314" s="15">
        <v>70</v>
      </c>
    </row>
    <row r="315" spans="3:8" x14ac:dyDescent="0.3">
      <c r="C315" s="15" t="s">
        <v>20</v>
      </c>
      <c r="D315" s="15">
        <v>156</v>
      </c>
      <c r="G315" s="15" t="s">
        <v>14</v>
      </c>
      <c r="H315" s="15">
        <v>154</v>
      </c>
    </row>
    <row r="316" spans="3:8" x14ac:dyDescent="0.3">
      <c r="C316" s="15" t="s">
        <v>20</v>
      </c>
      <c r="D316" s="15">
        <v>2985</v>
      </c>
      <c r="G316" s="15" t="s">
        <v>14</v>
      </c>
      <c r="H316" s="15">
        <v>22</v>
      </c>
    </row>
    <row r="317" spans="3:8" x14ac:dyDescent="0.3">
      <c r="C317" s="15" t="s">
        <v>20</v>
      </c>
      <c r="D317" s="15">
        <v>762</v>
      </c>
      <c r="G317" s="15" t="s">
        <v>14</v>
      </c>
      <c r="H317" s="15">
        <v>1758</v>
      </c>
    </row>
    <row r="318" spans="3:8" x14ac:dyDescent="0.3">
      <c r="C318" s="15" t="s">
        <v>20</v>
      </c>
      <c r="D318" s="15">
        <v>554</v>
      </c>
      <c r="G318" s="15" t="s">
        <v>14</v>
      </c>
      <c r="H318" s="15">
        <v>94</v>
      </c>
    </row>
    <row r="319" spans="3:8" x14ac:dyDescent="0.3">
      <c r="C319" s="15" t="s">
        <v>20</v>
      </c>
      <c r="D319" s="15">
        <v>135</v>
      </c>
      <c r="G319" s="15" t="s">
        <v>14</v>
      </c>
      <c r="H319" s="15">
        <v>33</v>
      </c>
    </row>
    <row r="320" spans="3:8" x14ac:dyDescent="0.3">
      <c r="C320" s="15" t="s">
        <v>20</v>
      </c>
      <c r="D320" s="15">
        <v>122</v>
      </c>
      <c r="G320" s="15" t="s">
        <v>14</v>
      </c>
      <c r="H320" s="15">
        <v>1</v>
      </c>
    </row>
    <row r="321" spans="3:8" x14ac:dyDescent="0.3">
      <c r="C321" s="15" t="s">
        <v>20</v>
      </c>
      <c r="D321" s="15">
        <v>221</v>
      </c>
      <c r="G321" s="15" t="s">
        <v>14</v>
      </c>
      <c r="H321" s="15">
        <v>31</v>
      </c>
    </row>
    <row r="322" spans="3:8" x14ac:dyDescent="0.3">
      <c r="C322" s="15" t="s">
        <v>20</v>
      </c>
      <c r="D322" s="15">
        <v>126</v>
      </c>
      <c r="G322" s="15" t="s">
        <v>14</v>
      </c>
      <c r="H322" s="15">
        <v>35</v>
      </c>
    </row>
    <row r="323" spans="3:8" x14ac:dyDescent="0.3">
      <c r="C323" s="15" t="s">
        <v>20</v>
      </c>
      <c r="D323" s="15">
        <v>1022</v>
      </c>
      <c r="G323" s="15" t="s">
        <v>14</v>
      </c>
      <c r="H323" s="15">
        <v>63</v>
      </c>
    </row>
    <row r="324" spans="3:8" x14ac:dyDescent="0.3">
      <c r="C324" s="15" t="s">
        <v>20</v>
      </c>
      <c r="D324" s="15">
        <v>3177</v>
      </c>
      <c r="G324" s="15" t="s">
        <v>14</v>
      </c>
      <c r="H324" s="15">
        <v>526</v>
      </c>
    </row>
    <row r="325" spans="3:8" x14ac:dyDescent="0.3">
      <c r="C325" s="15" t="s">
        <v>20</v>
      </c>
      <c r="D325" s="15">
        <v>198</v>
      </c>
      <c r="G325" s="15" t="s">
        <v>14</v>
      </c>
      <c r="H325" s="15">
        <v>121</v>
      </c>
    </row>
    <row r="326" spans="3:8" x14ac:dyDescent="0.3">
      <c r="C326" s="15" t="s">
        <v>20</v>
      </c>
      <c r="D326" s="15">
        <v>85</v>
      </c>
      <c r="G326" s="15" t="s">
        <v>14</v>
      </c>
      <c r="H326" s="15">
        <v>67</v>
      </c>
    </row>
    <row r="327" spans="3:8" x14ac:dyDescent="0.3">
      <c r="C327" s="15" t="s">
        <v>20</v>
      </c>
      <c r="D327" s="15">
        <v>3596</v>
      </c>
      <c r="G327" s="15" t="s">
        <v>14</v>
      </c>
      <c r="H327" s="15">
        <v>57</v>
      </c>
    </row>
    <row r="328" spans="3:8" x14ac:dyDescent="0.3">
      <c r="C328" s="15" t="s">
        <v>20</v>
      </c>
      <c r="D328" s="15">
        <v>244</v>
      </c>
      <c r="G328" s="15" t="s">
        <v>14</v>
      </c>
      <c r="H328" s="15">
        <v>1229</v>
      </c>
    </row>
    <row r="329" spans="3:8" x14ac:dyDescent="0.3">
      <c r="C329" s="15" t="s">
        <v>20</v>
      </c>
      <c r="D329" s="15">
        <v>5180</v>
      </c>
      <c r="G329" s="15" t="s">
        <v>14</v>
      </c>
      <c r="H329" s="15">
        <v>12</v>
      </c>
    </row>
    <row r="330" spans="3:8" x14ac:dyDescent="0.3">
      <c r="C330" s="15" t="s">
        <v>20</v>
      </c>
      <c r="D330" s="15">
        <v>589</v>
      </c>
      <c r="G330" s="15" t="s">
        <v>14</v>
      </c>
      <c r="H330" s="15">
        <v>452</v>
      </c>
    </row>
    <row r="331" spans="3:8" x14ac:dyDescent="0.3">
      <c r="C331" s="15" t="s">
        <v>20</v>
      </c>
      <c r="D331" s="15">
        <v>2725</v>
      </c>
      <c r="G331" s="15" t="s">
        <v>14</v>
      </c>
      <c r="H331" s="15">
        <v>1886</v>
      </c>
    </row>
    <row r="332" spans="3:8" x14ac:dyDescent="0.3">
      <c r="C332" s="15" t="s">
        <v>20</v>
      </c>
      <c r="D332" s="15">
        <v>300</v>
      </c>
      <c r="G332" s="15" t="s">
        <v>14</v>
      </c>
      <c r="H332" s="15">
        <v>1825</v>
      </c>
    </row>
    <row r="333" spans="3:8" x14ac:dyDescent="0.3">
      <c r="C333" s="15" t="s">
        <v>20</v>
      </c>
      <c r="D333" s="15">
        <v>144</v>
      </c>
      <c r="G333" s="15" t="s">
        <v>14</v>
      </c>
      <c r="H333" s="15">
        <v>31</v>
      </c>
    </row>
    <row r="334" spans="3:8" x14ac:dyDescent="0.3">
      <c r="C334" s="15" t="s">
        <v>20</v>
      </c>
      <c r="D334" s="15">
        <v>87</v>
      </c>
      <c r="G334" s="15" t="s">
        <v>14</v>
      </c>
      <c r="H334" s="15">
        <v>107</v>
      </c>
    </row>
    <row r="335" spans="3:8" x14ac:dyDescent="0.3">
      <c r="C335" s="15" t="s">
        <v>20</v>
      </c>
      <c r="D335" s="15">
        <v>3116</v>
      </c>
      <c r="G335" s="15" t="s">
        <v>14</v>
      </c>
      <c r="H335" s="15">
        <v>27</v>
      </c>
    </row>
    <row r="336" spans="3:8" x14ac:dyDescent="0.3">
      <c r="C336" s="15" t="s">
        <v>20</v>
      </c>
      <c r="D336" s="15">
        <v>909</v>
      </c>
      <c r="G336" s="15" t="s">
        <v>14</v>
      </c>
      <c r="H336" s="15">
        <v>1221</v>
      </c>
    </row>
    <row r="337" spans="3:8" x14ac:dyDescent="0.3">
      <c r="C337" s="15" t="s">
        <v>20</v>
      </c>
      <c r="D337" s="15">
        <v>1613</v>
      </c>
      <c r="G337" s="15" t="s">
        <v>14</v>
      </c>
      <c r="H337" s="15">
        <v>1</v>
      </c>
    </row>
    <row r="338" spans="3:8" x14ac:dyDescent="0.3">
      <c r="C338" s="15" t="s">
        <v>20</v>
      </c>
      <c r="D338" s="15">
        <v>136</v>
      </c>
      <c r="G338" s="15" t="s">
        <v>14</v>
      </c>
      <c r="H338" s="15">
        <v>16</v>
      </c>
    </row>
    <row r="339" spans="3:8" x14ac:dyDescent="0.3">
      <c r="C339" s="15" t="s">
        <v>20</v>
      </c>
      <c r="D339" s="15">
        <v>130</v>
      </c>
      <c r="G339" s="15" t="s">
        <v>14</v>
      </c>
      <c r="H339" s="15">
        <v>41</v>
      </c>
    </row>
    <row r="340" spans="3:8" x14ac:dyDescent="0.3">
      <c r="C340" s="15" t="s">
        <v>20</v>
      </c>
      <c r="D340" s="15">
        <v>102</v>
      </c>
      <c r="G340" s="15" t="s">
        <v>14</v>
      </c>
      <c r="H340" s="15">
        <v>523</v>
      </c>
    </row>
    <row r="341" spans="3:8" x14ac:dyDescent="0.3">
      <c r="C341" s="15" t="s">
        <v>20</v>
      </c>
      <c r="D341" s="15">
        <v>4006</v>
      </c>
      <c r="G341" s="15" t="s">
        <v>14</v>
      </c>
      <c r="H341" s="15">
        <v>141</v>
      </c>
    </row>
    <row r="342" spans="3:8" x14ac:dyDescent="0.3">
      <c r="C342" s="15" t="s">
        <v>20</v>
      </c>
      <c r="D342" s="15">
        <v>1629</v>
      </c>
      <c r="G342" s="15" t="s">
        <v>14</v>
      </c>
      <c r="H342" s="15">
        <v>52</v>
      </c>
    </row>
    <row r="343" spans="3:8" x14ac:dyDescent="0.3">
      <c r="C343" s="15" t="s">
        <v>20</v>
      </c>
      <c r="D343" s="15">
        <v>2188</v>
      </c>
      <c r="G343" s="15" t="s">
        <v>14</v>
      </c>
      <c r="H343" s="15">
        <v>225</v>
      </c>
    </row>
    <row r="344" spans="3:8" x14ac:dyDescent="0.3">
      <c r="C344" s="15" t="s">
        <v>20</v>
      </c>
      <c r="D344" s="15">
        <v>2409</v>
      </c>
      <c r="G344" s="15" t="s">
        <v>14</v>
      </c>
      <c r="H344" s="15">
        <v>38</v>
      </c>
    </row>
    <row r="345" spans="3:8" x14ac:dyDescent="0.3">
      <c r="C345" s="15" t="s">
        <v>20</v>
      </c>
      <c r="D345" s="15">
        <v>194</v>
      </c>
      <c r="G345" s="15" t="s">
        <v>14</v>
      </c>
      <c r="H345" s="15">
        <v>15</v>
      </c>
    </row>
    <row r="346" spans="3:8" x14ac:dyDescent="0.3">
      <c r="C346" s="15" t="s">
        <v>20</v>
      </c>
      <c r="D346" s="15">
        <v>1140</v>
      </c>
      <c r="G346" s="15" t="s">
        <v>14</v>
      </c>
      <c r="H346" s="15">
        <v>37</v>
      </c>
    </row>
    <row r="347" spans="3:8" x14ac:dyDescent="0.3">
      <c r="C347" s="15" t="s">
        <v>20</v>
      </c>
      <c r="D347" s="15">
        <v>102</v>
      </c>
      <c r="G347" s="15" t="s">
        <v>14</v>
      </c>
      <c r="H347" s="15">
        <v>112</v>
      </c>
    </row>
    <row r="348" spans="3:8" x14ac:dyDescent="0.3">
      <c r="C348" s="15" t="s">
        <v>20</v>
      </c>
      <c r="D348" s="15">
        <v>2857</v>
      </c>
      <c r="G348" s="15" t="s">
        <v>14</v>
      </c>
      <c r="H348" s="15">
        <v>21</v>
      </c>
    </row>
    <row r="349" spans="3:8" x14ac:dyDescent="0.3">
      <c r="C349" s="15" t="s">
        <v>20</v>
      </c>
      <c r="D349" s="15">
        <v>107</v>
      </c>
      <c r="G349" s="15" t="s">
        <v>14</v>
      </c>
      <c r="H349" s="15">
        <v>67</v>
      </c>
    </row>
    <row r="350" spans="3:8" x14ac:dyDescent="0.3">
      <c r="C350" s="15" t="s">
        <v>20</v>
      </c>
      <c r="D350" s="15">
        <v>160</v>
      </c>
      <c r="G350" s="15" t="s">
        <v>14</v>
      </c>
      <c r="H350" s="15">
        <v>78</v>
      </c>
    </row>
    <row r="351" spans="3:8" x14ac:dyDescent="0.3">
      <c r="C351" s="15" t="s">
        <v>20</v>
      </c>
      <c r="D351" s="15">
        <v>2230</v>
      </c>
      <c r="G351" s="15" t="s">
        <v>14</v>
      </c>
      <c r="H351" s="15">
        <v>67</v>
      </c>
    </row>
    <row r="352" spans="3:8" x14ac:dyDescent="0.3">
      <c r="C352" s="15" t="s">
        <v>20</v>
      </c>
      <c r="D352" s="15">
        <v>316</v>
      </c>
      <c r="G352" s="15" t="s">
        <v>14</v>
      </c>
      <c r="H352" s="15">
        <v>263</v>
      </c>
    </row>
    <row r="353" spans="3:8" x14ac:dyDescent="0.3">
      <c r="C353" s="15" t="s">
        <v>20</v>
      </c>
      <c r="D353" s="15">
        <v>117</v>
      </c>
      <c r="G353" s="15" t="s">
        <v>14</v>
      </c>
      <c r="H353" s="15">
        <v>1691</v>
      </c>
    </row>
    <row r="354" spans="3:8" x14ac:dyDescent="0.3">
      <c r="C354" s="15" t="s">
        <v>20</v>
      </c>
      <c r="D354" s="15">
        <v>6406</v>
      </c>
      <c r="G354" s="15" t="s">
        <v>14</v>
      </c>
      <c r="H354" s="15">
        <v>181</v>
      </c>
    </row>
    <row r="355" spans="3:8" x14ac:dyDescent="0.3">
      <c r="C355" s="15" t="s">
        <v>20</v>
      </c>
      <c r="D355" s="15">
        <v>192</v>
      </c>
      <c r="G355" s="15" t="s">
        <v>14</v>
      </c>
      <c r="H355" s="15">
        <v>13</v>
      </c>
    </row>
    <row r="356" spans="3:8" x14ac:dyDescent="0.3">
      <c r="C356" s="15" t="s">
        <v>20</v>
      </c>
      <c r="D356" s="15">
        <v>26</v>
      </c>
      <c r="G356" s="15" t="s">
        <v>14</v>
      </c>
      <c r="H356" s="15">
        <v>1</v>
      </c>
    </row>
    <row r="357" spans="3:8" x14ac:dyDescent="0.3">
      <c r="C357" s="15" t="s">
        <v>20</v>
      </c>
      <c r="D357" s="15">
        <v>723</v>
      </c>
      <c r="G357" s="15" t="s">
        <v>14</v>
      </c>
      <c r="H357" s="15">
        <v>21</v>
      </c>
    </row>
    <row r="358" spans="3:8" x14ac:dyDescent="0.3">
      <c r="C358" s="15" t="s">
        <v>20</v>
      </c>
      <c r="D358" s="15">
        <v>170</v>
      </c>
      <c r="G358" s="15" t="s">
        <v>14</v>
      </c>
      <c r="H358" s="15">
        <v>830</v>
      </c>
    </row>
    <row r="359" spans="3:8" x14ac:dyDescent="0.3">
      <c r="C359" s="15" t="s">
        <v>20</v>
      </c>
      <c r="D359" s="15">
        <v>238</v>
      </c>
      <c r="G359" s="15" t="s">
        <v>14</v>
      </c>
      <c r="H359" s="15">
        <v>130</v>
      </c>
    </row>
    <row r="360" spans="3:8" x14ac:dyDescent="0.3">
      <c r="C360" s="15" t="s">
        <v>20</v>
      </c>
      <c r="D360" s="15">
        <v>55</v>
      </c>
      <c r="G360" s="15" t="s">
        <v>14</v>
      </c>
      <c r="H360" s="15">
        <v>55</v>
      </c>
    </row>
    <row r="361" spans="3:8" x14ac:dyDescent="0.3">
      <c r="C361" s="15" t="s">
        <v>20</v>
      </c>
      <c r="D361" s="15">
        <v>128</v>
      </c>
      <c r="G361" s="15" t="s">
        <v>14</v>
      </c>
      <c r="H361" s="15">
        <v>114</v>
      </c>
    </row>
    <row r="362" spans="3:8" x14ac:dyDescent="0.3">
      <c r="C362" s="15" t="s">
        <v>20</v>
      </c>
      <c r="D362" s="15">
        <v>2144</v>
      </c>
      <c r="G362" s="15" t="s">
        <v>14</v>
      </c>
      <c r="H362" s="15">
        <v>594</v>
      </c>
    </row>
    <row r="363" spans="3:8" x14ac:dyDescent="0.3">
      <c r="C363" s="15" t="s">
        <v>20</v>
      </c>
      <c r="D363" s="15">
        <v>2693</v>
      </c>
      <c r="G363" s="15" t="s">
        <v>14</v>
      </c>
      <c r="H363" s="15">
        <v>24</v>
      </c>
    </row>
    <row r="364" spans="3:8" x14ac:dyDescent="0.3">
      <c r="C364" s="15" t="s">
        <v>20</v>
      </c>
      <c r="D364" s="15">
        <v>432</v>
      </c>
      <c r="G364" s="15" t="s">
        <v>14</v>
      </c>
      <c r="H364" s="15">
        <v>252</v>
      </c>
    </row>
    <row r="365" spans="3:8" x14ac:dyDescent="0.3">
      <c r="C365" s="15" t="s">
        <v>20</v>
      </c>
      <c r="D365" s="15">
        <v>189</v>
      </c>
      <c r="G365" s="15" t="s">
        <v>14</v>
      </c>
      <c r="H365" s="15">
        <v>67</v>
      </c>
    </row>
    <row r="366" spans="3:8" x14ac:dyDescent="0.3">
      <c r="C366" s="15" t="s">
        <v>20</v>
      </c>
      <c r="D366" s="15">
        <v>154</v>
      </c>
      <c r="G366" s="15" t="s">
        <v>14</v>
      </c>
      <c r="H366" s="15">
        <v>742</v>
      </c>
    </row>
    <row r="367" spans="3:8" x14ac:dyDescent="0.3">
      <c r="C367" s="15" t="s">
        <v>20</v>
      </c>
      <c r="D367" s="15">
        <v>96</v>
      </c>
      <c r="G367" s="15" t="s">
        <v>14</v>
      </c>
      <c r="H367" s="15">
        <v>75</v>
      </c>
    </row>
    <row r="368" spans="3:8" x14ac:dyDescent="0.3">
      <c r="C368" s="15" t="s">
        <v>20</v>
      </c>
      <c r="D368" s="15">
        <v>3063</v>
      </c>
      <c r="G368" s="15" t="s">
        <v>14</v>
      </c>
      <c r="H368" s="15">
        <v>4405</v>
      </c>
    </row>
    <row r="369" spans="3:8" x14ac:dyDescent="0.3">
      <c r="C369" s="15" t="s">
        <v>20</v>
      </c>
      <c r="D369" s="15">
        <v>2266</v>
      </c>
      <c r="G369" s="15" t="s">
        <v>14</v>
      </c>
      <c r="H369" s="15">
        <v>92</v>
      </c>
    </row>
    <row r="370" spans="3:8" x14ac:dyDescent="0.3">
      <c r="C370" s="15" t="s">
        <v>20</v>
      </c>
      <c r="D370" s="15">
        <v>194</v>
      </c>
      <c r="G370" s="15" t="s">
        <v>14</v>
      </c>
      <c r="H370" s="15">
        <v>64</v>
      </c>
    </row>
    <row r="371" spans="3:8" x14ac:dyDescent="0.3">
      <c r="C371" s="15" t="s">
        <v>20</v>
      </c>
      <c r="D371" s="15">
        <v>129</v>
      </c>
      <c r="G371" s="15" t="s">
        <v>14</v>
      </c>
      <c r="H371" s="15">
        <v>64</v>
      </c>
    </row>
    <row r="372" spans="3:8" x14ac:dyDescent="0.3">
      <c r="C372" s="15" t="s">
        <v>20</v>
      </c>
      <c r="D372" s="15">
        <v>375</v>
      </c>
      <c r="G372" s="15" t="s">
        <v>14</v>
      </c>
      <c r="H372" s="15">
        <v>842</v>
      </c>
    </row>
    <row r="373" spans="3:8" x14ac:dyDescent="0.3">
      <c r="C373" s="15" t="s">
        <v>20</v>
      </c>
      <c r="D373" s="15">
        <v>409</v>
      </c>
      <c r="G373" s="15" t="s">
        <v>14</v>
      </c>
      <c r="H373" s="15">
        <v>112</v>
      </c>
    </row>
    <row r="374" spans="3:8" x14ac:dyDescent="0.3">
      <c r="C374" s="15" t="s">
        <v>20</v>
      </c>
      <c r="D374" s="15">
        <v>234</v>
      </c>
      <c r="G374" s="15" t="s">
        <v>14</v>
      </c>
      <c r="H374" s="15">
        <v>374</v>
      </c>
    </row>
    <row r="375" spans="3:8" x14ac:dyDescent="0.3">
      <c r="C375" s="15" t="s">
        <v>20</v>
      </c>
      <c r="D375" s="15">
        <v>3016</v>
      </c>
    </row>
    <row r="376" spans="3:8" x14ac:dyDescent="0.3">
      <c r="C376" s="15" t="s">
        <v>20</v>
      </c>
      <c r="D376" s="15">
        <v>264</v>
      </c>
    </row>
    <row r="377" spans="3:8" x14ac:dyDescent="0.3">
      <c r="C377" s="15" t="s">
        <v>20</v>
      </c>
      <c r="D377" s="15">
        <v>272</v>
      </c>
    </row>
    <row r="378" spans="3:8" x14ac:dyDescent="0.3">
      <c r="C378" s="15" t="s">
        <v>20</v>
      </c>
      <c r="D378" s="15">
        <v>419</v>
      </c>
    </row>
    <row r="379" spans="3:8" x14ac:dyDescent="0.3">
      <c r="C379" s="15" t="s">
        <v>20</v>
      </c>
      <c r="D379" s="15">
        <v>1621</v>
      </c>
    </row>
    <row r="380" spans="3:8" x14ac:dyDescent="0.3">
      <c r="C380" s="15" t="s">
        <v>20</v>
      </c>
      <c r="D380" s="15">
        <v>1101</v>
      </c>
    </row>
    <row r="381" spans="3:8" x14ac:dyDescent="0.3">
      <c r="C381" s="15" t="s">
        <v>20</v>
      </c>
      <c r="D381" s="15">
        <v>1073</v>
      </c>
    </row>
    <row r="382" spans="3:8" x14ac:dyDescent="0.3">
      <c r="C382" s="15" t="s">
        <v>20</v>
      </c>
      <c r="D382" s="15">
        <v>331</v>
      </c>
    </row>
    <row r="383" spans="3:8" x14ac:dyDescent="0.3">
      <c r="C383" s="15" t="s">
        <v>20</v>
      </c>
      <c r="D383" s="15">
        <v>1170</v>
      </c>
    </row>
    <row r="384" spans="3:8" x14ac:dyDescent="0.3">
      <c r="C384" s="15" t="s">
        <v>20</v>
      </c>
      <c r="D384" s="15">
        <v>363</v>
      </c>
    </row>
    <row r="385" spans="3:4" x14ac:dyDescent="0.3">
      <c r="C385" s="15" t="s">
        <v>20</v>
      </c>
      <c r="D385" s="15">
        <v>103</v>
      </c>
    </row>
    <row r="386" spans="3:4" x14ac:dyDescent="0.3">
      <c r="C386" s="15" t="s">
        <v>20</v>
      </c>
      <c r="D386" s="15">
        <v>147</v>
      </c>
    </row>
    <row r="387" spans="3:4" x14ac:dyDescent="0.3">
      <c r="C387" s="15" t="s">
        <v>20</v>
      </c>
      <c r="D387" s="15">
        <v>110</v>
      </c>
    </row>
    <row r="388" spans="3:4" x14ac:dyDescent="0.3">
      <c r="C388" s="15" t="s">
        <v>20</v>
      </c>
      <c r="D388" s="15">
        <v>134</v>
      </c>
    </row>
    <row r="389" spans="3:4" x14ac:dyDescent="0.3">
      <c r="C389" s="15" t="s">
        <v>20</v>
      </c>
      <c r="D389" s="15">
        <v>269</v>
      </c>
    </row>
    <row r="390" spans="3:4" x14ac:dyDescent="0.3">
      <c r="C390" s="15" t="s">
        <v>20</v>
      </c>
      <c r="D390" s="15">
        <v>175</v>
      </c>
    </row>
    <row r="391" spans="3:4" x14ac:dyDescent="0.3">
      <c r="C391" s="15" t="s">
        <v>20</v>
      </c>
      <c r="D391" s="15">
        <v>69</v>
      </c>
    </row>
    <row r="392" spans="3:4" x14ac:dyDescent="0.3">
      <c r="C392" s="15" t="s">
        <v>20</v>
      </c>
      <c r="D392" s="15">
        <v>190</v>
      </c>
    </row>
    <row r="393" spans="3:4" x14ac:dyDescent="0.3">
      <c r="C393" s="15" t="s">
        <v>20</v>
      </c>
      <c r="D393" s="15">
        <v>237</v>
      </c>
    </row>
    <row r="394" spans="3:4" x14ac:dyDescent="0.3">
      <c r="C394" s="15" t="s">
        <v>20</v>
      </c>
      <c r="D394" s="15">
        <v>196</v>
      </c>
    </row>
    <row r="395" spans="3:4" x14ac:dyDescent="0.3">
      <c r="C395" s="15" t="s">
        <v>20</v>
      </c>
      <c r="D395" s="15">
        <v>7295</v>
      </c>
    </row>
    <row r="396" spans="3:4" x14ac:dyDescent="0.3">
      <c r="C396" s="15" t="s">
        <v>20</v>
      </c>
      <c r="D396" s="15">
        <v>2893</v>
      </c>
    </row>
    <row r="397" spans="3:4" x14ac:dyDescent="0.3">
      <c r="C397" s="15" t="s">
        <v>20</v>
      </c>
      <c r="D397" s="15">
        <v>820</v>
      </c>
    </row>
    <row r="398" spans="3:4" x14ac:dyDescent="0.3">
      <c r="C398" s="15" t="s">
        <v>20</v>
      </c>
      <c r="D398" s="15">
        <v>2038</v>
      </c>
    </row>
    <row r="399" spans="3:4" x14ac:dyDescent="0.3">
      <c r="C399" s="15" t="s">
        <v>20</v>
      </c>
      <c r="D399" s="15">
        <v>116</v>
      </c>
    </row>
    <row r="400" spans="3:4" x14ac:dyDescent="0.3">
      <c r="C400" s="15" t="s">
        <v>20</v>
      </c>
      <c r="D400" s="15">
        <v>1345</v>
      </c>
    </row>
    <row r="401" spans="3:4" x14ac:dyDescent="0.3">
      <c r="C401" s="15" t="s">
        <v>20</v>
      </c>
      <c r="D401" s="15">
        <v>168</v>
      </c>
    </row>
    <row r="402" spans="3:4" x14ac:dyDescent="0.3">
      <c r="C402" s="15" t="s">
        <v>20</v>
      </c>
      <c r="D402" s="15">
        <v>137</v>
      </c>
    </row>
    <row r="403" spans="3:4" x14ac:dyDescent="0.3">
      <c r="C403" s="15" t="s">
        <v>20</v>
      </c>
      <c r="D403" s="15">
        <v>186</v>
      </c>
    </row>
    <row r="404" spans="3:4" x14ac:dyDescent="0.3">
      <c r="C404" s="15" t="s">
        <v>20</v>
      </c>
      <c r="D404" s="15">
        <v>125</v>
      </c>
    </row>
    <row r="405" spans="3:4" x14ac:dyDescent="0.3">
      <c r="C405" s="15" t="s">
        <v>20</v>
      </c>
      <c r="D405" s="15">
        <v>202</v>
      </c>
    </row>
    <row r="406" spans="3:4" x14ac:dyDescent="0.3">
      <c r="C406" s="15" t="s">
        <v>20</v>
      </c>
      <c r="D406" s="15">
        <v>103</v>
      </c>
    </row>
    <row r="407" spans="3:4" x14ac:dyDescent="0.3">
      <c r="C407" s="15" t="s">
        <v>20</v>
      </c>
      <c r="D407" s="15">
        <v>1785</v>
      </c>
    </row>
    <row r="408" spans="3:4" x14ac:dyDescent="0.3">
      <c r="C408" s="15" t="s">
        <v>20</v>
      </c>
      <c r="D408" s="15">
        <v>157</v>
      </c>
    </row>
    <row r="409" spans="3:4" x14ac:dyDescent="0.3">
      <c r="C409" s="15" t="s">
        <v>20</v>
      </c>
      <c r="D409" s="15">
        <v>555</v>
      </c>
    </row>
    <row r="410" spans="3:4" x14ac:dyDescent="0.3">
      <c r="C410" s="15" t="s">
        <v>20</v>
      </c>
      <c r="D410" s="15">
        <v>297</v>
      </c>
    </row>
    <row r="411" spans="3:4" x14ac:dyDescent="0.3">
      <c r="C411" s="15" t="s">
        <v>20</v>
      </c>
      <c r="D411" s="15">
        <v>123</v>
      </c>
    </row>
    <row r="412" spans="3:4" x14ac:dyDescent="0.3">
      <c r="C412" s="15" t="s">
        <v>20</v>
      </c>
      <c r="D412" s="15">
        <v>3036</v>
      </c>
    </row>
    <row r="413" spans="3:4" x14ac:dyDescent="0.3">
      <c r="C413" s="15" t="s">
        <v>20</v>
      </c>
      <c r="D413" s="15">
        <v>144</v>
      </c>
    </row>
    <row r="414" spans="3:4" x14ac:dyDescent="0.3">
      <c r="C414" s="15" t="s">
        <v>20</v>
      </c>
      <c r="D414" s="15">
        <v>121</v>
      </c>
    </row>
    <row r="415" spans="3:4" x14ac:dyDescent="0.3">
      <c r="C415" s="15" t="s">
        <v>20</v>
      </c>
      <c r="D415" s="15">
        <v>181</v>
      </c>
    </row>
    <row r="416" spans="3:4" x14ac:dyDescent="0.3">
      <c r="C416" s="15" t="s">
        <v>20</v>
      </c>
      <c r="D416" s="15">
        <v>122</v>
      </c>
    </row>
    <row r="417" spans="3:4" x14ac:dyDescent="0.3">
      <c r="C417" s="15" t="s">
        <v>20</v>
      </c>
      <c r="D417" s="15">
        <v>1071</v>
      </c>
    </row>
    <row r="418" spans="3:4" x14ac:dyDescent="0.3">
      <c r="C418" s="15" t="s">
        <v>20</v>
      </c>
      <c r="D418" s="15">
        <v>980</v>
      </c>
    </row>
    <row r="419" spans="3:4" x14ac:dyDescent="0.3">
      <c r="C419" s="15" t="s">
        <v>20</v>
      </c>
      <c r="D419" s="15">
        <v>536</v>
      </c>
    </row>
    <row r="420" spans="3:4" x14ac:dyDescent="0.3">
      <c r="C420" s="15" t="s">
        <v>20</v>
      </c>
      <c r="D420" s="15">
        <v>1991</v>
      </c>
    </row>
    <row r="421" spans="3:4" x14ac:dyDescent="0.3">
      <c r="C421" s="15" t="s">
        <v>20</v>
      </c>
      <c r="D421" s="15">
        <v>180</v>
      </c>
    </row>
    <row r="422" spans="3:4" x14ac:dyDescent="0.3">
      <c r="C422" s="15" t="s">
        <v>20</v>
      </c>
      <c r="D422" s="15">
        <v>130</v>
      </c>
    </row>
    <row r="423" spans="3:4" x14ac:dyDescent="0.3">
      <c r="C423" s="15" t="s">
        <v>20</v>
      </c>
      <c r="D423" s="15">
        <v>122</v>
      </c>
    </row>
    <row r="424" spans="3:4" x14ac:dyDescent="0.3">
      <c r="C424" s="15" t="s">
        <v>20</v>
      </c>
      <c r="D424" s="15">
        <v>140</v>
      </c>
    </row>
    <row r="425" spans="3:4" x14ac:dyDescent="0.3">
      <c r="C425" s="15" t="s">
        <v>20</v>
      </c>
      <c r="D425" s="15">
        <v>3388</v>
      </c>
    </row>
    <row r="426" spans="3:4" x14ac:dyDescent="0.3">
      <c r="C426" s="15" t="s">
        <v>20</v>
      </c>
      <c r="D426" s="15">
        <v>280</v>
      </c>
    </row>
    <row r="427" spans="3:4" x14ac:dyDescent="0.3">
      <c r="C427" s="15" t="s">
        <v>20</v>
      </c>
      <c r="D427" s="15">
        <v>366</v>
      </c>
    </row>
    <row r="428" spans="3:4" x14ac:dyDescent="0.3">
      <c r="C428" s="15" t="s">
        <v>20</v>
      </c>
      <c r="D428" s="15">
        <v>270</v>
      </c>
    </row>
    <row r="429" spans="3:4" x14ac:dyDescent="0.3">
      <c r="C429" s="15" t="s">
        <v>20</v>
      </c>
      <c r="D429" s="15">
        <v>137</v>
      </c>
    </row>
    <row r="430" spans="3:4" x14ac:dyDescent="0.3">
      <c r="C430" s="15" t="s">
        <v>20</v>
      </c>
      <c r="D430" s="15">
        <v>3205</v>
      </c>
    </row>
    <row r="431" spans="3:4" x14ac:dyDescent="0.3">
      <c r="C431" s="15" t="s">
        <v>20</v>
      </c>
      <c r="D431" s="15">
        <v>288</v>
      </c>
    </row>
    <row r="432" spans="3:4" x14ac:dyDescent="0.3">
      <c r="C432" s="15" t="s">
        <v>20</v>
      </c>
      <c r="D432" s="15">
        <v>148</v>
      </c>
    </row>
    <row r="433" spans="3:4" x14ac:dyDescent="0.3">
      <c r="C433" s="15" t="s">
        <v>20</v>
      </c>
      <c r="D433" s="15">
        <v>114</v>
      </c>
    </row>
    <row r="434" spans="3:4" x14ac:dyDescent="0.3">
      <c r="C434" s="15" t="s">
        <v>20</v>
      </c>
      <c r="D434" s="15">
        <v>1518</v>
      </c>
    </row>
    <row r="435" spans="3:4" x14ac:dyDescent="0.3">
      <c r="C435" s="15" t="s">
        <v>20</v>
      </c>
      <c r="D435" s="15">
        <v>166</v>
      </c>
    </row>
    <row r="436" spans="3:4" x14ac:dyDescent="0.3">
      <c r="C436" s="15" t="s">
        <v>20</v>
      </c>
      <c r="D436" s="15">
        <v>100</v>
      </c>
    </row>
    <row r="437" spans="3:4" x14ac:dyDescent="0.3">
      <c r="C437" s="15" t="s">
        <v>20</v>
      </c>
      <c r="D437" s="15">
        <v>235</v>
      </c>
    </row>
    <row r="438" spans="3:4" x14ac:dyDescent="0.3">
      <c r="C438" s="15" t="s">
        <v>20</v>
      </c>
      <c r="D438" s="15">
        <v>148</v>
      </c>
    </row>
    <row r="439" spans="3:4" x14ac:dyDescent="0.3">
      <c r="C439" s="15" t="s">
        <v>20</v>
      </c>
      <c r="D439" s="15">
        <v>198</v>
      </c>
    </row>
    <row r="440" spans="3:4" x14ac:dyDescent="0.3">
      <c r="C440" s="15" t="s">
        <v>20</v>
      </c>
      <c r="D440" s="15">
        <v>150</v>
      </c>
    </row>
    <row r="441" spans="3:4" x14ac:dyDescent="0.3">
      <c r="C441" s="15" t="s">
        <v>20</v>
      </c>
      <c r="D441" s="15">
        <v>216</v>
      </c>
    </row>
    <row r="442" spans="3:4" x14ac:dyDescent="0.3">
      <c r="C442" s="15" t="s">
        <v>20</v>
      </c>
      <c r="D442" s="15">
        <v>5139</v>
      </c>
    </row>
    <row r="443" spans="3:4" x14ac:dyDescent="0.3">
      <c r="C443" s="15" t="s">
        <v>20</v>
      </c>
      <c r="D443" s="15">
        <v>2353</v>
      </c>
    </row>
    <row r="444" spans="3:4" x14ac:dyDescent="0.3">
      <c r="C444" s="15" t="s">
        <v>20</v>
      </c>
      <c r="D444" s="15">
        <v>78</v>
      </c>
    </row>
    <row r="445" spans="3:4" x14ac:dyDescent="0.3">
      <c r="C445" s="15" t="s">
        <v>20</v>
      </c>
      <c r="D445" s="15">
        <v>174</v>
      </c>
    </row>
    <row r="446" spans="3:4" x14ac:dyDescent="0.3">
      <c r="C446" s="15" t="s">
        <v>20</v>
      </c>
      <c r="D446" s="15">
        <v>164</v>
      </c>
    </row>
    <row r="447" spans="3:4" x14ac:dyDescent="0.3">
      <c r="C447" s="15" t="s">
        <v>20</v>
      </c>
      <c r="D447" s="15">
        <v>161</v>
      </c>
    </row>
    <row r="448" spans="3:4" x14ac:dyDescent="0.3">
      <c r="C448" s="15" t="s">
        <v>20</v>
      </c>
      <c r="D448" s="15">
        <v>138</v>
      </c>
    </row>
    <row r="449" spans="3:4" x14ac:dyDescent="0.3">
      <c r="C449" s="15" t="s">
        <v>20</v>
      </c>
      <c r="D449" s="15">
        <v>3308</v>
      </c>
    </row>
    <row r="450" spans="3:4" x14ac:dyDescent="0.3">
      <c r="C450" s="15" t="s">
        <v>20</v>
      </c>
      <c r="D450" s="15">
        <v>127</v>
      </c>
    </row>
    <row r="451" spans="3:4" x14ac:dyDescent="0.3">
      <c r="C451" s="15" t="s">
        <v>20</v>
      </c>
      <c r="D451" s="15">
        <v>207</v>
      </c>
    </row>
    <row r="452" spans="3:4" x14ac:dyDescent="0.3">
      <c r="C452" s="15" t="s">
        <v>20</v>
      </c>
      <c r="D452" s="15">
        <v>181</v>
      </c>
    </row>
    <row r="453" spans="3:4" x14ac:dyDescent="0.3">
      <c r="C453" s="15" t="s">
        <v>20</v>
      </c>
      <c r="D453" s="15">
        <v>110</v>
      </c>
    </row>
    <row r="454" spans="3:4" x14ac:dyDescent="0.3">
      <c r="C454" s="15" t="s">
        <v>20</v>
      </c>
      <c r="D454" s="15">
        <v>185</v>
      </c>
    </row>
    <row r="455" spans="3:4" x14ac:dyDescent="0.3">
      <c r="C455" s="15" t="s">
        <v>20</v>
      </c>
      <c r="D455" s="15">
        <v>121</v>
      </c>
    </row>
    <row r="456" spans="3:4" x14ac:dyDescent="0.3">
      <c r="C456" s="15" t="s">
        <v>20</v>
      </c>
      <c r="D456" s="15">
        <v>106</v>
      </c>
    </row>
    <row r="457" spans="3:4" x14ac:dyDescent="0.3">
      <c r="C457" s="15" t="s">
        <v>20</v>
      </c>
      <c r="D457" s="15">
        <v>142</v>
      </c>
    </row>
    <row r="458" spans="3:4" x14ac:dyDescent="0.3">
      <c r="C458" s="15" t="s">
        <v>20</v>
      </c>
      <c r="D458" s="15">
        <v>233</v>
      </c>
    </row>
    <row r="459" spans="3:4" x14ac:dyDescent="0.3">
      <c r="C459" s="15" t="s">
        <v>20</v>
      </c>
      <c r="D459" s="15">
        <v>218</v>
      </c>
    </row>
    <row r="460" spans="3:4" x14ac:dyDescent="0.3">
      <c r="C460" s="15" t="s">
        <v>20</v>
      </c>
      <c r="D460" s="15">
        <v>76</v>
      </c>
    </row>
    <row r="461" spans="3:4" x14ac:dyDescent="0.3">
      <c r="C461" s="15" t="s">
        <v>20</v>
      </c>
      <c r="D461" s="15">
        <v>43</v>
      </c>
    </row>
    <row r="462" spans="3:4" x14ac:dyDescent="0.3">
      <c r="C462" s="15" t="s">
        <v>20</v>
      </c>
      <c r="D462" s="15">
        <v>221</v>
      </c>
    </row>
    <row r="463" spans="3:4" x14ac:dyDescent="0.3">
      <c r="C463" s="15" t="s">
        <v>20</v>
      </c>
      <c r="D463" s="15">
        <v>2805</v>
      </c>
    </row>
    <row r="464" spans="3:4" x14ac:dyDescent="0.3">
      <c r="C464" s="15" t="s">
        <v>20</v>
      </c>
      <c r="D464" s="15">
        <v>68</v>
      </c>
    </row>
    <row r="465" spans="3:4" x14ac:dyDescent="0.3">
      <c r="C465" s="15" t="s">
        <v>20</v>
      </c>
      <c r="D465" s="15">
        <v>183</v>
      </c>
    </row>
    <row r="466" spans="3:4" x14ac:dyDescent="0.3">
      <c r="C466" s="15" t="s">
        <v>20</v>
      </c>
      <c r="D466" s="15">
        <v>133</v>
      </c>
    </row>
    <row r="467" spans="3:4" x14ac:dyDescent="0.3">
      <c r="C467" s="15" t="s">
        <v>20</v>
      </c>
      <c r="D467" s="15">
        <v>2489</v>
      </c>
    </row>
    <row r="468" spans="3:4" x14ac:dyDescent="0.3">
      <c r="C468" s="15" t="s">
        <v>20</v>
      </c>
      <c r="D468" s="15">
        <v>69</v>
      </c>
    </row>
    <row r="469" spans="3:4" x14ac:dyDescent="0.3">
      <c r="C469" s="15" t="s">
        <v>20</v>
      </c>
      <c r="D469" s="15">
        <v>279</v>
      </c>
    </row>
    <row r="470" spans="3:4" x14ac:dyDescent="0.3">
      <c r="C470" s="15" t="s">
        <v>20</v>
      </c>
      <c r="D470" s="15">
        <v>210</v>
      </c>
    </row>
    <row r="471" spans="3:4" x14ac:dyDescent="0.3">
      <c r="C471" s="15" t="s">
        <v>20</v>
      </c>
      <c r="D471" s="15">
        <v>2100</v>
      </c>
    </row>
    <row r="472" spans="3:4" x14ac:dyDescent="0.3">
      <c r="C472" s="15" t="s">
        <v>20</v>
      </c>
      <c r="D472" s="15">
        <v>252</v>
      </c>
    </row>
    <row r="473" spans="3:4" x14ac:dyDescent="0.3">
      <c r="C473" s="15" t="s">
        <v>20</v>
      </c>
      <c r="D473" s="15">
        <v>1280</v>
      </c>
    </row>
    <row r="474" spans="3:4" x14ac:dyDescent="0.3">
      <c r="C474" s="15" t="s">
        <v>20</v>
      </c>
      <c r="D474" s="15">
        <v>157</v>
      </c>
    </row>
    <row r="475" spans="3:4" x14ac:dyDescent="0.3">
      <c r="C475" s="15" t="s">
        <v>20</v>
      </c>
      <c r="D475" s="15">
        <v>194</v>
      </c>
    </row>
    <row r="476" spans="3:4" x14ac:dyDescent="0.3">
      <c r="C476" s="15" t="s">
        <v>20</v>
      </c>
      <c r="D476" s="15">
        <v>82</v>
      </c>
    </row>
    <row r="477" spans="3:4" x14ac:dyDescent="0.3">
      <c r="C477" s="15" t="s">
        <v>20</v>
      </c>
      <c r="D477" s="15">
        <v>4233</v>
      </c>
    </row>
    <row r="478" spans="3:4" x14ac:dyDescent="0.3">
      <c r="C478" s="15" t="s">
        <v>20</v>
      </c>
      <c r="D478" s="15">
        <v>1297</v>
      </c>
    </row>
    <row r="479" spans="3:4" x14ac:dyDescent="0.3">
      <c r="C479" s="15" t="s">
        <v>20</v>
      </c>
      <c r="D479" s="15">
        <v>165</v>
      </c>
    </row>
    <row r="480" spans="3:4" x14ac:dyDescent="0.3">
      <c r="C480" s="15" t="s">
        <v>20</v>
      </c>
      <c r="D480" s="15">
        <v>119</v>
      </c>
    </row>
    <row r="481" spans="3:4" x14ac:dyDescent="0.3">
      <c r="C481" s="15" t="s">
        <v>20</v>
      </c>
      <c r="D481" s="15">
        <v>1797</v>
      </c>
    </row>
    <row r="482" spans="3:4" x14ac:dyDescent="0.3">
      <c r="C482" s="15" t="s">
        <v>20</v>
      </c>
      <c r="D482" s="15">
        <v>261</v>
      </c>
    </row>
    <row r="483" spans="3:4" x14ac:dyDescent="0.3">
      <c r="C483" s="15" t="s">
        <v>20</v>
      </c>
      <c r="D483" s="15">
        <v>157</v>
      </c>
    </row>
    <row r="484" spans="3:4" x14ac:dyDescent="0.3">
      <c r="C484" s="15" t="s">
        <v>20</v>
      </c>
      <c r="D484" s="15">
        <v>3533</v>
      </c>
    </row>
    <row r="485" spans="3:4" x14ac:dyDescent="0.3">
      <c r="C485" s="15" t="s">
        <v>20</v>
      </c>
      <c r="D485" s="15">
        <v>155</v>
      </c>
    </row>
    <row r="486" spans="3:4" x14ac:dyDescent="0.3">
      <c r="C486" s="15" t="s">
        <v>20</v>
      </c>
      <c r="D486" s="15">
        <v>132</v>
      </c>
    </row>
    <row r="487" spans="3:4" x14ac:dyDescent="0.3">
      <c r="C487" s="15" t="s">
        <v>20</v>
      </c>
      <c r="D487" s="15">
        <v>1354</v>
      </c>
    </row>
    <row r="488" spans="3:4" x14ac:dyDescent="0.3">
      <c r="C488" s="15" t="s">
        <v>20</v>
      </c>
      <c r="D488" s="15">
        <v>48</v>
      </c>
    </row>
    <row r="489" spans="3:4" x14ac:dyDescent="0.3">
      <c r="C489" s="15" t="s">
        <v>20</v>
      </c>
      <c r="D489" s="15">
        <v>110</v>
      </c>
    </row>
    <row r="490" spans="3:4" x14ac:dyDescent="0.3">
      <c r="C490" s="15" t="s">
        <v>20</v>
      </c>
      <c r="D490" s="15">
        <v>172</v>
      </c>
    </row>
    <row r="491" spans="3:4" x14ac:dyDescent="0.3">
      <c r="C491" s="15" t="s">
        <v>20</v>
      </c>
      <c r="D491" s="15">
        <v>307</v>
      </c>
    </row>
    <row r="492" spans="3:4" x14ac:dyDescent="0.3">
      <c r="C492" s="15" t="s">
        <v>20</v>
      </c>
      <c r="D492" s="15">
        <v>160</v>
      </c>
    </row>
    <row r="493" spans="3:4" x14ac:dyDescent="0.3">
      <c r="C493" s="15" t="s">
        <v>20</v>
      </c>
      <c r="D493" s="15">
        <v>1467</v>
      </c>
    </row>
    <row r="494" spans="3:4" x14ac:dyDescent="0.3">
      <c r="C494" s="15" t="s">
        <v>20</v>
      </c>
      <c r="D494" s="15">
        <v>2662</v>
      </c>
    </row>
    <row r="495" spans="3:4" x14ac:dyDescent="0.3">
      <c r="C495" s="15" t="s">
        <v>20</v>
      </c>
      <c r="D495" s="15">
        <v>452</v>
      </c>
    </row>
    <row r="496" spans="3:4" x14ac:dyDescent="0.3">
      <c r="C496" s="15" t="s">
        <v>20</v>
      </c>
      <c r="D496" s="15">
        <v>158</v>
      </c>
    </row>
    <row r="497" spans="3:4" x14ac:dyDescent="0.3">
      <c r="C497" s="15" t="s">
        <v>20</v>
      </c>
      <c r="D497" s="15">
        <v>225</v>
      </c>
    </row>
    <row r="498" spans="3:4" x14ac:dyDescent="0.3">
      <c r="C498" s="15" t="s">
        <v>20</v>
      </c>
      <c r="D498" s="15">
        <v>65</v>
      </c>
    </row>
    <row r="499" spans="3:4" x14ac:dyDescent="0.3">
      <c r="C499" s="15" t="s">
        <v>20</v>
      </c>
      <c r="D499" s="15">
        <v>163</v>
      </c>
    </row>
    <row r="500" spans="3:4" x14ac:dyDescent="0.3">
      <c r="C500" s="15" t="s">
        <v>20</v>
      </c>
      <c r="D500" s="15">
        <v>85</v>
      </c>
    </row>
    <row r="501" spans="3:4" x14ac:dyDescent="0.3">
      <c r="C501" s="15" t="s">
        <v>20</v>
      </c>
      <c r="D501" s="15">
        <v>217</v>
      </c>
    </row>
    <row r="502" spans="3:4" x14ac:dyDescent="0.3">
      <c r="C502" s="15" t="s">
        <v>20</v>
      </c>
      <c r="D502" s="15">
        <v>150</v>
      </c>
    </row>
    <row r="503" spans="3:4" x14ac:dyDescent="0.3">
      <c r="C503" s="15" t="s">
        <v>20</v>
      </c>
      <c r="D503" s="15">
        <v>3272</v>
      </c>
    </row>
    <row r="504" spans="3:4" x14ac:dyDescent="0.3">
      <c r="C504" s="15" t="s">
        <v>20</v>
      </c>
      <c r="D504" s="15">
        <v>300</v>
      </c>
    </row>
    <row r="505" spans="3:4" x14ac:dyDescent="0.3">
      <c r="C505" s="15" t="s">
        <v>20</v>
      </c>
      <c r="D505" s="15">
        <v>126</v>
      </c>
    </row>
    <row r="506" spans="3:4" x14ac:dyDescent="0.3">
      <c r="C506" s="15" t="s">
        <v>20</v>
      </c>
      <c r="D506" s="15">
        <v>2320</v>
      </c>
    </row>
    <row r="507" spans="3:4" x14ac:dyDescent="0.3">
      <c r="C507" s="15" t="s">
        <v>20</v>
      </c>
      <c r="D507" s="15">
        <v>81</v>
      </c>
    </row>
    <row r="508" spans="3:4" x14ac:dyDescent="0.3">
      <c r="C508" s="15" t="s">
        <v>20</v>
      </c>
      <c r="D508" s="15">
        <v>1887</v>
      </c>
    </row>
    <row r="509" spans="3:4" x14ac:dyDescent="0.3">
      <c r="C509" s="15" t="s">
        <v>20</v>
      </c>
      <c r="D509" s="15">
        <v>4358</v>
      </c>
    </row>
    <row r="510" spans="3:4" x14ac:dyDescent="0.3">
      <c r="C510" s="15" t="s">
        <v>20</v>
      </c>
      <c r="D510" s="15">
        <v>53</v>
      </c>
    </row>
    <row r="511" spans="3:4" x14ac:dyDescent="0.3">
      <c r="C511" s="15" t="s">
        <v>20</v>
      </c>
      <c r="D511" s="15">
        <v>2414</v>
      </c>
    </row>
    <row r="512" spans="3:4" x14ac:dyDescent="0.3">
      <c r="C512" s="15" t="s">
        <v>20</v>
      </c>
      <c r="D512" s="15">
        <v>80</v>
      </c>
    </row>
    <row r="513" spans="3:4" x14ac:dyDescent="0.3">
      <c r="C513" s="15" t="s">
        <v>20</v>
      </c>
      <c r="D513" s="15">
        <v>193</v>
      </c>
    </row>
    <row r="514" spans="3:4" x14ac:dyDescent="0.3">
      <c r="C514" s="15" t="s">
        <v>20</v>
      </c>
      <c r="D514" s="15">
        <v>52</v>
      </c>
    </row>
    <row r="515" spans="3:4" x14ac:dyDescent="0.3">
      <c r="C515" s="15" t="s">
        <v>20</v>
      </c>
      <c r="D515" s="15">
        <v>290</v>
      </c>
    </row>
    <row r="516" spans="3:4" x14ac:dyDescent="0.3">
      <c r="C516" s="15" t="s">
        <v>20</v>
      </c>
      <c r="D516" s="15">
        <v>122</v>
      </c>
    </row>
    <row r="517" spans="3:4" x14ac:dyDescent="0.3">
      <c r="C517" s="15" t="s">
        <v>20</v>
      </c>
      <c r="D517" s="15">
        <v>1470</v>
      </c>
    </row>
    <row r="518" spans="3:4" x14ac:dyDescent="0.3">
      <c r="C518" s="15" t="s">
        <v>20</v>
      </c>
      <c r="D518" s="15">
        <v>165</v>
      </c>
    </row>
    <row r="519" spans="3:4" x14ac:dyDescent="0.3">
      <c r="C519" s="15" t="s">
        <v>20</v>
      </c>
      <c r="D519" s="15">
        <v>182</v>
      </c>
    </row>
    <row r="520" spans="3:4" x14ac:dyDescent="0.3">
      <c r="C520" s="15" t="s">
        <v>20</v>
      </c>
      <c r="D520" s="15">
        <v>199</v>
      </c>
    </row>
    <row r="521" spans="3:4" x14ac:dyDescent="0.3">
      <c r="C521" s="15" t="s">
        <v>20</v>
      </c>
      <c r="D521" s="15">
        <v>56</v>
      </c>
    </row>
    <row r="522" spans="3:4" x14ac:dyDescent="0.3">
      <c r="C522" s="15" t="s">
        <v>20</v>
      </c>
      <c r="D522" s="15">
        <v>1460</v>
      </c>
    </row>
    <row r="523" spans="3:4" x14ac:dyDescent="0.3">
      <c r="C523" s="15" t="s">
        <v>20</v>
      </c>
      <c r="D523" s="15">
        <v>123</v>
      </c>
    </row>
    <row r="524" spans="3:4" x14ac:dyDescent="0.3">
      <c r="C524" s="15" t="s">
        <v>20</v>
      </c>
      <c r="D524" s="15">
        <v>159</v>
      </c>
    </row>
    <row r="525" spans="3:4" x14ac:dyDescent="0.3">
      <c r="C525" s="15" t="s">
        <v>20</v>
      </c>
      <c r="D525" s="15">
        <v>110</v>
      </c>
    </row>
    <row r="526" spans="3:4" x14ac:dyDescent="0.3">
      <c r="C526" s="15" t="s">
        <v>20</v>
      </c>
      <c r="D526" s="15">
        <v>236</v>
      </c>
    </row>
    <row r="527" spans="3:4" x14ac:dyDescent="0.3">
      <c r="C527" s="15" t="s">
        <v>20</v>
      </c>
      <c r="D527" s="15">
        <v>191</v>
      </c>
    </row>
    <row r="528" spans="3:4" x14ac:dyDescent="0.3">
      <c r="C528" s="15" t="s">
        <v>20</v>
      </c>
      <c r="D528" s="15">
        <v>3934</v>
      </c>
    </row>
    <row r="529" spans="3:4" x14ac:dyDescent="0.3">
      <c r="C529" s="15" t="s">
        <v>20</v>
      </c>
      <c r="D529" s="15">
        <v>80</v>
      </c>
    </row>
    <row r="530" spans="3:4" x14ac:dyDescent="0.3">
      <c r="C530" s="15" t="s">
        <v>20</v>
      </c>
      <c r="D530" s="15">
        <v>462</v>
      </c>
    </row>
    <row r="531" spans="3:4" x14ac:dyDescent="0.3">
      <c r="C531" s="15" t="s">
        <v>20</v>
      </c>
      <c r="D531" s="15">
        <v>179</v>
      </c>
    </row>
    <row r="532" spans="3:4" x14ac:dyDescent="0.3">
      <c r="C532" s="15" t="s">
        <v>20</v>
      </c>
      <c r="D532" s="15">
        <v>1866</v>
      </c>
    </row>
    <row r="533" spans="3:4" x14ac:dyDescent="0.3">
      <c r="C533" s="15" t="s">
        <v>20</v>
      </c>
      <c r="D533" s="15">
        <v>156</v>
      </c>
    </row>
    <row r="534" spans="3:4" x14ac:dyDescent="0.3">
      <c r="C534" s="15" t="s">
        <v>20</v>
      </c>
      <c r="D534" s="15">
        <v>255</v>
      </c>
    </row>
    <row r="535" spans="3:4" x14ac:dyDescent="0.3">
      <c r="C535" s="15" t="s">
        <v>20</v>
      </c>
      <c r="D535" s="15">
        <v>2261</v>
      </c>
    </row>
    <row r="536" spans="3:4" x14ac:dyDescent="0.3">
      <c r="C536" s="15" t="s">
        <v>20</v>
      </c>
      <c r="D536" s="15">
        <v>40</v>
      </c>
    </row>
    <row r="537" spans="3:4" x14ac:dyDescent="0.3">
      <c r="C537" s="15" t="s">
        <v>20</v>
      </c>
      <c r="D537" s="15">
        <v>2289</v>
      </c>
    </row>
    <row r="538" spans="3:4" x14ac:dyDescent="0.3">
      <c r="C538" s="15" t="s">
        <v>20</v>
      </c>
      <c r="D538" s="15">
        <v>65</v>
      </c>
    </row>
    <row r="539" spans="3:4" x14ac:dyDescent="0.3">
      <c r="C539" s="15" t="s">
        <v>20</v>
      </c>
      <c r="D539" s="15">
        <v>3777</v>
      </c>
    </row>
    <row r="540" spans="3:4" x14ac:dyDescent="0.3">
      <c r="C540" s="15" t="s">
        <v>20</v>
      </c>
      <c r="D540" s="15">
        <v>184</v>
      </c>
    </row>
    <row r="541" spans="3:4" x14ac:dyDescent="0.3">
      <c r="C541" s="15" t="s">
        <v>20</v>
      </c>
      <c r="D541" s="15">
        <v>85</v>
      </c>
    </row>
    <row r="542" spans="3:4" x14ac:dyDescent="0.3">
      <c r="C542" s="15" t="s">
        <v>20</v>
      </c>
      <c r="D542" s="15">
        <v>144</v>
      </c>
    </row>
    <row r="543" spans="3:4" x14ac:dyDescent="0.3">
      <c r="C543" s="15" t="s">
        <v>20</v>
      </c>
      <c r="D543" s="15">
        <v>1902</v>
      </c>
    </row>
    <row r="544" spans="3:4" x14ac:dyDescent="0.3">
      <c r="C544" s="15" t="s">
        <v>20</v>
      </c>
      <c r="D544" s="15">
        <v>105</v>
      </c>
    </row>
    <row r="545" spans="3:4" x14ac:dyDescent="0.3">
      <c r="C545" s="15" t="s">
        <v>20</v>
      </c>
      <c r="D545" s="15">
        <v>132</v>
      </c>
    </row>
    <row r="546" spans="3:4" x14ac:dyDescent="0.3">
      <c r="C546" s="15" t="s">
        <v>20</v>
      </c>
      <c r="D546" s="15">
        <v>96</v>
      </c>
    </row>
    <row r="547" spans="3:4" x14ac:dyDescent="0.3">
      <c r="C547" s="15" t="s">
        <v>20</v>
      </c>
      <c r="D547" s="15">
        <v>114</v>
      </c>
    </row>
    <row r="548" spans="3:4" x14ac:dyDescent="0.3">
      <c r="C548" s="15" t="s">
        <v>20</v>
      </c>
      <c r="D548" s="15">
        <v>203</v>
      </c>
    </row>
    <row r="549" spans="3:4" x14ac:dyDescent="0.3">
      <c r="C549" s="15" t="s">
        <v>20</v>
      </c>
      <c r="D549" s="15">
        <v>1559</v>
      </c>
    </row>
    <row r="550" spans="3:4" x14ac:dyDescent="0.3">
      <c r="C550" s="15" t="s">
        <v>20</v>
      </c>
      <c r="D550" s="15">
        <v>1548</v>
      </c>
    </row>
    <row r="551" spans="3:4" x14ac:dyDescent="0.3">
      <c r="C551" s="15" t="s">
        <v>20</v>
      </c>
      <c r="D551" s="15">
        <v>80</v>
      </c>
    </row>
    <row r="552" spans="3:4" x14ac:dyDescent="0.3">
      <c r="C552" s="15" t="s">
        <v>20</v>
      </c>
      <c r="D552" s="15">
        <v>131</v>
      </c>
    </row>
    <row r="553" spans="3:4" x14ac:dyDescent="0.3">
      <c r="C553" s="15" t="s">
        <v>20</v>
      </c>
      <c r="D553" s="15">
        <v>112</v>
      </c>
    </row>
    <row r="554" spans="3:4" x14ac:dyDescent="0.3">
      <c r="C554" s="15" t="s">
        <v>20</v>
      </c>
      <c r="D554" s="15">
        <v>155</v>
      </c>
    </row>
    <row r="555" spans="3:4" x14ac:dyDescent="0.3">
      <c r="C555" s="15" t="s">
        <v>20</v>
      </c>
      <c r="D555" s="15">
        <v>266</v>
      </c>
    </row>
    <row r="556" spans="3:4" x14ac:dyDescent="0.3">
      <c r="C556" s="15" t="s">
        <v>20</v>
      </c>
      <c r="D556" s="15">
        <v>155</v>
      </c>
    </row>
    <row r="557" spans="3:4" x14ac:dyDescent="0.3">
      <c r="C557" s="15" t="s">
        <v>20</v>
      </c>
      <c r="D557" s="15">
        <v>207</v>
      </c>
    </row>
    <row r="558" spans="3:4" x14ac:dyDescent="0.3">
      <c r="C558" s="15" t="s">
        <v>20</v>
      </c>
      <c r="D558" s="15">
        <v>245</v>
      </c>
    </row>
    <row r="559" spans="3:4" x14ac:dyDescent="0.3">
      <c r="C559" s="15" t="s">
        <v>20</v>
      </c>
      <c r="D559" s="15">
        <v>1573</v>
      </c>
    </row>
    <row r="560" spans="3:4" x14ac:dyDescent="0.3">
      <c r="C560" s="15" t="s">
        <v>20</v>
      </c>
      <c r="D560" s="15">
        <v>114</v>
      </c>
    </row>
    <row r="561" spans="3:4" x14ac:dyDescent="0.3">
      <c r="C561" s="15" t="s">
        <v>20</v>
      </c>
      <c r="D561" s="15">
        <v>93</v>
      </c>
    </row>
    <row r="562" spans="3:4" x14ac:dyDescent="0.3">
      <c r="C562" s="15" t="s">
        <v>20</v>
      </c>
      <c r="D562" s="15">
        <v>1681</v>
      </c>
    </row>
    <row r="563" spans="3:4" x14ac:dyDescent="0.3">
      <c r="C563" s="15" t="s">
        <v>20</v>
      </c>
      <c r="D563" s="15">
        <v>32</v>
      </c>
    </row>
    <row r="564" spans="3:4" x14ac:dyDescent="0.3">
      <c r="C564" s="15" t="s">
        <v>20</v>
      </c>
      <c r="D564" s="15">
        <v>135</v>
      </c>
    </row>
    <row r="565" spans="3:4" x14ac:dyDescent="0.3">
      <c r="C565" s="15" t="s">
        <v>20</v>
      </c>
      <c r="D565" s="15">
        <v>140</v>
      </c>
    </row>
    <row r="566" spans="3:4" x14ac:dyDescent="0.3">
      <c r="C566" s="15" t="s">
        <v>20</v>
      </c>
      <c r="D566" s="15">
        <v>92</v>
      </c>
    </row>
    <row r="567" spans="3:4" x14ac:dyDescent="0.3">
      <c r="C567" s="15" t="s">
        <v>20</v>
      </c>
      <c r="D567" s="15">
        <v>1015</v>
      </c>
    </row>
    <row r="568" spans="3:4" x14ac:dyDescent="0.3">
      <c r="C568" s="15" t="s">
        <v>20</v>
      </c>
      <c r="D568" s="15">
        <v>323</v>
      </c>
    </row>
    <row r="569" spans="3:4" x14ac:dyDescent="0.3">
      <c r="C569" s="15" t="s">
        <v>20</v>
      </c>
      <c r="D569" s="15">
        <v>2326</v>
      </c>
    </row>
    <row r="570" spans="3:4" x14ac:dyDescent="0.3">
      <c r="C570" s="15" t="s">
        <v>20</v>
      </c>
      <c r="D570" s="15">
        <v>381</v>
      </c>
    </row>
    <row r="571" spans="3:4" x14ac:dyDescent="0.3">
      <c r="C571" s="15" t="s">
        <v>20</v>
      </c>
      <c r="D571" s="15">
        <v>480</v>
      </c>
    </row>
    <row r="572" spans="3:4" x14ac:dyDescent="0.3">
      <c r="C572" s="15" t="s">
        <v>20</v>
      </c>
      <c r="D572" s="15">
        <v>226</v>
      </c>
    </row>
    <row r="573" spans="3:4" x14ac:dyDescent="0.3">
      <c r="C573" s="15" t="s">
        <v>20</v>
      </c>
      <c r="D573" s="15">
        <v>241</v>
      </c>
    </row>
    <row r="574" spans="3:4" x14ac:dyDescent="0.3">
      <c r="C574" s="15" t="s">
        <v>20</v>
      </c>
      <c r="D574" s="15">
        <v>132</v>
      </c>
    </row>
    <row r="575" spans="3:4" x14ac:dyDescent="0.3">
      <c r="C575" s="15" t="s">
        <v>20</v>
      </c>
      <c r="D575" s="15">
        <v>2043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Sub-Category Stats</vt:lpstr>
      <vt:lpstr>Outcome Based on Launched Date</vt:lpstr>
      <vt:lpstr>Percentage</vt:lpstr>
      <vt:lpstr>Backers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Tung Vu</cp:lastModifiedBy>
  <dcterms:created xsi:type="dcterms:W3CDTF">2021-09-29T18:52:28Z</dcterms:created>
  <dcterms:modified xsi:type="dcterms:W3CDTF">2022-12-22T21:11:00Z</dcterms:modified>
</cp:coreProperties>
</file>