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hnMatthew/Downloads/Thorne_15_codefigurestats/"/>
    </mc:Choice>
  </mc:AlternateContent>
  <xr:revisionPtr revIDLastSave="0" documentId="13_ncr:9_{E254034A-2D65-8743-90EB-61D9642DC605}" xr6:coauthVersionLast="47" xr6:coauthVersionMax="47" xr10:uidLastSave="{00000000-0000-0000-0000-000000000000}"/>
  <bookViews>
    <workbookView xWindow="53060" yWindow="-4080" windowWidth="23920" windowHeight="16920" xr2:uid="{E3252A68-24FF-0E4B-912F-B6686FD72C21}"/>
  </bookViews>
  <sheets>
    <sheet name="current_methods_statistics_2506" sheetId="1" r:id="rId1"/>
  </sheets>
  <calcPr calcId="0"/>
</workbook>
</file>

<file path=xl/calcChain.xml><?xml version="1.0" encoding="utf-8"?>
<calcChain xmlns="http://schemas.openxmlformats.org/spreadsheetml/2006/main">
  <c r="C4" i="1" l="1"/>
  <c r="C7" i="1"/>
  <c r="C8" i="1"/>
  <c r="C9" i="1"/>
  <c r="C10" i="1"/>
  <c r="C11" i="1"/>
  <c r="C14" i="1"/>
  <c r="C15" i="1"/>
  <c r="C16" i="1"/>
  <c r="C17" i="1"/>
  <c r="C18" i="1"/>
  <c r="C19" i="1"/>
  <c r="C20" i="1"/>
  <c r="C21" i="1"/>
  <c r="C22" i="1"/>
  <c r="C23" i="1"/>
  <c r="C24" i="1"/>
  <c r="C27" i="1"/>
  <c r="C30" i="1"/>
  <c r="C31" i="1"/>
  <c r="C34" i="1"/>
  <c r="C35" i="1"/>
  <c r="C36" i="1"/>
  <c r="C37" i="1"/>
  <c r="C39" i="1"/>
  <c r="C42" i="1"/>
  <c r="C43" i="1"/>
  <c r="C44" i="1"/>
  <c r="C45" i="1"/>
  <c r="C46" i="1"/>
  <c r="C49" i="1"/>
  <c r="C52" i="1"/>
  <c r="C53" i="1"/>
  <c r="C54" i="1"/>
  <c r="C55" i="1"/>
  <c r="C56" i="1"/>
  <c r="C57" i="1"/>
  <c r="C58" i="1"/>
  <c r="C59" i="1"/>
  <c r="C60" i="1"/>
  <c r="C61" i="1"/>
  <c r="C62" i="1"/>
  <c r="C63" i="1"/>
  <c r="C66" i="1"/>
  <c r="C67" i="1"/>
  <c r="C68" i="1"/>
  <c r="C69" i="1"/>
  <c r="C65" i="1"/>
  <c r="C51" i="1"/>
  <c r="C48" i="1"/>
  <c r="C41" i="1"/>
  <c r="C33" i="1"/>
  <c r="C29" i="1"/>
  <c r="C26" i="1"/>
  <c r="C13" i="1"/>
  <c r="C6" i="1"/>
  <c r="C3" i="1"/>
  <c r="C5" i="1"/>
  <c r="C64" i="1"/>
  <c r="C38" i="1"/>
  <c r="C40" i="1"/>
  <c r="C47" i="1"/>
  <c r="C25" i="1"/>
  <c r="C32" i="1"/>
  <c r="C12" i="1"/>
  <c r="C28" i="1"/>
  <c r="C50" i="1"/>
  <c r="C2" i="1"/>
  <c r="O3" i="1" l="1"/>
  <c r="O4" i="1"/>
  <c r="O2" i="1"/>
  <c r="O11" i="1"/>
  <c r="O8" i="1"/>
  <c r="O7" i="1"/>
  <c r="O6" i="1"/>
  <c r="O10" i="1"/>
  <c r="O5" i="1"/>
  <c r="O9" i="1"/>
  <c r="O15" i="1"/>
  <c r="O20" i="1"/>
  <c r="O12" i="1"/>
  <c r="O19" i="1"/>
  <c r="O13" i="1"/>
  <c r="O17" i="1"/>
  <c r="O18" i="1"/>
  <c r="O16" i="1"/>
  <c r="O21" i="1"/>
  <c r="O22" i="1"/>
  <c r="O14" i="1"/>
  <c r="O23" i="1"/>
  <c r="O24" i="1"/>
  <c r="O26" i="1"/>
  <c r="O27" i="1"/>
  <c r="O25" i="1"/>
  <c r="O29" i="1"/>
  <c r="O28" i="1"/>
  <c r="O31" i="1"/>
  <c r="O30" i="1"/>
  <c r="O34" i="1"/>
  <c r="O36" i="1"/>
  <c r="O32" i="1"/>
  <c r="O33" i="1"/>
  <c r="O37" i="1"/>
  <c r="O35" i="1"/>
  <c r="O39" i="1"/>
  <c r="O38" i="1"/>
  <c r="O43" i="1"/>
  <c r="O46" i="1"/>
  <c r="O45" i="1"/>
  <c r="O42" i="1"/>
  <c r="O44" i="1"/>
  <c r="O40" i="1"/>
  <c r="O41" i="1"/>
  <c r="O48" i="1"/>
  <c r="O47" i="1"/>
  <c r="O49" i="1"/>
  <c r="O56" i="1"/>
  <c r="O52" i="1"/>
  <c r="O54" i="1"/>
  <c r="O59" i="1"/>
  <c r="O61" i="1"/>
  <c r="O58" i="1"/>
  <c r="O60" i="1"/>
  <c r="O57" i="1"/>
  <c r="O53" i="1"/>
  <c r="O55" i="1"/>
  <c r="O50" i="1"/>
  <c r="O63" i="1"/>
  <c r="O51" i="1"/>
  <c r="O62" i="1"/>
  <c r="O65" i="1"/>
  <c r="O66" i="1"/>
  <c r="O68" i="1"/>
  <c r="O69" i="1"/>
  <c r="O64" i="1"/>
  <c r="O67" i="1"/>
  <c r="O1" i="1"/>
  <c r="P3" i="1"/>
  <c r="Q3" i="1"/>
  <c r="P4" i="1"/>
  <c r="Q4" i="1"/>
  <c r="P2" i="1"/>
  <c r="Q2" i="1"/>
  <c r="P11" i="1"/>
  <c r="Q11" i="1"/>
  <c r="P8" i="1"/>
  <c r="Q8" i="1"/>
  <c r="P7" i="1"/>
  <c r="Q7" i="1"/>
  <c r="P6" i="1"/>
  <c r="Q6" i="1"/>
  <c r="P10" i="1"/>
  <c r="Q10" i="1"/>
  <c r="P5" i="1"/>
  <c r="Q5" i="1"/>
  <c r="P9" i="1"/>
  <c r="Q9" i="1"/>
  <c r="P15" i="1"/>
  <c r="Q15" i="1"/>
  <c r="P20" i="1"/>
  <c r="Q20" i="1"/>
  <c r="P12" i="1"/>
  <c r="Q12" i="1"/>
  <c r="P19" i="1"/>
  <c r="Q19" i="1"/>
  <c r="P13" i="1"/>
  <c r="Q13" i="1"/>
  <c r="P17" i="1"/>
  <c r="Q17" i="1"/>
  <c r="P18" i="1"/>
  <c r="Q18" i="1"/>
  <c r="P16" i="1"/>
  <c r="Q16" i="1"/>
  <c r="P21" i="1"/>
  <c r="Q21" i="1"/>
  <c r="P22" i="1"/>
  <c r="Q22" i="1"/>
  <c r="P14" i="1"/>
  <c r="Q14" i="1"/>
  <c r="P23" i="1"/>
  <c r="Q23" i="1"/>
  <c r="P24" i="1"/>
  <c r="Q24" i="1"/>
  <c r="P26" i="1"/>
  <c r="Q26" i="1"/>
  <c r="P27" i="1"/>
  <c r="Q27" i="1"/>
  <c r="P25" i="1"/>
  <c r="Q25" i="1"/>
  <c r="P29" i="1"/>
  <c r="Q29" i="1"/>
  <c r="P28" i="1"/>
  <c r="Q28" i="1"/>
  <c r="P31" i="1"/>
  <c r="Q31" i="1"/>
  <c r="P30" i="1"/>
  <c r="Q30" i="1"/>
  <c r="P34" i="1"/>
  <c r="Q34" i="1"/>
  <c r="P36" i="1"/>
  <c r="Q36" i="1"/>
  <c r="P32" i="1"/>
  <c r="Q32" i="1"/>
  <c r="P33" i="1"/>
  <c r="Q33" i="1"/>
  <c r="P37" i="1"/>
  <c r="Q37" i="1"/>
  <c r="P35" i="1"/>
  <c r="Q35" i="1"/>
  <c r="P39" i="1"/>
  <c r="Q39" i="1"/>
  <c r="P38" i="1"/>
  <c r="Q38" i="1"/>
  <c r="P43" i="1"/>
  <c r="Q43" i="1"/>
  <c r="P46" i="1"/>
  <c r="Q46" i="1"/>
  <c r="P45" i="1"/>
  <c r="Q45" i="1"/>
  <c r="P42" i="1"/>
  <c r="Q42" i="1"/>
  <c r="P44" i="1"/>
  <c r="Q44" i="1"/>
  <c r="P40" i="1"/>
  <c r="Q40" i="1"/>
  <c r="P41" i="1"/>
  <c r="Q41" i="1"/>
  <c r="P48" i="1"/>
  <c r="Q48" i="1"/>
  <c r="P47" i="1"/>
  <c r="Q47" i="1"/>
  <c r="P49" i="1"/>
  <c r="Q49" i="1"/>
  <c r="P56" i="1"/>
  <c r="Q56" i="1"/>
  <c r="P52" i="1"/>
  <c r="Q52" i="1"/>
  <c r="P54" i="1"/>
  <c r="Q54" i="1"/>
  <c r="P59" i="1"/>
  <c r="Q59" i="1"/>
  <c r="P61" i="1"/>
  <c r="Q61" i="1"/>
  <c r="P58" i="1"/>
  <c r="Q58" i="1"/>
  <c r="P60" i="1"/>
  <c r="Q60" i="1"/>
  <c r="P57" i="1"/>
  <c r="Q57" i="1"/>
  <c r="P53" i="1"/>
  <c r="Q53" i="1"/>
  <c r="P55" i="1"/>
  <c r="Q55" i="1"/>
  <c r="P50" i="1"/>
  <c r="Q50" i="1"/>
  <c r="P63" i="1"/>
  <c r="Q63" i="1"/>
  <c r="P51" i="1"/>
  <c r="Q51" i="1"/>
  <c r="P62" i="1"/>
  <c r="Q62" i="1"/>
  <c r="P65" i="1"/>
  <c r="Q65" i="1"/>
  <c r="P66" i="1"/>
  <c r="Q66" i="1"/>
  <c r="P68" i="1"/>
  <c r="Q68" i="1"/>
  <c r="P69" i="1"/>
  <c r="Q69" i="1"/>
  <c r="P64" i="1"/>
  <c r="Q64" i="1"/>
  <c r="P67" i="1"/>
  <c r="Q67" i="1"/>
  <c r="Q1" i="1"/>
  <c r="P1" i="1"/>
  <c r="N4" i="1" l="1"/>
  <c r="N2" i="1"/>
  <c r="N11" i="1"/>
  <c r="N8" i="1"/>
  <c r="N7" i="1"/>
  <c r="N6" i="1"/>
  <c r="N10" i="1"/>
  <c r="N5" i="1"/>
  <c r="N9" i="1"/>
  <c r="N15" i="1"/>
  <c r="N20" i="1"/>
  <c r="N12" i="1"/>
  <c r="N19" i="1"/>
  <c r="N13" i="1"/>
  <c r="N17" i="1"/>
  <c r="N18" i="1"/>
  <c r="N16" i="1"/>
  <c r="N21" i="1"/>
  <c r="N22" i="1"/>
  <c r="N14" i="1"/>
  <c r="N23" i="1"/>
  <c r="N24" i="1"/>
  <c r="N26" i="1"/>
  <c r="N27" i="1"/>
  <c r="N25" i="1"/>
  <c r="N29" i="1"/>
  <c r="N28" i="1"/>
  <c r="N31" i="1"/>
  <c r="N30" i="1"/>
  <c r="N34" i="1"/>
  <c r="N36" i="1"/>
  <c r="N32" i="1"/>
  <c r="N33" i="1"/>
  <c r="N37" i="1"/>
  <c r="N35" i="1"/>
  <c r="N39" i="1"/>
  <c r="N38" i="1"/>
  <c r="N43" i="1"/>
  <c r="N46" i="1"/>
  <c r="N45" i="1"/>
  <c r="N42" i="1"/>
  <c r="N44" i="1"/>
  <c r="N40" i="1"/>
  <c r="N41" i="1"/>
  <c r="N48" i="1"/>
  <c r="N47" i="1"/>
  <c r="N49" i="1"/>
  <c r="N56" i="1"/>
  <c r="N52" i="1"/>
  <c r="N54" i="1"/>
  <c r="N59" i="1"/>
  <c r="N61" i="1"/>
  <c r="N58" i="1"/>
  <c r="N60" i="1"/>
  <c r="N57" i="1"/>
  <c r="N53" i="1"/>
  <c r="N55" i="1"/>
  <c r="N50" i="1"/>
  <c r="N63" i="1"/>
  <c r="N51" i="1"/>
  <c r="N62" i="1"/>
  <c r="N65" i="1"/>
  <c r="N66" i="1"/>
  <c r="N68" i="1"/>
  <c r="N69" i="1"/>
  <c r="N64" i="1"/>
  <c r="N67" i="1"/>
  <c r="N3" i="1"/>
  <c r="N1" i="1" l="1"/>
</calcChain>
</file>

<file path=xl/sharedStrings.xml><?xml version="1.0" encoding="utf-8"?>
<sst xmlns="http://schemas.openxmlformats.org/spreadsheetml/2006/main" count="223" uniqueCount="99">
  <si>
    <t>method_name</t>
  </si>
  <si>
    <t>method_class</t>
  </si>
  <si>
    <t>c/r</t>
  </si>
  <si>
    <t>smooth_r</t>
  </si>
  <si>
    <t>avg_unc.(1se)</t>
  </si>
  <si>
    <t>#q&lt;0.5</t>
  </si>
  <si>
    <t>#q&lt;0.1</t>
  </si>
  <si>
    <t>q_min</t>
  </si>
  <si>
    <t>q_small5</t>
  </si>
  <si>
    <t>log-likeli</t>
  </si>
  <si>
    <t>RMS</t>
  </si>
  <si>
    <t>bias</t>
  </si>
  <si>
    <t>tlog-l</t>
  </si>
  <si>
    <t>100log-l</t>
  </si>
  <si>
    <t>l05</t>
  </si>
  <si>
    <t>l10</t>
  </si>
  <si>
    <t>bias50</t>
  </si>
  <si>
    <t>Edyrs2</t>
  </si>
  <si>
    <t>Edyrs6</t>
  </si>
  <si>
    <t>FaIR_anthro_unB</t>
  </si>
  <si>
    <t>43/1_ERF_FaIR</t>
  </si>
  <si>
    <t>c</t>
  </si>
  <si>
    <t>FaIR_nonat_unB</t>
  </si>
  <si>
    <t>FaIR_nonat</t>
  </si>
  <si>
    <t>EBMKF_ta2</t>
  </si>
  <si>
    <t>43/2_Kalman</t>
  </si>
  <si>
    <t>EBMKF_ta</t>
  </si>
  <si>
    <t>FaIR_anthro</t>
  </si>
  <si>
    <t>TheilSen_h7075</t>
  </si>
  <si>
    <t>42/2_LT_Fits</t>
  </si>
  <si>
    <t>FaIR_comb_unB</t>
  </si>
  <si>
    <t>CGWL10y_for_halfU</t>
  </si>
  <si>
    <t>44/44_EarthModel_CGWL</t>
  </si>
  <si>
    <t>OLS_hinge75</t>
  </si>
  <si>
    <t>EBMKF_ta4</t>
  </si>
  <si>
    <t>CGWL10y_forec</t>
  </si>
  <si>
    <t>hinge75meet</t>
  </si>
  <si>
    <t>CGWL10y_sfUKCP</t>
  </si>
  <si>
    <t>Kal_flexLin_ocn</t>
  </si>
  <si>
    <t>42/5_Kalman</t>
  </si>
  <si>
    <t>CGWL10y_sUKCP</t>
  </si>
  <si>
    <t>CGWL_10y_IPCC</t>
  </si>
  <si>
    <t>Kal_flexLin</t>
  </si>
  <si>
    <t>Kalman_RW_ocn</t>
  </si>
  <si>
    <t>removeGreensfx</t>
  </si>
  <si>
    <t>42/6_Remove_IV</t>
  </si>
  <si>
    <t>Kalman_RW</t>
  </si>
  <si>
    <t>removeMEI_volc_cons</t>
  </si>
  <si>
    <t>lowess1dg20wnc</t>
  </si>
  <si>
    <t>42/3_ST_Fits</t>
  </si>
  <si>
    <t>lowess1dt30wnc</t>
  </si>
  <si>
    <t>GWI_anthro_SR15</t>
  </si>
  <si>
    <t>43/3_Human_Induced</t>
  </si>
  <si>
    <t>CGWL10y_pUKCP</t>
  </si>
  <si>
    <t>GWI_anthro</t>
  </si>
  <si>
    <t>etrend15y</t>
  </si>
  <si>
    <t>GWI_anthro_CGWL</t>
  </si>
  <si>
    <t>GWI_tot_CGWL</t>
  </si>
  <si>
    <t>lfca_hadcrut</t>
  </si>
  <si>
    <t>GAM_AR0</t>
  </si>
  <si>
    <t>42/4_GAM_AR1</t>
  </si>
  <si>
    <t>GWI_tot_SR15</t>
  </si>
  <si>
    <t>FaIR_all</t>
  </si>
  <si>
    <t>GWI_tot_AR6</t>
  </si>
  <si>
    <t>lowess1dt20wnc</t>
  </si>
  <si>
    <t>etrend30y</t>
  </si>
  <si>
    <t>GWI_tot_orig</t>
  </si>
  <si>
    <t>FaIR_all_unB</t>
  </si>
  <si>
    <t>GWI_tot</t>
  </si>
  <si>
    <t>GWI_anthro_AR6</t>
  </si>
  <si>
    <t>GAM_AR1</t>
  </si>
  <si>
    <t>lowess1dt20wAR</t>
  </si>
  <si>
    <t>lag5y</t>
  </si>
  <si>
    <t>42/1_Run_Means</t>
  </si>
  <si>
    <t>lowess1dt20wARMA</t>
  </si>
  <si>
    <t>cubic_spline</t>
  </si>
  <si>
    <t>GWI_anthro_orig</t>
  </si>
  <si>
    <t>eROF_anthro</t>
  </si>
  <si>
    <t>KCC_human</t>
  </si>
  <si>
    <t>butterworth</t>
  </si>
  <si>
    <t>lowess1dt10wnc</t>
  </si>
  <si>
    <t>lowess2dt20wnc</t>
  </si>
  <si>
    <t>eROF_tot</t>
  </si>
  <si>
    <t>lfca_SST</t>
  </si>
  <si>
    <t>raw1y</t>
  </si>
  <si>
    <t>KCC_all</t>
  </si>
  <si>
    <t>min_month_proj</t>
  </si>
  <si>
    <t>removeMEI_volc_refit</t>
  </si>
  <si>
    <t>etrend30y_3CS</t>
  </si>
  <si>
    <t>quartic</t>
  </si>
  <si>
    <t>lag10y</t>
  </si>
  <si>
    <t>removeMEI_cons</t>
  </si>
  <si>
    <t>Bayes_seq_CP</t>
  </si>
  <si>
    <t>offset11y</t>
  </si>
  <si>
    <t>opt_clim_norm</t>
  </si>
  <si>
    <t>OLS_refit</t>
  </si>
  <si>
    <t>OLS_refit_CO2forc</t>
  </si>
  <si>
    <t>43/0_Linear</t>
  </si>
  <si>
    <t>cons_hArrh_CO2forc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</si>
</sst>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"/>
    <numFmt numFmtId="170" formatCode="0.0000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168" fontId="0" fillId="0" borderId="0" xfId="0" applyNumberFormat="1"/>
    <xf numFmtId="170" fontId="0" fillId="0" borderId="0" xfId="0" applyNumberFormat="1"/>
    <xf numFmtId="0" fontId="0" fillId="33" borderId="0" xfId="0" applyFill="1"/>
    <xf numFmtId="168" fontId="0" fillId="33" borderId="0" xfId="0" applyNumberFormat="1" applyFill="1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C0682-D566-E94D-8C18-69F131F5720A}">
  <dimension ref="A1:Y69"/>
  <sheetViews>
    <sheetView tabSelected="1" workbookViewId="0">
      <pane xSplit="1" ySplit="1" topLeftCell="L39" activePane="bottomRight" state="frozen"/>
      <selection pane="topRight" activeCell="B1" sqref="B1"/>
      <selection pane="bottomLeft" activeCell="A2" sqref="A2"/>
      <selection pane="bottomRight" activeCell="C69" sqref="C69"/>
    </sheetView>
  </sheetViews>
  <sheetFormatPr baseColWidth="10" defaultRowHeight="16" x14ac:dyDescent="0.2"/>
  <cols>
    <col min="1" max="1" width="17.83203125" customWidth="1"/>
    <col min="2" max="2" width="28.83203125" customWidth="1"/>
    <col min="3" max="3" width="15.6640625" style="3" customWidth="1"/>
    <col min="4" max="4" width="13.33203125" customWidth="1"/>
    <col min="15" max="15" width="12.6640625" style="2" customWidth="1"/>
    <col min="16" max="16" width="10.83203125" style="2"/>
  </cols>
  <sheetData>
    <row r="1" spans="1:25" x14ac:dyDescent="0.2">
      <c r="A1" t="s">
        <v>0</v>
      </c>
      <c r="B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>
        <f>SUM(N2:N69)</f>
        <v>33</v>
      </c>
      <c r="O1" s="2" t="str">
        <f>A1</f>
        <v>method_name</v>
      </c>
      <c r="P1" s="2" t="str">
        <f>L1</f>
        <v>log-likeli</v>
      </c>
      <c r="Q1" t="str">
        <f>H1</f>
        <v>#q&lt;0.5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">
      <c r="A2" t="s">
        <v>90</v>
      </c>
      <c r="B2" t="s">
        <v>73</v>
      </c>
      <c r="C2" s="3">
        <f ca="1">IF(ISNUMBER(D2),SUM(INDIRECT(_xlfn.CONCAT("N",ROW(),":N",ROW()+D2-1))),"")</f>
        <v>1</v>
      </c>
      <c r="D2">
        <v>3</v>
      </c>
      <c r="E2" t="s">
        <v>21</v>
      </c>
      <c r="F2">
        <v>2.831</v>
      </c>
      <c r="G2">
        <v>3.53011549960663E-2</v>
      </c>
      <c r="H2">
        <v>97</v>
      </c>
      <c r="I2">
        <v>34</v>
      </c>
      <c r="J2" s="1">
        <v>2.5262350521288098E-10</v>
      </c>
      <c r="K2">
        <v>8.4610476347918003E-4</v>
      </c>
      <c r="L2">
        <v>0.45595880763539198</v>
      </c>
      <c r="M2">
        <v>6.0869234035618301E-2</v>
      </c>
      <c r="N2">
        <f>(M2&lt;0.06)*1</f>
        <v>0</v>
      </c>
      <c r="O2" s="2" t="str">
        <f>A2</f>
        <v>lag10y</v>
      </c>
      <c r="P2" s="2">
        <f>L2</f>
        <v>0.45595880763539198</v>
      </c>
      <c r="Q2">
        <f>H2</f>
        <v>97</v>
      </c>
      <c r="R2">
        <v>-3.26308491112903E-2</v>
      </c>
      <c r="S2">
        <v>70.673615183485794</v>
      </c>
      <c r="T2">
        <v>-41.482418641937599</v>
      </c>
      <c r="U2">
        <v>3.35527765065997</v>
      </c>
      <c r="V2">
        <v>2.5554835947732502E-2</v>
      </c>
      <c r="W2">
        <v>-8.8244970926249999E-2</v>
      </c>
      <c r="X2">
        <v>4.3750000000074998</v>
      </c>
      <c r="Y2">
        <v>4.5416666666737502</v>
      </c>
    </row>
    <row r="3" spans="1:25" x14ac:dyDescent="0.2">
      <c r="A3" t="s">
        <v>72</v>
      </c>
      <c r="B3" t="s">
        <v>73</v>
      </c>
      <c r="C3" s="3">
        <f ca="1">IF(ISNUMBER(D2),MIN(INDIRECT(_xlfn.CONCAT("m",ROW()-1,":m",ROW()+D2-2))),"")</f>
        <v>5.6289359122525397E-2</v>
      </c>
      <c r="E3" t="s">
        <v>21</v>
      </c>
      <c r="F3">
        <v>6.407</v>
      </c>
      <c r="G3">
        <v>4.3982369168310102E-2</v>
      </c>
      <c r="H3">
        <v>54</v>
      </c>
      <c r="I3">
        <v>11</v>
      </c>
      <c r="J3">
        <v>2.0162145421988298E-3</v>
      </c>
      <c r="K3">
        <v>3.0914294939285901E-2</v>
      </c>
      <c r="L3">
        <v>1.1513784457584999</v>
      </c>
      <c r="M3" s="4">
        <v>5.6289359122525397E-2</v>
      </c>
      <c r="N3" s="4">
        <f>(M3&lt;0.06)*1</f>
        <v>1</v>
      </c>
      <c r="O3" s="5" t="str">
        <f>A3</f>
        <v>lag5y</v>
      </c>
      <c r="P3" s="5">
        <f>L3</f>
        <v>1.1513784457584999</v>
      </c>
      <c r="Q3" s="4">
        <f>H3</f>
        <v>54</v>
      </c>
      <c r="R3" s="4">
        <v>-1.8023557195161199E-2</v>
      </c>
      <c r="S3" s="4">
        <v>178.46365909256701</v>
      </c>
      <c r="T3">
        <v>91.439671924165793</v>
      </c>
      <c r="U3">
        <v>7.9468095384211903</v>
      </c>
      <c r="V3">
        <v>2.4895005585017098</v>
      </c>
      <c r="W3">
        <v>-4.4835313131249999E-2</v>
      </c>
      <c r="X3">
        <v>3.7916666666745802</v>
      </c>
      <c r="Y3">
        <v>2.55324074074964</v>
      </c>
    </row>
    <row r="4" spans="1:25" x14ac:dyDescent="0.2">
      <c r="A4" t="s">
        <v>84</v>
      </c>
      <c r="B4" t="s">
        <v>73</v>
      </c>
      <c r="C4" s="3" t="str">
        <f t="shared" ref="C3:C66" ca="1" si="0">IF(ISNUMBER(D4),SUM(INDIRECT(_xlfn.CONCAT("N",ROW(),":N",ROW()+D4-1))),"")</f>
        <v/>
      </c>
      <c r="E4" t="s">
        <v>21</v>
      </c>
      <c r="F4">
        <v>32.863</v>
      </c>
      <c r="G4">
        <v>0.111578821775507</v>
      </c>
      <c r="H4">
        <v>0</v>
      </c>
      <c r="I4">
        <v>0</v>
      </c>
      <c r="J4">
        <v>0.75282141983075301</v>
      </c>
      <c r="K4">
        <v>0.94847089977352195</v>
      </c>
      <c r="L4">
        <v>0.88563467631259196</v>
      </c>
      <c r="M4">
        <v>9.7981694123797897E-2</v>
      </c>
      <c r="N4">
        <f>(M4&lt;0.06)*1</f>
        <v>0</v>
      </c>
      <c r="O4" s="2" t="str">
        <f>A4</f>
        <v>raw1y</v>
      </c>
      <c r="P4" s="2">
        <f>L4</f>
        <v>0.88563467631259196</v>
      </c>
      <c r="Q4">
        <f>H4</f>
        <v>0</v>
      </c>
      <c r="R4">
        <v>-5.3767237629032301E-3</v>
      </c>
      <c r="S4">
        <v>137.27337482845101</v>
      </c>
      <c r="T4">
        <v>82.747215087944696</v>
      </c>
      <c r="U4">
        <v>2.9719118893005598</v>
      </c>
      <c r="V4">
        <v>3.9506314913209599</v>
      </c>
      <c r="W4">
        <v>-8.8910542312500094E-3</v>
      </c>
      <c r="X4">
        <v>3.0520833333305202</v>
      </c>
      <c r="Y4">
        <v>3.2569444444382798</v>
      </c>
    </row>
    <row r="5" spans="1:25" x14ac:dyDescent="0.2">
      <c r="A5" t="s">
        <v>92</v>
      </c>
      <c r="B5" t="s">
        <v>29</v>
      </c>
      <c r="C5" s="3">
        <f t="shared" ca="1" si="0"/>
        <v>4</v>
      </c>
      <c r="D5">
        <v>7</v>
      </c>
      <c r="E5" t="s">
        <v>21</v>
      </c>
      <c r="F5">
        <v>3.6739999999999999</v>
      </c>
      <c r="G5">
        <v>3.2037603174603101E-2</v>
      </c>
      <c r="H5">
        <v>94</v>
      </c>
      <c r="I5">
        <v>54</v>
      </c>
      <c r="J5" s="1">
        <v>4.3757118107513102E-8</v>
      </c>
      <c r="K5" s="1">
        <v>7.3099566222694699E-6</v>
      </c>
      <c r="L5">
        <v>-0.625068366054924</v>
      </c>
      <c r="M5">
        <v>7.6378426024506493E-2</v>
      </c>
      <c r="N5">
        <f>(M5&lt;0.06)*1</f>
        <v>0</v>
      </c>
      <c r="O5" s="2" t="str">
        <f>A5</f>
        <v>Bayes_seq_CP</v>
      </c>
      <c r="P5" s="2">
        <f>L5</f>
        <v>-0.625068366054924</v>
      </c>
      <c r="Q5">
        <f>H5</f>
        <v>94</v>
      </c>
      <c r="R5">
        <v>-3.1158887275775801E-2</v>
      </c>
      <c r="S5">
        <v>-72.507930462371206</v>
      </c>
      <c r="T5">
        <v>-60.219984506316699</v>
      </c>
      <c r="U5">
        <v>0.686456531888056</v>
      </c>
      <c r="V5">
        <v>7.9429256474660503</v>
      </c>
      <c r="W5">
        <v>-6.6889793671250003E-2</v>
      </c>
      <c r="X5">
        <v>3.6666666666747001</v>
      </c>
      <c r="Y5">
        <v>2.6944444444532398</v>
      </c>
    </row>
    <row r="6" spans="1:25" x14ac:dyDescent="0.2">
      <c r="A6" t="s">
        <v>79</v>
      </c>
      <c r="B6" t="s">
        <v>29</v>
      </c>
      <c r="C6" s="3">
        <f ca="1">IF(ISNUMBER(D2),MIN(INDIRECT(_xlfn.CONCAT("m",ROW()-1,":m",ROW()+D2-2))),"")</f>
        <v>3.7215452688157902E-2</v>
      </c>
      <c r="E6" t="s">
        <v>21</v>
      </c>
      <c r="F6">
        <v>14.526</v>
      </c>
      <c r="G6">
        <v>0.14900790777627801</v>
      </c>
      <c r="H6">
        <v>0</v>
      </c>
      <c r="I6">
        <v>0</v>
      </c>
      <c r="J6">
        <v>0.99839348259116001</v>
      </c>
      <c r="K6">
        <v>0.99839348259116001</v>
      </c>
      <c r="L6">
        <v>0.96571791119054096</v>
      </c>
      <c r="M6">
        <v>5.5866700845551301E-2</v>
      </c>
      <c r="N6">
        <f>(M6&lt;0.06)*1</f>
        <v>1</v>
      </c>
      <c r="O6" s="2" t="str">
        <f>A6</f>
        <v>butterworth</v>
      </c>
      <c r="P6" s="2">
        <f>L6</f>
        <v>0.96571791119054096</v>
      </c>
      <c r="Q6">
        <f>H6</f>
        <v>0</v>
      </c>
      <c r="R6">
        <v>-3.4505187283794897E-2</v>
      </c>
      <c r="S6">
        <v>63.737382138575697</v>
      </c>
      <c r="T6">
        <v>63.737382138575697</v>
      </c>
      <c r="U6">
        <v>3.1679842472842199</v>
      </c>
      <c r="V6">
        <v>2.7687126699907698</v>
      </c>
      <c r="W6">
        <v>-3.8889901376858098E-2</v>
      </c>
      <c r="X6">
        <v>2.8958333333421198</v>
      </c>
      <c r="Y6">
        <v>2.01388888889467</v>
      </c>
    </row>
    <row r="7" spans="1:25" x14ac:dyDescent="0.2">
      <c r="A7" t="s">
        <v>36</v>
      </c>
      <c r="B7" t="s">
        <v>29</v>
      </c>
      <c r="C7" s="3" t="str">
        <f t="shared" ca="1" si="0"/>
        <v/>
      </c>
      <c r="E7" t="s">
        <v>21</v>
      </c>
      <c r="F7">
        <v>3.2509999999999999</v>
      </c>
      <c r="G7">
        <v>5.5491079548959502E-2</v>
      </c>
      <c r="H7">
        <v>0</v>
      </c>
      <c r="I7">
        <v>0</v>
      </c>
      <c r="J7">
        <v>0.566300217962598</v>
      </c>
      <c r="K7">
        <v>0.999870257204311</v>
      </c>
      <c r="L7">
        <v>1.8699649977611099</v>
      </c>
      <c r="M7">
        <v>3.7215452688157902E-2</v>
      </c>
      <c r="N7">
        <f>(M7&lt;0.06)*1</f>
        <v>1</v>
      </c>
      <c r="O7" s="2" t="str">
        <f>A7</f>
        <v>hinge75meet</v>
      </c>
      <c r="P7" s="2">
        <f>L7</f>
        <v>1.8699649977611099</v>
      </c>
      <c r="Q7">
        <f>H7</f>
        <v>0</v>
      </c>
      <c r="R7">
        <v>4.9175143999388299E-3</v>
      </c>
      <c r="S7">
        <v>149.59719982088899</v>
      </c>
      <c r="T7">
        <v>149.59719982088899</v>
      </c>
      <c r="U7">
        <v>2.9130385494398201</v>
      </c>
      <c r="V7">
        <v>7.0549887032356802</v>
      </c>
      <c r="W7">
        <v>8.6609621708990305E-3</v>
      </c>
      <c r="X7">
        <v>2.5000000000090901</v>
      </c>
      <c r="Y7">
        <v>1.36111111110922</v>
      </c>
    </row>
    <row r="8" spans="1:25" x14ac:dyDescent="0.2">
      <c r="A8" t="s">
        <v>33</v>
      </c>
      <c r="B8" t="s">
        <v>29</v>
      </c>
      <c r="C8" s="3" t="str">
        <f t="shared" ca="1" si="0"/>
        <v/>
      </c>
      <c r="E8" t="s">
        <v>21</v>
      </c>
      <c r="F8">
        <v>3.7749999999999999</v>
      </c>
      <c r="G8">
        <v>3.6228674212244398E-2</v>
      </c>
      <c r="H8">
        <v>2</v>
      </c>
      <c r="I8">
        <v>0</v>
      </c>
      <c r="J8">
        <v>0.283150108981299</v>
      </c>
      <c r="K8">
        <v>0.73753972541628898</v>
      </c>
      <c r="L8">
        <v>1.9817336825841301</v>
      </c>
      <c r="M8">
        <v>4.30151552583087E-2</v>
      </c>
      <c r="N8">
        <f>(M8&lt;0.06)*1</f>
        <v>1</v>
      </c>
      <c r="O8" s="2" t="str">
        <f>A8</f>
        <v>OLS_hinge75</v>
      </c>
      <c r="P8" s="2">
        <f>L8</f>
        <v>1.9817336825841301</v>
      </c>
      <c r="Q8">
        <f>H8</f>
        <v>2</v>
      </c>
      <c r="R8">
        <v>7.4312126986821299E-3</v>
      </c>
      <c r="S8">
        <v>158.53869460672999</v>
      </c>
      <c r="T8">
        <v>158.53869460672999</v>
      </c>
      <c r="U8">
        <v>2.7855050061080302</v>
      </c>
      <c r="V8">
        <v>11.931176157825099</v>
      </c>
      <c r="W8">
        <v>1.3688358768385599E-2</v>
      </c>
      <c r="X8">
        <v>3.16666666667515</v>
      </c>
      <c r="Y8">
        <v>1.68055555555334</v>
      </c>
    </row>
    <row r="9" spans="1:25" x14ac:dyDescent="0.2">
      <c r="A9" t="s">
        <v>95</v>
      </c>
      <c r="B9" t="s">
        <v>29</v>
      </c>
      <c r="C9" s="3" t="str">
        <f t="shared" ca="1" si="0"/>
        <v/>
      </c>
      <c r="E9" t="s">
        <v>21</v>
      </c>
      <c r="F9">
        <v>1.127</v>
      </c>
      <c r="G9">
        <v>2.8295081708672301E-2</v>
      </c>
      <c r="H9">
        <v>60</v>
      </c>
      <c r="I9">
        <v>55</v>
      </c>
      <c r="J9" s="1">
        <v>1.06056454569458E-19</v>
      </c>
      <c r="K9" s="1">
        <v>2.3122028195455E-15</v>
      </c>
      <c r="L9">
        <v>-9.2958095257586297</v>
      </c>
      <c r="M9">
        <v>0.13422070373011599</v>
      </c>
      <c r="N9">
        <f>(M9&lt;0.06)*1</f>
        <v>0</v>
      </c>
      <c r="O9" s="2" t="str">
        <f>A9</f>
        <v>OLS_refit</v>
      </c>
      <c r="P9" s="2">
        <f>L9</f>
        <v>-9.2958095257586297</v>
      </c>
      <c r="Q9">
        <f>H9</f>
        <v>60</v>
      </c>
      <c r="R9">
        <v>-3.1253101259667501E-2</v>
      </c>
      <c r="S9">
        <v>-604.22761917431001</v>
      </c>
      <c r="T9">
        <v>-604.22761917431103</v>
      </c>
      <c r="U9">
        <v>4.8070832469930602</v>
      </c>
      <c r="V9" s="1">
        <v>4.6882895168921099E-13</v>
      </c>
      <c r="W9">
        <v>-0.12093426916507299</v>
      </c>
      <c r="X9">
        <v>8.7916666666699204</v>
      </c>
      <c r="Y9">
        <v>9.56944444444688</v>
      </c>
    </row>
    <row r="10" spans="1:25" x14ac:dyDescent="0.2">
      <c r="A10" t="s">
        <v>89</v>
      </c>
      <c r="B10" t="s">
        <v>29</v>
      </c>
      <c r="C10" s="3" t="str">
        <f t="shared" ca="1" si="0"/>
        <v/>
      </c>
      <c r="E10" t="s">
        <v>21</v>
      </c>
      <c r="F10">
        <v>4.0780000000000003</v>
      </c>
      <c r="G10">
        <v>5.12328685000593E-2</v>
      </c>
      <c r="H10">
        <v>32</v>
      </c>
      <c r="I10">
        <v>15</v>
      </c>
      <c r="J10">
        <v>3.14678773570035E-4</v>
      </c>
      <c r="K10">
        <v>3.4393219337499503E-2</v>
      </c>
      <c r="L10">
        <v>0.53343731572847597</v>
      </c>
      <c r="M10">
        <v>9.9062298128292606E-2</v>
      </c>
      <c r="N10">
        <f>(M10&lt;0.06)*1</f>
        <v>0</v>
      </c>
      <c r="O10" s="2" t="str">
        <f>A10</f>
        <v>quartic</v>
      </c>
      <c r="P10" s="2">
        <f>L10</f>
        <v>0.53343731572847597</v>
      </c>
      <c r="Q10">
        <f>H10</f>
        <v>32</v>
      </c>
      <c r="R10">
        <v>-6.5065473409585003E-2</v>
      </c>
      <c r="S10">
        <v>34.673425522350897</v>
      </c>
      <c r="T10">
        <v>34.673425522350897</v>
      </c>
      <c r="U10">
        <v>1.3965463748828699</v>
      </c>
      <c r="V10">
        <v>10.180928055515199</v>
      </c>
      <c r="W10">
        <v>-7.6509751836593101E-2</v>
      </c>
      <c r="X10">
        <v>2.6249999999861302</v>
      </c>
      <c r="Y10">
        <v>2.3333333333286701</v>
      </c>
    </row>
    <row r="11" spans="1:25" x14ac:dyDescent="0.2">
      <c r="A11" t="s">
        <v>28</v>
      </c>
      <c r="B11" t="s">
        <v>29</v>
      </c>
      <c r="C11" s="3" t="str">
        <f t="shared" ca="1" si="0"/>
        <v/>
      </c>
      <c r="E11" t="s">
        <v>21</v>
      </c>
      <c r="F11">
        <v>2.3809999999999998</v>
      </c>
      <c r="G11">
        <v>3.6676946913026101E-2</v>
      </c>
      <c r="H11">
        <v>0</v>
      </c>
      <c r="I11">
        <v>0</v>
      </c>
      <c r="J11">
        <v>0.77213080597468697</v>
      </c>
      <c r="K11">
        <v>0.77213080597468697</v>
      </c>
      <c r="L11">
        <v>2.0455152184325098</v>
      </c>
      <c r="M11" s="4">
        <v>3.6571443897569299E-2</v>
      </c>
      <c r="N11" s="4">
        <f>(M11&lt;0.06)*1</f>
        <v>1</v>
      </c>
      <c r="O11" s="5" t="str">
        <f>A11</f>
        <v>TheilSen_h7075</v>
      </c>
      <c r="P11" s="5">
        <f>L11</f>
        <v>2.0455152184325098</v>
      </c>
      <c r="Q11" s="4">
        <f>H11</f>
        <v>0</v>
      </c>
      <c r="R11" s="4">
        <v>4.0366132054184198E-3</v>
      </c>
      <c r="S11" s="4">
        <v>163.64121747460101</v>
      </c>
      <c r="T11">
        <v>163.64121747460101</v>
      </c>
      <c r="U11">
        <v>3.1401452068453102</v>
      </c>
      <c r="V11">
        <v>11.391256152608101</v>
      </c>
      <c r="W11">
        <v>-1.6556727411770301E-3</v>
      </c>
      <c r="X11">
        <v>3.2500000000084102</v>
      </c>
      <c r="Y11">
        <v>1.65277777777566</v>
      </c>
    </row>
    <row r="12" spans="1:25" x14ac:dyDescent="0.2">
      <c r="A12" t="s">
        <v>55</v>
      </c>
      <c r="B12" t="s">
        <v>49</v>
      </c>
      <c r="C12" s="3">
        <f t="shared" ca="1" si="0"/>
        <v>4</v>
      </c>
      <c r="D12">
        <v>13</v>
      </c>
      <c r="E12" t="s">
        <v>21</v>
      </c>
      <c r="F12">
        <v>5.859</v>
      </c>
      <c r="G12">
        <v>4.9002719113865403E-2</v>
      </c>
      <c r="H12">
        <v>34</v>
      </c>
      <c r="I12">
        <v>2</v>
      </c>
      <c r="J12">
        <v>2.82765303172407E-2</v>
      </c>
      <c r="K12">
        <v>0.201758244314205</v>
      </c>
      <c r="L12">
        <v>1.3094687105554701</v>
      </c>
      <c r="M12">
        <v>5.8839838596390401E-2</v>
      </c>
      <c r="N12">
        <f>(M12&lt;0.06)*1</f>
        <v>1</v>
      </c>
      <c r="O12" s="2" t="str">
        <f>A12</f>
        <v>etrend15y</v>
      </c>
      <c r="P12" s="2">
        <f>L12</f>
        <v>1.3094687105554701</v>
      </c>
      <c r="Q12">
        <f>H12</f>
        <v>34</v>
      </c>
      <c r="R12">
        <v>-6.1284073079471701E-3</v>
      </c>
      <c r="S12">
        <v>197.729775293876</v>
      </c>
      <c r="T12">
        <v>121.202354291446</v>
      </c>
      <c r="U12">
        <v>4.7547704016067298</v>
      </c>
      <c r="V12">
        <v>8.5048583900077208</v>
      </c>
      <c r="W12">
        <v>-1.05343995210424E-2</v>
      </c>
      <c r="X12">
        <v>2.7083333333423498</v>
      </c>
      <c r="Y12">
        <v>1.83333333333607</v>
      </c>
    </row>
    <row r="13" spans="1:25" x14ac:dyDescent="0.2">
      <c r="A13" t="s">
        <v>65</v>
      </c>
      <c r="B13" t="s">
        <v>49</v>
      </c>
      <c r="C13" s="3">
        <f ca="1">IF(ISNUMBER(D2),MIN(INDIRECT(_xlfn.CONCAT("m",ROW()-1,":m",ROW()+D2-2))),"")</f>
        <v>5.58930839381893E-2</v>
      </c>
      <c r="E13" t="s">
        <v>21</v>
      </c>
      <c r="F13">
        <v>3.2330000000000001</v>
      </c>
      <c r="G13">
        <v>3.7626816263740502E-2</v>
      </c>
      <c r="H13">
        <v>67</v>
      </c>
      <c r="I13">
        <v>8</v>
      </c>
      <c r="J13">
        <v>8.9853271693627907E-3</v>
      </c>
      <c r="K13">
        <v>6.5604918944264998E-2</v>
      </c>
      <c r="L13">
        <v>1.2122663001723499</v>
      </c>
      <c r="M13">
        <v>5.58930839381893E-2</v>
      </c>
      <c r="N13">
        <f>(M13&lt;0.06)*1</f>
        <v>1</v>
      </c>
      <c r="O13" s="2" t="str">
        <f>A13</f>
        <v>etrend30y</v>
      </c>
      <c r="P13" s="2">
        <f>L13</f>
        <v>1.2122663001723499</v>
      </c>
      <c r="Q13">
        <f>H13</f>
        <v>67</v>
      </c>
      <c r="R13">
        <v>-1.1138304831716401E-2</v>
      </c>
      <c r="S13">
        <v>164.86821682344001</v>
      </c>
      <c r="T13">
        <v>95.425760408016302</v>
      </c>
      <c r="U13">
        <v>5.2307119352020202</v>
      </c>
      <c r="V13">
        <v>8.7390927140152108</v>
      </c>
      <c r="W13">
        <v>-3.8420624902378402E-2</v>
      </c>
      <c r="X13">
        <v>1.9583333333430299</v>
      </c>
      <c r="Y13">
        <v>1.0833333333435999</v>
      </c>
    </row>
    <row r="14" spans="1:25" x14ac:dyDescent="0.2">
      <c r="A14" t="s">
        <v>88</v>
      </c>
      <c r="B14" t="s">
        <v>49</v>
      </c>
      <c r="C14" s="3" t="str">
        <f t="shared" ca="1" si="0"/>
        <v/>
      </c>
      <c r="E14" t="s">
        <v>21</v>
      </c>
      <c r="F14">
        <v>3.5920000000000001</v>
      </c>
      <c r="G14">
        <v>3.7626816263740502E-2</v>
      </c>
      <c r="H14">
        <v>96</v>
      </c>
      <c r="I14">
        <v>23</v>
      </c>
      <c r="J14">
        <v>1.4230664069133001E-3</v>
      </c>
      <c r="K14">
        <v>8.3063529063343994E-3</v>
      </c>
      <c r="L14">
        <v>0.75720595813331204</v>
      </c>
      <c r="M14">
        <v>6.4744947538476594E-2</v>
      </c>
      <c r="N14">
        <f>(M14&lt;0.06)*1</f>
        <v>0</v>
      </c>
      <c r="O14" s="2" t="str">
        <f>A14</f>
        <v>etrend30y_3CS</v>
      </c>
      <c r="P14" s="2">
        <f>L14</f>
        <v>0.75720595813331204</v>
      </c>
      <c r="Q14">
        <f>H14</f>
        <v>96</v>
      </c>
      <c r="R14">
        <v>-2.04653067716754E-2</v>
      </c>
      <c r="S14">
        <v>102.98001030613</v>
      </c>
      <c r="T14">
        <v>33.537553890705901</v>
      </c>
      <c r="U14">
        <v>5.2307119352020202</v>
      </c>
      <c r="V14">
        <v>2.3853395240914999E-2</v>
      </c>
      <c r="W14">
        <v>-7.0132431498239001E-2</v>
      </c>
      <c r="X14">
        <v>4.1250000000077298</v>
      </c>
      <c r="Y14">
        <v>3.1111111111195302</v>
      </c>
    </row>
    <row r="15" spans="1:25" x14ac:dyDescent="0.2">
      <c r="A15" t="s">
        <v>48</v>
      </c>
      <c r="B15" t="s">
        <v>49</v>
      </c>
      <c r="C15" s="3" t="str">
        <f t="shared" ca="1" si="0"/>
        <v/>
      </c>
      <c r="E15" t="s">
        <v>21</v>
      </c>
      <c r="F15">
        <v>3.4769999999999999</v>
      </c>
      <c r="G15">
        <v>5.0198745646444498E-2</v>
      </c>
      <c r="H15">
        <v>45</v>
      </c>
      <c r="I15">
        <v>0</v>
      </c>
      <c r="J15">
        <v>0.45073269463319898</v>
      </c>
      <c r="K15">
        <v>0.45073269463319898</v>
      </c>
      <c r="L15">
        <v>1.41331419900393</v>
      </c>
      <c r="M15">
        <v>5.2840974332474998E-2</v>
      </c>
      <c r="N15">
        <f>(M15&lt;0.06)*1</f>
        <v>1</v>
      </c>
      <c r="O15" s="2" t="str">
        <f>A15</f>
        <v>lowess1dg20wnc</v>
      </c>
      <c r="P15" s="2">
        <f>L15</f>
        <v>1.41331419900393</v>
      </c>
      <c r="Q15">
        <f>H15</f>
        <v>45</v>
      </c>
      <c r="R15">
        <v>-1.4971460081515399E-2</v>
      </c>
      <c r="S15">
        <v>219.06370084560899</v>
      </c>
      <c r="T15">
        <v>123.609687937698</v>
      </c>
      <c r="U15">
        <v>5.2915679507847004</v>
      </c>
      <c r="V15">
        <v>5.2476914371089096</v>
      </c>
      <c r="W15">
        <v>-3.9776421903148097E-2</v>
      </c>
      <c r="X15">
        <v>2.2916666666760599</v>
      </c>
      <c r="Y15">
        <v>1.3333333333373101</v>
      </c>
    </row>
    <row r="16" spans="1:25" x14ac:dyDescent="0.2">
      <c r="A16" t="s">
        <v>80</v>
      </c>
      <c r="B16" t="s">
        <v>49</v>
      </c>
      <c r="C16" s="3" t="str">
        <f t="shared" ca="1" si="0"/>
        <v/>
      </c>
      <c r="E16" t="s">
        <v>21</v>
      </c>
      <c r="F16">
        <v>12.231999999999999</v>
      </c>
      <c r="G16">
        <v>0.113149850959572</v>
      </c>
      <c r="H16">
        <v>2</v>
      </c>
      <c r="I16">
        <v>1</v>
      </c>
      <c r="J16">
        <v>2.7952526170456699E-2</v>
      </c>
      <c r="K16">
        <v>0.97278292090718799</v>
      </c>
      <c r="L16">
        <v>0.96248599722869899</v>
      </c>
      <c r="M16">
        <v>7.8052018514039895E-2</v>
      </c>
      <c r="N16">
        <f>(M16&lt;0.06)*1</f>
        <v>0</v>
      </c>
      <c r="O16" s="2" t="str">
        <f>A16</f>
        <v>lowess1dt10wnc</v>
      </c>
      <c r="P16" s="2">
        <f>L16</f>
        <v>0.96248599722869899</v>
      </c>
      <c r="Q16">
        <f>H16</f>
        <v>2</v>
      </c>
      <c r="R16">
        <v>-5.5696036985089297E-3</v>
      </c>
      <c r="S16">
        <v>149.185329570448</v>
      </c>
      <c r="T16">
        <v>82.522110746111395</v>
      </c>
      <c r="U16">
        <v>2.9121098819612801</v>
      </c>
      <c r="V16">
        <v>1.79250280210334</v>
      </c>
      <c r="W16">
        <v>-1.0125307527035599E-2</v>
      </c>
      <c r="X16">
        <v>3.8125000000079501</v>
      </c>
      <c r="Y16">
        <v>3.1805555555563099</v>
      </c>
    </row>
    <row r="17" spans="1:25" x14ac:dyDescent="0.2">
      <c r="A17" t="s">
        <v>71</v>
      </c>
      <c r="B17" t="s">
        <v>49</v>
      </c>
      <c r="C17" s="3" t="str">
        <f t="shared" ca="1" si="0"/>
        <v/>
      </c>
      <c r="E17" t="s">
        <v>21</v>
      </c>
      <c r="F17">
        <v>6.66</v>
      </c>
      <c r="G17">
        <v>6.1218869830266802E-2</v>
      </c>
      <c r="H17">
        <v>31</v>
      </c>
      <c r="I17">
        <v>10</v>
      </c>
      <c r="J17">
        <v>4.9833383253739802E-2</v>
      </c>
      <c r="K17">
        <v>9.2139422509140603E-2</v>
      </c>
      <c r="L17">
        <v>1.1559244421672299</v>
      </c>
      <c r="M17">
        <v>6.0739929874220798E-2</v>
      </c>
      <c r="N17">
        <f>(M17&lt;0.06)*1</f>
        <v>0</v>
      </c>
      <c r="O17" s="2" t="str">
        <f>A17</f>
        <v>lowess1dt20wAR</v>
      </c>
      <c r="P17" s="2">
        <f>L17</f>
        <v>1.1559244421672299</v>
      </c>
      <c r="Q17">
        <f>H17</f>
        <v>31</v>
      </c>
      <c r="R17">
        <v>-6.8873619513144498E-3</v>
      </c>
      <c r="S17">
        <v>179.16828853592</v>
      </c>
      <c r="T17">
        <v>113.093396093644</v>
      </c>
      <c r="U17">
        <v>4.0106824257942799</v>
      </c>
      <c r="V17">
        <v>3.6711718722305702</v>
      </c>
      <c r="W17">
        <v>-1.02737974293657E-2</v>
      </c>
      <c r="X17">
        <v>4.0416666666742396</v>
      </c>
      <c r="Y17">
        <v>1.91666666666427</v>
      </c>
    </row>
    <row r="18" spans="1:25" x14ac:dyDescent="0.2">
      <c r="A18" t="s">
        <v>74</v>
      </c>
      <c r="B18" t="s">
        <v>49</v>
      </c>
      <c r="C18" s="3" t="str">
        <f t="shared" ca="1" si="0"/>
        <v/>
      </c>
      <c r="E18" t="s">
        <v>21</v>
      </c>
      <c r="F18">
        <v>6.907</v>
      </c>
      <c r="G18">
        <v>6.68076561356582E-2</v>
      </c>
      <c r="H18">
        <v>28</v>
      </c>
      <c r="I18">
        <v>0</v>
      </c>
      <c r="J18">
        <v>0.110471105663088</v>
      </c>
      <c r="K18">
        <v>0.14753488847898499</v>
      </c>
      <c r="L18">
        <v>1.1475386145912001</v>
      </c>
      <c r="M18">
        <v>6.2040502878835502E-2</v>
      </c>
      <c r="N18">
        <f>(M18&lt;0.06)*1</f>
        <v>0</v>
      </c>
      <c r="O18" s="2" t="str">
        <f>A18</f>
        <v>lowess1dt20wARMA</v>
      </c>
      <c r="P18" s="2">
        <f>L18</f>
        <v>1.1475386145912001</v>
      </c>
      <c r="Q18">
        <f>H18</f>
        <v>28</v>
      </c>
      <c r="R18">
        <v>-3.9535704532714204E-3</v>
      </c>
      <c r="S18">
        <v>160.65540604276899</v>
      </c>
      <c r="T18">
        <v>114.106113648404</v>
      </c>
      <c r="U18">
        <v>3.9323087005658399</v>
      </c>
      <c r="V18">
        <v>3.4977953347032802</v>
      </c>
      <c r="W18">
        <v>-1.02737974293657E-2</v>
      </c>
      <c r="X18">
        <v>4.0416666666742396</v>
      </c>
      <c r="Y18">
        <v>1.91666666666427</v>
      </c>
    </row>
    <row r="19" spans="1:25" x14ac:dyDescent="0.2">
      <c r="A19" t="s">
        <v>64</v>
      </c>
      <c r="B19" t="s">
        <v>49</v>
      </c>
      <c r="C19" s="3" t="str">
        <f t="shared" ca="1" si="0"/>
        <v/>
      </c>
      <c r="E19" t="s">
        <v>21</v>
      </c>
      <c r="F19">
        <v>6.66</v>
      </c>
      <c r="G19">
        <v>7.9711670024457698E-2</v>
      </c>
      <c r="H19">
        <v>21</v>
      </c>
      <c r="I19">
        <v>0</v>
      </c>
      <c r="J19">
        <v>0.34856732999222501</v>
      </c>
      <c r="K19">
        <v>0.34856732999222501</v>
      </c>
      <c r="L19">
        <v>1.2125863586876</v>
      </c>
      <c r="M19">
        <v>6.0739929874220798E-2</v>
      </c>
      <c r="N19">
        <f>(M19&lt;0.06)*1</f>
        <v>0</v>
      </c>
      <c r="O19" s="2" t="str">
        <f>A19</f>
        <v>lowess1dt20wnc</v>
      </c>
      <c r="P19" s="2">
        <f>L19</f>
        <v>1.2125863586876</v>
      </c>
      <c r="Q19">
        <f>H19</f>
        <v>21</v>
      </c>
      <c r="R19">
        <v>-6.8873619513144498E-3</v>
      </c>
      <c r="S19">
        <v>187.95088559657799</v>
      </c>
      <c r="T19">
        <v>108.718642088349</v>
      </c>
      <c r="U19">
        <v>3.3944037671201301</v>
      </c>
      <c r="V19">
        <v>2.8093947836325599</v>
      </c>
      <c r="W19">
        <v>-1.02737974293657E-2</v>
      </c>
      <c r="X19">
        <v>4.0416666666742396</v>
      </c>
      <c r="Y19">
        <v>1.91666666666427</v>
      </c>
    </row>
    <row r="20" spans="1:25" x14ac:dyDescent="0.2">
      <c r="A20" t="s">
        <v>50</v>
      </c>
      <c r="B20" t="s">
        <v>49</v>
      </c>
      <c r="C20" s="3" t="str">
        <f t="shared" ca="1" si="0"/>
        <v/>
      </c>
      <c r="E20" t="s">
        <v>21</v>
      </c>
      <c r="F20">
        <v>4.7350000000000003</v>
      </c>
      <c r="G20">
        <v>6.2901491887209504E-2</v>
      </c>
      <c r="H20">
        <v>12</v>
      </c>
      <c r="I20">
        <v>0</v>
      </c>
      <c r="J20">
        <v>0.325900472718267</v>
      </c>
      <c r="K20">
        <v>0.33851919145974702</v>
      </c>
      <c r="L20">
        <v>1.38337915708862</v>
      </c>
      <c r="M20" s="4">
        <v>5.25119121051833E-2</v>
      </c>
      <c r="N20" s="4">
        <f>(M20&lt;0.06)*1</f>
        <v>1</v>
      </c>
      <c r="O20" s="5" t="str">
        <f>A20</f>
        <v>lowess1dt30wnc</v>
      </c>
      <c r="P20" s="5">
        <f>L20</f>
        <v>1.38337915708862</v>
      </c>
      <c r="Q20" s="4">
        <f>H20</f>
        <v>12</v>
      </c>
      <c r="R20" s="4">
        <v>-9.0771062264727205E-3</v>
      </c>
      <c r="S20" s="4">
        <v>214.42376934873599</v>
      </c>
      <c r="T20">
        <v>128.329756348708</v>
      </c>
      <c r="U20">
        <v>4.6228004400048501</v>
      </c>
      <c r="V20">
        <v>3.8717810186658599</v>
      </c>
      <c r="W20">
        <v>-1.6137069115861401E-2</v>
      </c>
      <c r="X20">
        <v>2.5000000000090901</v>
      </c>
      <c r="Y20">
        <v>1.4027777777803601</v>
      </c>
    </row>
    <row r="21" spans="1:25" x14ac:dyDescent="0.2">
      <c r="A21" t="s">
        <v>81</v>
      </c>
      <c r="B21" t="s">
        <v>49</v>
      </c>
      <c r="C21" s="3" t="str">
        <f t="shared" ca="1" si="0"/>
        <v/>
      </c>
      <c r="E21" t="s">
        <v>21</v>
      </c>
      <c r="F21">
        <v>12.375</v>
      </c>
      <c r="G21">
        <v>0.104099809993314</v>
      </c>
      <c r="H21">
        <v>1</v>
      </c>
      <c r="I21">
        <v>0</v>
      </c>
      <c r="J21">
        <v>0.12303329528246899</v>
      </c>
      <c r="K21">
        <v>0.53493893640999801</v>
      </c>
      <c r="L21">
        <v>0.958375207869688</v>
      </c>
      <c r="M21">
        <v>7.9614223620027194E-2</v>
      </c>
      <c r="N21">
        <f>(M21&lt;0.06)*1</f>
        <v>0</v>
      </c>
      <c r="O21" s="2" t="str">
        <f>A21</f>
        <v>lowess2dt20wnc</v>
      </c>
      <c r="P21" s="2">
        <f>L21</f>
        <v>0.958375207869688</v>
      </c>
      <c r="Q21">
        <f>H21</f>
        <v>1</v>
      </c>
      <c r="R21">
        <v>-5.4616197453380699E-3</v>
      </c>
      <c r="S21">
        <v>148.548157219801</v>
      </c>
      <c r="T21">
        <v>84.980273470842903</v>
      </c>
      <c r="U21">
        <v>2.9351136011162802</v>
      </c>
      <c r="V21">
        <v>2.0697557589047699</v>
      </c>
      <c r="W21">
        <v>-9.71737248488172E-3</v>
      </c>
      <c r="X21">
        <v>3.87500000000784</v>
      </c>
      <c r="Y21">
        <v>3.2083333333306898</v>
      </c>
    </row>
    <row r="22" spans="1:25" x14ac:dyDescent="0.2">
      <c r="A22" t="s">
        <v>86</v>
      </c>
      <c r="B22" t="s">
        <v>49</v>
      </c>
      <c r="C22" s="3" t="str">
        <f t="shared" ca="1" si="0"/>
        <v/>
      </c>
      <c r="E22" t="s">
        <v>21</v>
      </c>
      <c r="F22">
        <v>12.509</v>
      </c>
      <c r="G22">
        <v>0.16972769516192801</v>
      </c>
      <c r="H22">
        <v>0</v>
      </c>
      <c r="I22">
        <v>0</v>
      </c>
      <c r="J22">
        <v>0.99702650136153403</v>
      </c>
      <c r="K22">
        <v>0.99702650136153403</v>
      </c>
      <c r="L22">
        <v>0.79381513573112195</v>
      </c>
      <c r="M22">
        <v>9.4583027172966294E-2</v>
      </c>
      <c r="N22">
        <f>(M22&lt;0.06)*1</f>
        <v>0</v>
      </c>
      <c r="O22" s="2" t="str">
        <f>A22</f>
        <v>min_month_proj</v>
      </c>
      <c r="P22" s="2">
        <f>L22</f>
        <v>0.79381513573112195</v>
      </c>
      <c r="Q22">
        <f>H22</f>
        <v>0</v>
      </c>
      <c r="R22">
        <v>2.1132734140996302E-2</v>
      </c>
      <c r="S22">
        <v>115.89700981674299</v>
      </c>
      <c r="T22">
        <v>90.647476506845194</v>
      </c>
      <c r="U22">
        <v>2.8178301017960599</v>
      </c>
      <c r="V22">
        <v>4.0246922079783403</v>
      </c>
      <c r="W22">
        <v>2.24636193442013E-2</v>
      </c>
      <c r="X22">
        <v>2.66666666665287</v>
      </c>
      <c r="Y22">
        <v>2.3055555555453102</v>
      </c>
    </row>
    <row r="23" spans="1:25" x14ac:dyDescent="0.2">
      <c r="A23" t="s">
        <v>93</v>
      </c>
      <c r="B23" t="s">
        <v>49</v>
      </c>
      <c r="C23" s="3" t="str">
        <f t="shared" ca="1" si="0"/>
        <v/>
      </c>
      <c r="E23" t="s">
        <v>21</v>
      </c>
      <c r="F23">
        <v>2.7989999999999999</v>
      </c>
      <c r="G23">
        <v>3.4291898904938597E-2</v>
      </c>
      <c r="H23">
        <v>113</v>
      </c>
      <c r="I23">
        <v>83</v>
      </c>
      <c r="J23" s="1">
        <v>4.4545494785542298E-5</v>
      </c>
      <c r="K23">
        <v>1.8271516671631701E-4</v>
      </c>
      <c r="L23">
        <v>-0.91434108406581005</v>
      </c>
      <c r="M23">
        <v>9.20010542051517E-2</v>
      </c>
      <c r="N23">
        <f>(M23&lt;0.06)*1</f>
        <v>0</v>
      </c>
      <c r="O23" s="2" t="str">
        <f>A23</f>
        <v>offset11y</v>
      </c>
      <c r="P23" s="2">
        <f>L23</f>
        <v>-0.91434108406581005</v>
      </c>
      <c r="Q23">
        <f>H23</f>
        <v>113</v>
      </c>
      <c r="R23">
        <v>7.44963364775659E-2</v>
      </c>
      <c r="S23">
        <v>-141.7228680302</v>
      </c>
      <c r="T23">
        <v>-4.8402199515516102</v>
      </c>
      <c r="U23">
        <v>7.4463888354689098</v>
      </c>
      <c r="V23">
        <v>13.691934267526101</v>
      </c>
      <c r="W23">
        <v>1.2823832673295401E-2</v>
      </c>
      <c r="X23">
        <v>1.08333333332097</v>
      </c>
      <c r="Y23">
        <v>0.95833333332427595</v>
      </c>
    </row>
    <row r="24" spans="1:25" x14ac:dyDescent="0.2">
      <c r="A24" t="s">
        <v>94</v>
      </c>
      <c r="B24" t="s">
        <v>49</v>
      </c>
      <c r="C24" s="3" t="str">
        <f t="shared" ca="1" si="0"/>
        <v/>
      </c>
      <c r="E24" t="s">
        <v>21</v>
      </c>
      <c r="F24">
        <v>12.051</v>
      </c>
      <c r="G24">
        <v>3.9499304993393797E-2</v>
      </c>
      <c r="H24">
        <v>69</v>
      </c>
      <c r="I24">
        <v>31</v>
      </c>
      <c r="J24" s="1">
        <v>9.9004983824815793E-28</v>
      </c>
      <c r="K24" s="1">
        <v>7.7379966968430401E-16</v>
      </c>
      <c r="L24">
        <v>-1.7261941251030399</v>
      </c>
      <c r="M24">
        <v>6.4683364013102707E-2</v>
      </c>
      <c r="N24">
        <f>(M24&lt;0.06)*1</f>
        <v>0</v>
      </c>
      <c r="O24" s="2" t="str">
        <f>A24</f>
        <v>opt_clim_norm</v>
      </c>
      <c r="P24" s="2">
        <f>L24</f>
        <v>-1.7261941251030399</v>
      </c>
      <c r="Q24">
        <f>H24</f>
        <v>69</v>
      </c>
      <c r="R24">
        <v>-2.1120965794870199E-2</v>
      </c>
      <c r="S24">
        <v>-267.56008939097097</v>
      </c>
      <c r="T24">
        <v>-290.654384646403</v>
      </c>
      <c r="U24">
        <v>4.7324470764741804</v>
      </c>
      <c r="V24">
        <v>2.54612878042238</v>
      </c>
      <c r="W24">
        <v>-4.91654779082909E-2</v>
      </c>
      <c r="X24">
        <v>3.5277777777860102</v>
      </c>
      <c r="Y24">
        <v>3.2870370370397102</v>
      </c>
    </row>
    <row r="25" spans="1:25" x14ac:dyDescent="0.2">
      <c r="A25" t="s">
        <v>75</v>
      </c>
      <c r="B25" t="s">
        <v>60</v>
      </c>
      <c r="C25" s="3">
        <f t="shared" ca="1" si="0"/>
        <v>1</v>
      </c>
      <c r="D25">
        <v>3</v>
      </c>
      <c r="E25" t="s">
        <v>21</v>
      </c>
      <c r="F25">
        <v>10.653</v>
      </c>
      <c r="G25">
        <v>7.7304992669800704E-2</v>
      </c>
      <c r="H25">
        <v>0</v>
      </c>
      <c r="I25">
        <v>0</v>
      </c>
      <c r="J25">
        <v>0.66640987167203303</v>
      </c>
      <c r="K25">
        <v>0.66640987167203303</v>
      </c>
      <c r="L25">
        <v>1.11898912849689</v>
      </c>
      <c r="M25">
        <v>7.9353029438382405E-2</v>
      </c>
      <c r="N25">
        <f>(M25&lt;0.06)*1</f>
        <v>0</v>
      </c>
      <c r="O25" s="2" t="str">
        <f>A25</f>
        <v>cubic_spline</v>
      </c>
      <c r="P25" s="2">
        <f>L25</f>
        <v>1.11898912849689</v>
      </c>
      <c r="Q25">
        <f>H25</f>
        <v>0</v>
      </c>
      <c r="R25">
        <v>-4.6634320076722902E-3</v>
      </c>
      <c r="S25">
        <v>151.06353234708001</v>
      </c>
      <c r="T25">
        <v>108.981644251145</v>
      </c>
      <c r="U25">
        <v>1.88094025552065</v>
      </c>
      <c r="V25">
        <v>3.3055031137655599</v>
      </c>
      <c r="W25">
        <v>-3.9018711851822999E-3</v>
      </c>
      <c r="X25">
        <v>5.0000000000068203</v>
      </c>
      <c r="Y25">
        <v>3.5208333333386301</v>
      </c>
    </row>
    <row r="26" spans="1:25" x14ac:dyDescent="0.2">
      <c r="A26" t="s">
        <v>59</v>
      </c>
      <c r="B26" t="s">
        <v>60</v>
      </c>
      <c r="C26" s="3">
        <f ca="1">IF(ISNUMBER(D2),MIN(INDIRECT(_xlfn.CONCAT("m",ROW()-1,":m",ROW()+D2-2))),"")</f>
        <v>5.8100053242954398E-2</v>
      </c>
      <c r="E26" t="s">
        <v>21</v>
      </c>
      <c r="F26">
        <v>7.53</v>
      </c>
      <c r="G26">
        <v>5.0236444610198099E-2</v>
      </c>
      <c r="H26">
        <v>33</v>
      </c>
      <c r="I26">
        <v>2</v>
      </c>
      <c r="J26">
        <v>9.4511074367778905E-2</v>
      </c>
      <c r="K26">
        <v>0.175075396099512</v>
      </c>
      <c r="L26">
        <v>1.2646831531127201</v>
      </c>
      <c r="M26">
        <v>6.5212962977351394E-2</v>
      </c>
      <c r="N26">
        <f>(M26&lt;0.06)*1</f>
        <v>0</v>
      </c>
      <c r="O26" s="2" t="str">
        <f>A26</f>
        <v>GAM_AR0</v>
      </c>
      <c r="P26" s="2">
        <f>L26</f>
        <v>1.2646831531127201</v>
      </c>
      <c r="Q26">
        <f>H26</f>
        <v>33</v>
      </c>
      <c r="R26">
        <v>-6.1147778937979602E-3</v>
      </c>
      <c r="S26">
        <v>171.99690882333101</v>
      </c>
      <c r="T26">
        <v>130.227917728309</v>
      </c>
      <c r="U26">
        <v>7.8256129931981802</v>
      </c>
      <c r="V26">
        <v>8.5748921270725909</v>
      </c>
      <c r="W26">
        <v>-2.0230829265558099E-2</v>
      </c>
      <c r="X26">
        <v>2.4166666666758299</v>
      </c>
      <c r="Y26">
        <v>1.2916666666694301</v>
      </c>
    </row>
    <row r="27" spans="1:25" x14ac:dyDescent="0.2">
      <c r="A27" t="s">
        <v>70</v>
      </c>
      <c r="B27" t="s">
        <v>60</v>
      </c>
      <c r="C27" s="3" t="str">
        <f t="shared" ca="1" si="0"/>
        <v/>
      </c>
      <c r="E27" t="s">
        <v>21</v>
      </c>
      <c r="F27">
        <v>7.2960000000000003</v>
      </c>
      <c r="G27">
        <v>4.7163306339225698E-2</v>
      </c>
      <c r="H27">
        <v>42</v>
      </c>
      <c r="I27">
        <v>7</v>
      </c>
      <c r="J27">
        <v>7.2041874857506295E-4</v>
      </c>
      <c r="K27">
        <v>1.7956547037006901E-2</v>
      </c>
      <c r="L27">
        <v>1.16107078801387</v>
      </c>
      <c r="M27" s="4">
        <v>5.8100053242954398E-2</v>
      </c>
      <c r="N27" s="4">
        <f>(M27&lt;0.06)*1</f>
        <v>1</v>
      </c>
      <c r="O27" s="5" t="str">
        <f>A27</f>
        <v>GAM_AR1</v>
      </c>
      <c r="P27" s="5">
        <f>L27</f>
        <v>1.16107078801387</v>
      </c>
      <c r="Q27" s="4">
        <f>H27</f>
        <v>42</v>
      </c>
      <c r="R27" s="4">
        <v>-1.20103811860332E-2</v>
      </c>
      <c r="S27" s="4">
        <v>157.905627169886</v>
      </c>
      <c r="T27">
        <v>129.085273699044</v>
      </c>
      <c r="U27">
        <v>7.0099848110743403</v>
      </c>
      <c r="V27">
        <v>7.3307827374183603</v>
      </c>
      <c r="W27">
        <v>-2.63995942434847E-2</v>
      </c>
      <c r="X27">
        <v>2.1666666666760599</v>
      </c>
      <c r="Y27">
        <v>1.1250000000029099</v>
      </c>
    </row>
    <row r="28" spans="1:25" x14ac:dyDescent="0.2">
      <c r="A28" t="s">
        <v>42</v>
      </c>
      <c r="B28" t="s">
        <v>39</v>
      </c>
      <c r="C28" s="3">
        <f t="shared" ca="1" si="0"/>
        <v>4</v>
      </c>
      <c r="D28">
        <v>4</v>
      </c>
      <c r="E28" t="s">
        <v>21</v>
      </c>
      <c r="F28">
        <v>4.7480000000000002</v>
      </c>
      <c r="G28">
        <v>5.3176574514069701E-2</v>
      </c>
      <c r="H28">
        <v>0</v>
      </c>
      <c r="I28">
        <v>0</v>
      </c>
      <c r="J28">
        <v>0.82323229237504703</v>
      </c>
      <c r="K28">
        <v>0.82323229237504703</v>
      </c>
      <c r="L28">
        <v>1.6085355163727699</v>
      </c>
      <c r="M28">
        <v>4.8221531656803103E-2</v>
      </c>
      <c r="N28">
        <f>(M28&lt;0.06)*1</f>
        <v>1</v>
      </c>
      <c r="O28" s="2" t="str">
        <f>A28</f>
        <v>Kal_flexLin</v>
      </c>
      <c r="P28" s="2">
        <f>L28</f>
        <v>1.6085355163727699</v>
      </c>
      <c r="Q28">
        <f>H28</f>
        <v>0</v>
      </c>
      <c r="R28">
        <v>-9.6982299337230304E-3</v>
      </c>
      <c r="S28">
        <v>249.32300503777901</v>
      </c>
      <c r="T28">
        <v>143.62186736442999</v>
      </c>
      <c r="U28">
        <v>8.0503475421028696</v>
      </c>
      <c r="V28">
        <v>7.8345673531970501</v>
      </c>
      <c r="W28">
        <v>-2.7071851616414799E-2</v>
      </c>
      <c r="X28">
        <v>2.3333333333425799</v>
      </c>
      <c r="Y28">
        <v>1.2361111111151399</v>
      </c>
    </row>
    <row r="29" spans="1:25" x14ac:dyDescent="0.2">
      <c r="A29" t="s">
        <v>38</v>
      </c>
      <c r="B29" t="s">
        <v>39</v>
      </c>
      <c r="C29" s="3">
        <f ca="1">IF(ISNUMBER(D2),MIN(INDIRECT(_xlfn.CONCAT("m",ROW()-1,":m",ROW()+D2-2))),"")</f>
        <v>4.42352005482234E-2</v>
      </c>
      <c r="E29" t="s">
        <v>21</v>
      </c>
      <c r="F29">
        <v>4.6139999999999999</v>
      </c>
      <c r="G29">
        <v>4.9139847090093003E-2</v>
      </c>
      <c r="H29">
        <v>0</v>
      </c>
      <c r="I29">
        <v>0</v>
      </c>
      <c r="J29">
        <v>0.70594240808055397</v>
      </c>
      <c r="K29">
        <v>0.70594240808055397</v>
      </c>
      <c r="L29">
        <v>1.6931881537095299</v>
      </c>
      <c r="M29" s="4">
        <v>4.42352005482234E-2</v>
      </c>
      <c r="N29" s="4">
        <f>(M29&lt;0.06)*1</f>
        <v>1</v>
      </c>
      <c r="O29" s="5" t="str">
        <f>A29</f>
        <v>Kal_flexLin_ocn</v>
      </c>
      <c r="P29" s="5">
        <f>L29</f>
        <v>1.6931881537095299</v>
      </c>
      <c r="Q29" s="4">
        <f>H29</f>
        <v>0</v>
      </c>
      <c r="R29" s="4">
        <v>-4.0782507132857797E-3</v>
      </c>
      <c r="S29" s="4">
        <v>262.44416382497701</v>
      </c>
      <c r="T29">
        <v>145.32388749929899</v>
      </c>
      <c r="U29">
        <v>8.0726838323991199</v>
      </c>
      <c r="V29">
        <v>8.6574674770763291</v>
      </c>
      <c r="W29">
        <v>-3.5716120892540303E-2</v>
      </c>
      <c r="X29">
        <v>2.0000000000095399</v>
      </c>
      <c r="Y29">
        <v>1.2500000000039699</v>
      </c>
    </row>
    <row r="30" spans="1:25" x14ac:dyDescent="0.2">
      <c r="A30" t="s">
        <v>46</v>
      </c>
      <c r="B30" t="s">
        <v>39</v>
      </c>
      <c r="C30" s="3" t="str">
        <f t="shared" ca="1" si="0"/>
        <v/>
      </c>
      <c r="E30" t="s">
        <v>21</v>
      </c>
      <c r="F30">
        <v>6.226</v>
      </c>
      <c r="G30">
        <v>5.4360173031574699E-2</v>
      </c>
      <c r="H30">
        <v>0</v>
      </c>
      <c r="I30">
        <v>0</v>
      </c>
      <c r="J30">
        <v>0.80583711330525098</v>
      </c>
      <c r="K30">
        <v>0.80583711330525098</v>
      </c>
      <c r="L30">
        <v>1.52279475875602</v>
      </c>
      <c r="M30">
        <v>5.2772115527948402E-2</v>
      </c>
      <c r="N30">
        <f>(M30&lt;0.06)*1</f>
        <v>1</v>
      </c>
      <c r="O30" s="2" t="str">
        <f>A30</f>
        <v>Kalman_RW</v>
      </c>
      <c r="P30" s="2">
        <f>L30</f>
        <v>1.52279475875602</v>
      </c>
      <c r="Q30">
        <f>H30</f>
        <v>0</v>
      </c>
      <c r="R30">
        <v>-2.2641372389345601E-2</v>
      </c>
      <c r="S30">
        <v>236.033187607184</v>
      </c>
      <c r="T30">
        <v>130.12962064416499</v>
      </c>
      <c r="U30">
        <v>6.7750839397592699</v>
      </c>
      <c r="V30">
        <v>3.0254434664621699</v>
      </c>
      <c r="W30">
        <v>-5.6860960873165903E-2</v>
      </c>
      <c r="X30">
        <v>3.5833333333414399</v>
      </c>
      <c r="Y30">
        <v>2.6458333333422002</v>
      </c>
    </row>
    <row r="31" spans="1:25" x14ac:dyDescent="0.2">
      <c r="A31" t="s">
        <v>43</v>
      </c>
      <c r="B31" t="s">
        <v>39</v>
      </c>
      <c r="C31" s="3" t="str">
        <f t="shared" ca="1" si="0"/>
        <v/>
      </c>
      <c r="E31" t="s">
        <v>21</v>
      </c>
      <c r="F31">
        <v>6.3559999999999999</v>
      </c>
      <c r="G31">
        <v>5.1526721416585902E-2</v>
      </c>
      <c r="H31">
        <v>0</v>
      </c>
      <c r="I31">
        <v>0</v>
      </c>
      <c r="J31">
        <v>0.81417832721406502</v>
      </c>
      <c r="K31">
        <v>0.81417832721406502</v>
      </c>
      <c r="L31">
        <v>1.5829707213649</v>
      </c>
      <c r="M31">
        <v>4.9687400306609703E-2</v>
      </c>
      <c r="N31">
        <f>(M31&lt;0.06)*1</f>
        <v>1</v>
      </c>
      <c r="O31" s="2" t="str">
        <f>A31</f>
        <v>Kalman_RW_ocn</v>
      </c>
      <c r="P31" s="2">
        <f>L31</f>
        <v>1.5829707213649</v>
      </c>
      <c r="Q31">
        <f>H31</f>
        <v>0</v>
      </c>
      <c r="R31">
        <v>-2.1708912181148701E-2</v>
      </c>
      <c r="S31">
        <v>245.36046181155999</v>
      </c>
      <c r="T31">
        <v>135.14825711987999</v>
      </c>
      <c r="U31">
        <v>6.6234481362064201</v>
      </c>
      <c r="V31">
        <v>5.0415186310756104</v>
      </c>
      <c r="W31">
        <v>-5.5239835018583101E-2</v>
      </c>
      <c r="X31">
        <v>3.4583333333414399</v>
      </c>
      <c r="Y31">
        <v>2.3819444444535098</v>
      </c>
    </row>
    <row r="32" spans="1:25" x14ac:dyDescent="0.2">
      <c r="A32" t="s">
        <v>58</v>
      </c>
      <c r="B32" t="s">
        <v>45</v>
      </c>
      <c r="C32" s="3">
        <f t="shared" ca="1" si="0"/>
        <v>2</v>
      </c>
      <c r="D32">
        <v>6</v>
      </c>
      <c r="E32" t="s">
        <v>21</v>
      </c>
      <c r="F32">
        <v>16.792000000000002</v>
      </c>
      <c r="G32">
        <v>6.7051232097756597E-2</v>
      </c>
      <c r="H32">
        <v>0</v>
      </c>
      <c r="I32">
        <v>0</v>
      </c>
      <c r="J32">
        <v>0.70773197233644303</v>
      </c>
      <c r="K32">
        <v>0.77047808020316699</v>
      </c>
      <c r="L32">
        <v>1.2656014566540299</v>
      </c>
      <c r="M32">
        <v>6.8309834295183405E-2</v>
      </c>
      <c r="N32">
        <f>(M32&lt;0.06)*1</f>
        <v>0</v>
      </c>
      <c r="O32" s="2" t="str">
        <f>A32</f>
        <v>lfca_hadcrut</v>
      </c>
      <c r="P32" s="2">
        <f>L32</f>
        <v>1.2656014566540299</v>
      </c>
      <c r="Q32">
        <f>H32</f>
        <v>0</v>
      </c>
      <c r="R32">
        <v>-4.6478583916121897E-2</v>
      </c>
      <c r="S32">
        <v>50.624058266161498</v>
      </c>
      <c r="T32">
        <v>50.624058266161498</v>
      </c>
      <c r="U32">
        <v>4.76707421794534</v>
      </c>
      <c r="V32">
        <v>4.6345536393128999</v>
      </c>
      <c r="W32">
        <v>-4.6478583916121897E-2</v>
      </c>
      <c r="X32">
        <v>2.87500000000886</v>
      </c>
      <c r="Y32">
        <v>2.5000000000037499</v>
      </c>
    </row>
    <row r="33" spans="1:25" x14ac:dyDescent="0.2">
      <c r="A33" t="s">
        <v>83</v>
      </c>
      <c r="B33" t="s">
        <v>45</v>
      </c>
      <c r="C33" s="3">
        <f ca="1">IF(ISNUMBER(D2),MIN(INDIRECT(_xlfn.CONCAT("m",ROW()-1,":m",ROW()+D2-2))),"")</f>
        <v>4.93330141960001E-2</v>
      </c>
      <c r="E33" t="s">
        <v>21</v>
      </c>
      <c r="F33">
        <v>18.725999999999999</v>
      </c>
      <c r="G33">
        <v>9.1049118581912503E-2</v>
      </c>
      <c r="H33">
        <v>0</v>
      </c>
      <c r="I33">
        <v>0</v>
      </c>
      <c r="J33">
        <v>0.54674133753904697</v>
      </c>
      <c r="K33">
        <v>0.54674133753904697</v>
      </c>
      <c r="L33">
        <v>0.923526141689887</v>
      </c>
      <c r="M33">
        <v>9.7997651795530397E-2</v>
      </c>
      <c r="N33">
        <f>(M33&lt;0.06)*1</f>
        <v>0</v>
      </c>
      <c r="O33" s="2" t="str">
        <f>A33</f>
        <v>lfca_SST</v>
      </c>
      <c r="P33" s="2">
        <f>L33</f>
        <v>0.923526141689887</v>
      </c>
      <c r="Q33">
        <f>H33</f>
        <v>0</v>
      </c>
      <c r="R33">
        <v>-5.2278894736708097E-2</v>
      </c>
      <c r="S33">
        <v>69.264460626741496</v>
      </c>
      <c r="T33">
        <v>69.264460626741496</v>
      </c>
      <c r="U33">
        <v>1.43513665086705</v>
      </c>
      <c r="V33">
        <v>1.22581243618425</v>
      </c>
      <c r="W33">
        <v>-9.9974702752243405E-2</v>
      </c>
      <c r="X33">
        <v>5.7083333333393904</v>
      </c>
      <c r="Y33">
        <v>5.1967592592657104</v>
      </c>
    </row>
    <row r="34" spans="1:25" x14ac:dyDescent="0.2">
      <c r="A34" t="s">
        <v>44</v>
      </c>
      <c r="B34" t="s">
        <v>45</v>
      </c>
      <c r="C34" s="3" t="str">
        <f t="shared" ca="1" si="0"/>
        <v/>
      </c>
      <c r="E34" t="s">
        <v>21</v>
      </c>
      <c r="F34">
        <v>17.062999999999999</v>
      </c>
      <c r="G34">
        <v>0.06</v>
      </c>
      <c r="H34">
        <v>0</v>
      </c>
      <c r="I34">
        <v>0</v>
      </c>
      <c r="J34">
        <v>0.98417691959919995</v>
      </c>
      <c r="K34">
        <v>0.98417691959919995</v>
      </c>
      <c r="L34">
        <v>1.5564518655466399</v>
      </c>
      <c r="M34" s="4">
        <v>4.93330141960001E-2</v>
      </c>
      <c r="N34" s="4">
        <f>(M34&lt;0.06)*1</f>
        <v>1</v>
      </c>
      <c r="O34" s="5" t="str">
        <f>A34</f>
        <v>removeGreensfx</v>
      </c>
      <c r="P34" s="5">
        <f>L34</f>
        <v>1.5564518655466399</v>
      </c>
      <c r="Q34" s="4">
        <f>H34</f>
        <v>0</v>
      </c>
      <c r="R34" s="4">
        <v>-1.7034582418157401E-3</v>
      </c>
      <c r="S34" s="4">
        <v>241.25003915972999</v>
      </c>
      <c r="T34">
        <v>139.78040811353199</v>
      </c>
      <c r="U34">
        <v>5.5036992387807198</v>
      </c>
      <c r="V34">
        <v>4.2819967937025396</v>
      </c>
      <c r="W34">
        <v>-3.7763835779425102E-3</v>
      </c>
      <c r="X34">
        <v>1.47222222220959</v>
      </c>
      <c r="Y34">
        <v>1.54629629628809</v>
      </c>
    </row>
    <row r="35" spans="1:25" x14ac:dyDescent="0.2">
      <c r="A35" t="s">
        <v>91</v>
      </c>
      <c r="B35" t="s">
        <v>45</v>
      </c>
      <c r="C35" s="3" t="str">
        <f t="shared" ca="1" si="0"/>
        <v/>
      </c>
      <c r="E35" t="s">
        <v>21</v>
      </c>
      <c r="F35">
        <v>23.629000000000001</v>
      </c>
      <c r="G35">
        <v>8.3509796695445601E-2</v>
      </c>
      <c r="H35">
        <v>35</v>
      </c>
      <c r="I35">
        <v>12</v>
      </c>
      <c r="J35" s="1">
        <v>2.9531067146274101E-15</v>
      </c>
      <c r="K35">
        <v>3.8275431075488601E-3</v>
      </c>
      <c r="L35">
        <v>0.18113563922223899</v>
      </c>
      <c r="M35">
        <v>8.1882585059320001E-2</v>
      </c>
      <c r="N35">
        <f>(M35&lt;0.06)*1</f>
        <v>0</v>
      </c>
      <c r="O35" s="2" t="str">
        <f>A35</f>
        <v>removeMEI_cons</v>
      </c>
      <c r="P35" s="2">
        <f>L35</f>
        <v>0.18113563922223899</v>
      </c>
      <c r="Q35">
        <f>H35</f>
        <v>35</v>
      </c>
      <c r="R35">
        <v>5.2410009842657201E-3</v>
      </c>
      <c r="S35">
        <v>25.902396408780199</v>
      </c>
      <c r="T35">
        <v>-25.748401267864399</v>
      </c>
      <c r="U35">
        <v>6.4168180012093101</v>
      </c>
      <c r="V35">
        <v>4.9280328825475301</v>
      </c>
      <c r="W35">
        <v>-4.90563756125001E-3</v>
      </c>
      <c r="X35">
        <v>3.2638888888745798</v>
      </c>
      <c r="Y35">
        <v>3.25694444443221</v>
      </c>
    </row>
    <row r="36" spans="1:25" x14ac:dyDescent="0.2">
      <c r="A36" t="s">
        <v>47</v>
      </c>
      <c r="B36" t="s">
        <v>45</v>
      </c>
      <c r="C36" s="3" t="str">
        <f t="shared" ca="1" si="0"/>
        <v/>
      </c>
      <c r="E36" t="s">
        <v>21</v>
      </c>
      <c r="F36">
        <v>18.945</v>
      </c>
      <c r="G36">
        <v>6.0009734484879201E-2</v>
      </c>
      <c r="H36">
        <v>0</v>
      </c>
      <c r="I36">
        <v>0</v>
      </c>
      <c r="J36">
        <v>0.86802282545889198</v>
      </c>
      <c r="K36">
        <v>0.86802282545889198</v>
      </c>
      <c r="L36">
        <v>1.48010312747037</v>
      </c>
      <c r="M36">
        <v>5.3991065992954099E-2</v>
      </c>
      <c r="N36">
        <f>(M36&lt;0.06)*1</f>
        <v>1</v>
      </c>
      <c r="O36" s="2" t="str">
        <f>A36</f>
        <v>removeMEI_volc_cons</v>
      </c>
      <c r="P36" s="2">
        <f>L36</f>
        <v>1.48010312747037</v>
      </c>
      <c r="Q36">
        <f>H36</f>
        <v>0</v>
      </c>
      <c r="R36">
        <v>-1.2607327950727399E-2</v>
      </c>
      <c r="S36">
        <v>65.1245376086965</v>
      </c>
      <c r="T36">
        <v>65.1245376086965</v>
      </c>
      <c r="U36">
        <v>5.9657305689376203</v>
      </c>
      <c r="V36">
        <v>4.75700443441474</v>
      </c>
      <c r="W36">
        <v>-1.2070439114573599E-2</v>
      </c>
      <c r="X36">
        <v>2.4374999999978901</v>
      </c>
      <c r="Y36">
        <v>1.7129629629544501</v>
      </c>
    </row>
    <row r="37" spans="1:25" x14ac:dyDescent="0.2">
      <c r="A37" t="s">
        <v>87</v>
      </c>
      <c r="B37" t="s">
        <v>45</v>
      </c>
      <c r="C37" s="3" t="str">
        <f t="shared" ca="1" si="0"/>
        <v/>
      </c>
      <c r="E37" t="s">
        <v>21</v>
      </c>
      <c r="F37">
        <v>48.113</v>
      </c>
      <c r="G37">
        <v>0.11113021811923</v>
      </c>
      <c r="H37">
        <v>0</v>
      </c>
      <c r="I37">
        <v>0</v>
      </c>
      <c r="J37">
        <v>0.83435798478229595</v>
      </c>
      <c r="K37">
        <v>0.83435798478229595</v>
      </c>
      <c r="L37">
        <v>0.77627332027222895</v>
      </c>
      <c r="M37">
        <v>0.110958385761062</v>
      </c>
      <c r="N37">
        <f>(M37&lt;0.06)*1</f>
        <v>0</v>
      </c>
      <c r="O37" s="2" t="str">
        <f>A37</f>
        <v>removeMEI_volc_refit</v>
      </c>
      <c r="P37" s="2">
        <f>L37</f>
        <v>0.77627332027222895</v>
      </c>
      <c r="Q37">
        <f>H37</f>
        <v>0</v>
      </c>
      <c r="R37">
        <v>-1.2091948259756E-2</v>
      </c>
      <c r="S37">
        <v>89.271431831306302</v>
      </c>
      <c r="T37">
        <v>70.200755320200003</v>
      </c>
      <c r="U37">
        <v>0.99576312680788004</v>
      </c>
      <c r="V37">
        <v>3.2646683875806102</v>
      </c>
      <c r="W37">
        <v>4.3333074907639796E-3</v>
      </c>
      <c r="X37">
        <v>2.85416666666401</v>
      </c>
      <c r="Y37">
        <v>3.70347222221901</v>
      </c>
    </row>
    <row r="38" spans="1:25" x14ac:dyDescent="0.2">
      <c r="A38" t="s">
        <v>98</v>
      </c>
      <c r="B38" t="s">
        <v>97</v>
      </c>
      <c r="C38" s="3">
        <f t="shared" ca="1" si="0"/>
        <v>0</v>
      </c>
      <c r="D38">
        <v>2</v>
      </c>
      <c r="E38" t="s">
        <v>21</v>
      </c>
      <c r="F38">
        <v>1.8440000000000001</v>
      </c>
      <c r="G38">
        <v>9.2194960476772295E-2</v>
      </c>
      <c r="H38">
        <v>76</v>
      </c>
      <c r="I38">
        <v>66</v>
      </c>
      <c r="J38">
        <v>0</v>
      </c>
      <c r="K38" s="1">
        <v>1.2300677793567E-89</v>
      </c>
      <c r="L38">
        <v>-53.902768380932301</v>
      </c>
      <c r="M38">
        <v>0.104260624949455</v>
      </c>
      <c r="N38">
        <f>(M38&lt;0.06)*1</f>
        <v>0</v>
      </c>
      <c r="O38" s="2" t="str">
        <f>A38</f>
        <v>cons_hArrh_CO2forc</v>
      </c>
      <c r="P38" s="2">
        <f>L38</f>
        <v>-53.902768380932301</v>
      </c>
      <c r="Q38">
        <f>H38</f>
        <v>76</v>
      </c>
      <c r="R38">
        <v>7.5242704106166694E-2</v>
      </c>
      <c r="S38">
        <v>-8031.51248875891</v>
      </c>
      <c r="T38">
        <v>87.715846439782496</v>
      </c>
      <c r="U38">
        <v>2.0862991145333201</v>
      </c>
      <c r="V38">
        <v>1.4996915120427099</v>
      </c>
      <c r="W38">
        <v>6.0723347007802797E-2</v>
      </c>
      <c r="X38">
        <v>3.5833333333186999</v>
      </c>
      <c r="Y38">
        <v>3.2222222222080301</v>
      </c>
    </row>
    <row r="39" spans="1:25" x14ac:dyDescent="0.2">
      <c r="A39" t="s">
        <v>96</v>
      </c>
      <c r="B39" t="s">
        <v>97</v>
      </c>
      <c r="C39" s="3" t="str">
        <f t="shared" ca="1" si="0"/>
        <v/>
      </c>
      <c r="E39" t="s">
        <v>21</v>
      </c>
      <c r="F39">
        <v>2.5550000000000002</v>
      </c>
      <c r="G39">
        <v>2.3143682620039401E-2</v>
      </c>
      <c r="H39">
        <v>123</v>
      </c>
      <c r="I39">
        <v>84</v>
      </c>
      <c r="J39">
        <v>0</v>
      </c>
      <c r="K39" s="1">
        <v>1.2300677793567E-89</v>
      </c>
      <c r="L39">
        <v>-53.5124439857886</v>
      </c>
      <c r="M39" s="4">
        <v>8.6419115771875304E-2</v>
      </c>
      <c r="N39" s="4">
        <f>(M39&lt;0.06)*1</f>
        <v>0</v>
      </c>
      <c r="O39" s="5" t="str">
        <f>A39</f>
        <v>OLS_refit_CO2forc</v>
      </c>
      <c r="P39" s="5">
        <f>L39</f>
        <v>-53.5124439857886</v>
      </c>
      <c r="Q39" s="4">
        <f>H39</f>
        <v>123</v>
      </c>
      <c r="R39" s="4">
        <v>-1.8111385211849299E-2</v>
      </c>
      <c r="S39" s="4">
        <v>-7973.3541538825002</v>
      </c>
      <c r="T39">
        <v>-218.23646662637699</v>
      </c>
      <c r="U39">
        <v>12.012984105678999</v>
      </c>
      <c r="V39">
        <v>6.1371332388594197</v>
      </c>
      <c r="W39">
        <v>-2.6484527350806902E-2</v>
      </c>
      <c r="X39">
        <v>1.54166666667651</v>
      </c>
      <c r="Y39">
        <v>1.55555555556532</v>
      </c>
    </row>
    <row r="40" spans="1:25" x14ac:dyDescent="0.2">
      <c r="A40" t="s">
        <v>62</v>
      </c>
      <c r="B40" t="s">
        <v>20</v>
      </c>
      <c r="C40" s="3">
        <f t="shared" ca="1" si="0"/>
        <v>5</v>
      </c>
      <c r="D40">
        <v>7</v>
      </c>
      <c r="E40" t="s">
        <v>21</v>
      </c>
      <c r="F40">
        <v>4.9770000000000003</v>
      </c>
      <c r="G40">
        <v>5.5920309844823303E-2</v>
      </c>
      <c r="H40">
        <v>3</v>
      </c>
      <c r="I40">
        <v>0</v>
      </c>
      <c r="J40">
        <v>0.33690051525961101</v>
      </c>
      <c r="K40">
        <v>0.60642092746730003</v>
      </c>
      <c r="L40">
        <v>1.22562679639308</v>
      </c>
      <c r="M40">
        <v>6.3712014629549105E-2</v>
      </c>
      <c r="N40">
        <f>(M40&lt;0.06)*1</f>
        <v>0</v>
      </c>
      <c r="O40" s="2" t="str">
        <f>A40</f>
        <v>FaIR_all</v>
      </c>
      <c r="P40" s="2">
        <f>L40</f>
        <v>1.22562679639308</v>
      </c>
      <c r="Q40">
        <f>H40</f>
        <v>3</v>
      </c>
      <c r="R40">
        <v>9.9924553184609303E-3</v>
      </c>
      <c r="S40">
        <v>104.178277693412</v>
      </c>
      <c r="T40">
        <v>104.178277693412</v>
      </c>
      <c r="U40">
        <v>2.96094404044783</v>
      </c>
      <c r="V40">
        <v>4.4707695307213102</v>
      </c>
      <c r="W40">
        <v>1.0013632051654E-2</v>
      </c>
      <c r="X40">
        <v>3.6111111110965299</v>
      </c>
      <c r="Y40">
        <v>3.0787037036934199</v>
      </c>
    </row>
    <row r="41" spans="1:25" x14ac:dyDescent="0.2">
      <c r="A41" t="s">
        <v>67</v>
      </c>
      <c r="B41" t="s">
        <v>20</v>
      </c>
      <c r="C41" s="3">
        <f ca="1">IF(ISNUMBER(D2),MIN(INDIRECT(_xlfn.CONCAT("m",ROW()-1,":m",ROW()+D2-2))),"")</f>
        <v>3.0121512182059801E-2</v>
      </c>
      <c r="E41" t="s">
        <v>21</v>
      </c>
      <c r="F41">
        <v>4.9729999999999999</v>
      </c>
      <c r="G41">
        <v>5.5949147099259598E-2</v>
      </c>
      <c r="H41">
        <v>2</v>
      </c>
      <c r="I41">
        <v>0</v>
      </c>
      <c r="J41">
        <v>0.271074470807597</v>
      </c>
      <c r="K41">
        <v>0.54866655342279602</v>
      </c>
      <c r="L41">
        <v>1.20863592025619</v>
      </c>
      <c r="M41">
        <v>6.2894024071812493E-2</v>
      </c>
      <c r="N41">
        <f>(M41&lt;0.06)*1</f>
        <v>0</v>
      </c>
      <c r="O41" s="2" t="str">
        <f>A41</f>
        <v>FaIR_all_unB</v>
      </c>
      <c r="P41" s="2">
        <f>L41</f>
        <v>1.20863592025619</v>
      </c>
      <c r="Q41">
        <f>H41</f>
        <v>2</v>
      </c>
      <c r="R41" s="1">
        <v>-1.96725468065549E-5</v>
      </c>
      <c r="S41">
        <v>102.73405322177599</v>
      </c>
      <c r="T41">
        <v>102.73405322177599</v>
      </c>
      <c r="U41">
        <v>2.1900154135130201</v>
      </c>
      <c r="V41">
        <v>5.1502966545313402</v>
      </c>
      <c r="W41" s="1">
        <v>-1.42229105479993E-5</v>
      </c>
      <c r="X41">
        <v>3.33333333331885</v>
      </c>
      <c r="Y41">
        <v>2.93055555554528</v>
      </c>
    </row>
    <row r="42" spans="1:25" x14ac:dyDescent="0.2">
      <c r="A42" t="s">
        <v>27</v>
      </c>
      <c r="B42" t="s">
        <v>20</v>
      </c>
      <c r="C42" s="3" t="str">
        <f t="shared" ca="1" si="0"/>
        <v/>
      </c>
      <c r="E42" t="s">
        <v>21</v>
      </c>
      <c r="F42">
        <v>1.9379999999999999</v>
      </c>
      <c r="G42">
        <v>2.4409368604135399E-2</v>
      </c>
      <c r="H42">
        <v>26</v>
      </c>
      <c r="I42">
        <v>0</v>
      </c>
      <c r="J42">
        <v>0.25267538644470799</v>
      </c>
      <c r="K42">
        <v>0.25267538644470799</v>
      </c>
      <c r="L42">
        <v>2.0623761885149801</v>
      </c>
      <c r="M42">
        <v>3.0121512182059801E-2</v>
      </c>
      <c r="N42">
        <f>(M42&lt;0.06)*1</f>
        <v>1</v>
      </c>
      <c r="O42" s="2" t="str">
        <f>A42</f>
        <v>FaIR_anthro</v>
      </c>
      <c r="P42" s="2">
        <f>L42</f>
        <v>2.0623761885149801</v>
      </c>
      <c r="Q42">
        <f>H42</f>
        <v>26</v>
      </c>
      <c r="R42">
        <v>-1.54977447697264E-2</v>
      </c>
      <c r="S42">
        <v>175.30197602377299</v>
      </c>
      <c r="T42">
        <v>175.30197602377299</v>
      </c>
      <c r="U42">
        <v>14.5533170016485</v>
      </c>
      <c r="V42">
        <v>8.0373493329534096</v>
      </c>
      <c r="W42">
        <v>-1.49547008485929E-2</v>
      </c>
      <c r="X42">
        <v>1.1666666666769701</v>
      </c>
      <c r="Y42">
        <v>1.1111111111167999</v>
      </c>
    </row>
    <row r="43" spans="1:25" x14ac:dyDescent="0.2">
      <c r="A43" t="s">
        <v>19</v>
      </c>
      <c r="B43" t="s">
        <v>20</v>
      </c>
      <c r="C43" s="3" t="str">
        <f t="shared" ca="1" si="0"/>
        <v/>
      </c>
      <c r="E43" t="s">
        <v>21</v>
      </c>
      <c r="F43">
        <v>1.9790000000000001</v>
      </c>
      <c r="G43">
        <v>2.4416099034505E-2</v>
      </c>
      <c r="H43">
        <v>0</v>
      </c>
      <c r="I43">
        <v>0</v>
      </c>
      <c r="J43">
        <v>0.68222354340071301</v>
      </c>
      <c r="K43">
        <v>0.68222354340071301</v>
      </c>
      <c r="L43">
        <v>2.24751123750828</v>
      </c>
      <c r="M43">
        <v>2.58962410324317E-2</v>
      </c>
      <c r="N43">
        <f>(M43&lt;0.06)*1</f>
        <v>1</v>
      </c>
      <c r="O43" s="2" t="str">
        <f>A43</f>
        <v>FaIR_anthro_unB</v>
      </c>
      <c r="P43" s="2">
        <f>L43</f>
        <v>2.24751123750828</v>
      </c>
      <c r="Q43">
        <f>H43</f>
        <v>0</v>
      </c>
      <c r="R43">
        <v>-5.5568184615042504E-4</v>
      </c>
      <c r="S43">
        <v>191.03845518820401</v>
      </c>
      <c r="T43">
        <v>191.03845518820401</v>
      </c>
      <c r="U43">
        <v>14.741905294629101</v>
      </c>
      <c r="V43">
        <v>14.089639397473199</v>
      </c>
      <c r="W43" s="1">
        <v>1.3070678890132701E-5</v>
      </c>
      <c r="X43">
        <v>0.87500000001068601</v>
      </c>
      <c r="Y43">
        <v>0.79166666666666596</v>
      </c>
    </row>
    <row r="44" spans="1:25" x14ac:dyDescent="0.2">
      <c r="A44" t="s">
        <v>30</v>
      </c>
      <c r="B44" t="s">
        <v>20</v>
      </c>
      <c r="C44" s="3" t="str">
        <f t="shared" ca="1" si="0"/>
        <v/>
      </c>
      <c r="E44" t="s">
        <v>21</v>
      </c>
      <c r="F44">
        <v>2.62</v>
      </c>
      <c r="G44">
        <v>3.6874481807664401E-2</v>
      </c>
      <c r="H44">
        <v>0</v>
      </c>
      <c r="I44">
        <v>0</v>
      </c>
      <c r="J44">
        <v>0.96578147707755302</v>
      </c>
      <c r="K44">
        <v>0.96578147707755302</v>
      </c>
      <c r="L44">
        <v>2.02253095764538</v>
      </c>
      <c r="M44">
        <v>3.0471268201739898E-2</v>
      </c>
      <c r="N44">
        <f>(M44&lt;0.06)*1</f>
        <v>1</v>
      </c>
      <c r="O44" s="2" t="str">
        <f>A44</f>
        <v>FaIR_comb_unB</v>
      </c>
      <c r="P44" s="2">
        <f>L44</f>
        <v>2.02253095764538</v>
      </c>
      <c r="Q44">
        <f>H44</f>
        <v>0</v>
      </c>
      <c r="R44">
        <v>2.2488538916811398E-3</v>
      </c>
      <c r="S44">
        <v>171.91513139985699</v>
      </c>
      <c r="T44">
        <v>171.91513139985699</v>
      </c>
      <c r="U44">
        <v>7.7127476929049399</v>
      </c>
      <c r="V44">
        <v>9.9281549365578297</v>
      </c>
      <c r="W44" s="1">
        <v>3.2855759202365901E-6</v>
      </c>
      <c r="X44">
        <v>0.83333333334394399</v>
      </c>
      <c r="Y44">
        <v>1.5624999999985201</v>
      </c>
    </row>
    <row r="45" spans="1:25" x14ac:dyDescent="0.2">
      <c r="A45" t="s">
        <v>23</v>
      </c>
      <c r="B45" t="s">
        <v>20</v>
      </c>
      <c r="C45" s="3" t="str">
        <f t="shared" ca="1" si="0"/>
        <v/>
      </c>
      <c r="E45" t="s">
        <v>21</v>
      </c>
      <c r="F45">
        <v>2.1800000000000002</v>
      </c>
      <c r="G45">
        <v>2.7989444227224498E-2</v>
      </c>
      <c r="H45">
        <v>0</v>
      </c>
      <c r="I45">
        <v>0</v>
      </c>
      <c r="J45">
        <v>0.76943730581872505</v>
      </c>
      <c r="K45">
        <v>0.76943730581872505</v>
      </c>
      <c r="L45">
        <v>2.1925828404592602</v>
      </c>
      <c r="M45">
        <v>2.7544213364146902E-2</v>
      </c>
      <c r="N45">
        <f>(M45&lt;0.06)*1</f>
        <v>1</v>
      </c>
      <c r="O45" s="2" t="str">
        <f>A45</f>
        <v>FaIR_nonat</v>
      </c>
      <c r="P45" s="2">
        <f>L45</f>
        <v>2.1925828404592602</v>
      </c>
      <c r="Q45">
        <f>H45</f>
        <v>0</v>
      </c>
      <c r="R45">
        <v>-1.06739515897927E-2</v>
      </c>
      <c r="S45">
        <v>186.36954143903699</v>
      </c>
      <c r="T45">
        <v>186.36954143903699</v>
      </c>
      <c r="U45">
        <v>11.7390876746896</v>
      </c>
      <c r="V45">
        <v>12.505761208784101</v>
      </c>
      <c r="W45">
        <v>-1.40148301915143E-2</v>
      </c>
      <c r="X45">
        <v>1.25000000001023</v>
      </c>
      <c r="Y45">
        <v>0.95138888888554096</v>
      </c>
    </row>
    <row r="46" spans="1:25" x14ac:dyDescent="0.2">
      <c r="A46" t="s">
        <v>22</v>
      </c>
      <c r="B46" t="s">
        <v>20</v>
      </c>
      <c r="C46" s="3" t="str">
        <f t="shared" ca="1" si="0"/>
        <v/>
      </c>
      <c r="E46" t="s">
        <v>21</v>
      </c>
      <c r="F46">
        <v>2.1779999999999999</v>
      </c>
      <c r="G46">
        <v>2.8009054688437899E-2</v>
      </c>
      <c r="H46">
        <v>0</v>
      </c>
      <c r="I46">
        <v>0</v>
      </c>
      <c r="J46">
        <v>0.70749108204518396</v>
      </c>
      <c r="K46">
        <v>0.91916631144414696</v>
      </c>
      <c r="L46">
        <v>2.2407761090786402</v>
      </c>
      <c r="M46" s="4">
        <v>2.55320096612312E-2</v>
      </c>
      <c r="N46" s="4">
        <f>(M46&lt;0.06)*1</f>
        <v>1</v>
      </c>
      <c r="O46" s="5" t="str">
        <f>A46</f>
        <v>FaIR_nonat_unB</v>
      </c>
      <c r="P46" s="5">
        <f>L46</f>
        <v>2.2407761090786402</v>
      </c>
      <c r="Q46" s="4">
        <f>H46</f>
        <v>0</v>
      </c>
      <c r="R46" s="4">
        <v>3.3527398791061099E-3</v>
      </c>
      <c r="S46" s="4">
        <v>190.465969271685</v>
      </c>
      <c r="T46">
        <v>190.465969271685</v>
      </c>
      <c r="U46">
        <v>11.9716586524049</v>
      </c>
      <c r="V46">
        <v>14.056348948730699</v>
      </c>
      <c r="W46" s="1">
        <v>-4.32343879508995E-5</v>
      </c>
      <c r="X46">
        <v>0.75000000001068601</v>
      </c>
      <c r="Y46">
        <v>0.805555555551147</v>
      </c>
    </row>
    <row r="47" spans="1:25" x14ac:dyDescent="0.2">
      <c r="A47" t="s">
        <v>26</v>
      </c>
      <c r="B47" t="s">
        <v>25</v>
      </c>
      <c r="C47" s="3">
        <f t="shared" ca="1" si="0"/>
        <v>3</v>
      </c>
      <c r="D47">
        <v>3</v>
      </c>
      <c r="E47" t="s">
        <v>21</v>
      </c>
      <c r="F47">
        <v>1.9019999999999999</v>
      </c>
      <c r="G47">
        <v>3.9213800671826303E-2</v>
      </c>
      <c r="H47">
        <v>0</v>
      </c>
      <c r="I47">
        <v>0</v>
      </c>
      <c r="J47">
        <v>0.83618763483481295</v>
      </c>
      <c r="K47">
        <v>0.83618763483481295</v>
      </c>
      <c r="L47">
        <v>2.09159700291303</v>
      </c>
      <c r="M47">
        <v>2.9420377219981701E-2</v>
      </c>
      <c r="N47">
        <f>(M47&lt;0.06)*1</f>
        <v>1</v>
      </c>
      <c r="O47" s="2" t="str">
        <f>A47</f>
        <v>EBMKF_ta</v>
      </c>
      <c r="P47" s="2">
        <f>L47</f>
        <v>2.09159700291303</v>
      </c>
      <c r="Q47">
        <f>H47</f>
        <v>0</v>
      </c>
      <c r="R47">
        <v>6.9414517143672402E-3</v>
      </c>
      <c r="S47">
        <v>324.19753545152003</v>
      </c>
      <c r="T47">
        <v>175.75076278043699</v>
      </c>
      <c r="U47">
        <v>10.1148833070575</v>
      </c>
      <c r="V47">
        <v>10.2269016875925</v>
      </c>
      <c r="W47">
        <v>1.32626598126324E-2</v>
      </c>
      <c r="X47">
        <v>1.24999999998749</v>
      </c>
      <c r="Y47">
        <v>1.22222222221296</v>
      </c>
    </row>
    <row r="48" spans="1:25" x14ac:dyDescent="0.2">
      <c r="A48" t="s">
        <v>24</v>
      </c>
      <c r="B48" t="s">
        <v>25</v>
      </c>
      <c r="C48" s="3">
        <f ca="1">IF(ISNUMBER(D2),MIN(INDIRECT(_xlfn.CONCAT("m",ROW()-1,":m",ROW()+D2-2))),"")</f>
        <v>2.7687437334943301E-2</v>
      </c>
      <c r="E48" t="s">
        <v>21</v>
      </c>
      <c r="F48">
        <v>1.8759999999999999</v>
      </c>
      <c r="G48">
        <v>3.88891602637748E-2</v>
      </c>
      <c r="H48">
        <v>0</v>
      </c>
      <c r="I48">
        <v>0</v>
      </c>
      <c r="J48">
        <v>0.85600539523955499</v>
      </c>
      <c r="K48">
        <v>0.98826353405221601</v>
      </c>
      <c r="L48">
        <v>2.14598743287053</v>
      </c>
      <c r="M48" s="4">
        <v>2.7687437334943301E-2</v>
      </c>
      <c r="N48" s="4">
        <f>(M48&lt;0.06)*1</f>
        <v>1</v>
      </c>
      <c r="O48" s="5" t="str">
        <f>A48</f>
        <v>EBMKF_ta2</v>
      </c>
      <c r="P48" s="5">
        <f>L48</f>
        <v>2.14598743287053</v>
      </c>
      <c r="Q48" s="4">
        <f>H48</f>
        <v>0</v>
      </c>
      <c r="R48" s="6">
        <v>4.8622633595904302E-5</v>
      </c>
      <c r="S48" s="4">
        <v>332.628052094932</v>
      </c>
      <c r="T48">
        <v>183.809334864634</v>
      </c>
      <c r="U48">
        <v>12.432494823755899</v>
      </c>
      <c r="V48">
        <v>12.714985818498</v>
      </c>
      <c r="W48">
        <v>-5.3267119789621002E-3</v>
      </c>
      <c r="X48">
        <v>0.33333333334439802</v>
      </c>
      <c r="Y48">
        <v>0.63888888888773898</v>
      </c>
    </row>
    <row r="49" spans="1:25" x14ac:dyDescent="0.2">
      <c r="A49" t="s">
        <v>34</v>
      </c>
      <c r="B49" t="s">
        <v>25</v>
      </c>
      <c r="C49" s="3" t="str">
        <f t="shared" ca="1" si="0"/>
        <v/>
      </c>
      <c r="E49" t="s">
        <v>21</v>
      </c>
      <c r="F49">
        <v>2.6240000000000001</v>
      </c>
      <c r="G49">
        <v>4.7570216895109797E-2</v>
      </c>
      <c r="H49">
        <v>3</v>
      </c>
      <c r="I49">
        <v>0</v>
      </c>
      <c r="J49">
        <v>0.27081133677356201</v>
      </c>
      <c r="K49">
        <v>0.571985684451773</v>
      </c>
      <c r="L49">
        <v>1.90258931102205</v>
      </c>
      <c r="M49">
        <v>3.5315901224717498E-2</v>
      </c>
      <c r="N49">
        <f>(M49&lt;0.06)*1</f>
        <v>1</v>
      </c>
      <c r="O49" s="2" t="str">
        <f>A49</f>
        <v>EBMKF_ta4</v>
      </c>
      <c r="P49" s="2">
        <f>L49</f>
        <v>1.90258931102205</v>
      </c>
      <c r="Q49">
        <f>H49</f>
        <v>3</v>
      </c>
      <c r="R49">
        <v>-1.33847442920318E-2</v>
      </c>
      <c r="S49">
        <v>294.90134320841901</v>
      </c>
      <c r="T49">
        <v>160.13436634739199</v>
      </c>
      <c r="U49">
        <v>9.6093447383019299</v>
      </c>
      <c r="V49">
        <v>8.9764306505223992</v>
      </c>
      <c r="W49">
        <v>-6.5081699080434801E-3</v>
      </c>
      <c r="X49">
        <v>1.20833333334348</v>
      </c>
      <c r="Y49">
        <v>0.80555555555122205</v>
      </c>
    </row>
    <row r="50" spans="1:25" x14ac:dyDescent="0.2">
      <c r="A50" t="s">
        <v>77</v>
      </c>
      <c r="B50" t="s">
        <v>52</v>
      </c>
      <c r="C50" s="3">
        <f t="shared" ca="1" si="0"/>
        <v>3</v>
      </c>
      <c r="D50">
        <v>14</v>
      </c>
      <c r="E50" t="s">
        <v>21</v>
      </c>
      <c r="F50">
        <v>9.2810000000000006</v>
      </c>
      <c r="G50">
        <v>9.5427605025395601E-2</v>
      </c>
      <c r="H50">
        <v>2</v>
      </c>
      <c r="I50">
        <v>0</v>
      </c>
      <c r="J50">
        <v>0.17082116381512</v>
      </c>
      <c r="K50">
        <v>0.64727586920408697</v>
      </c>
      <c r="L50">
        <v>0.99526890780217203</v>
      </c>
      <c r="M50">
        <v>7.9024127391040602E-2</v>
      </c>
      <c r="N50">
        <f>(M50&lt;0.06)*1</f>
        <v>0</v>
      </c>
      <c r="O50" s="2" t="str">
        <f>A50</f>
        <v>eROF_anthro</v>
      </c>
      <c r="P50" s="2">
        <f>L50</f>
        <v>0.99526890780217203</v>
      </c>
      <c r="Q50">
        <f>H50</f>
        <v>2</v>
      </c>
      <c r="R50">
        <v>-1.30397621671561E-2</v>
      </c>
      <c r="S50">
        <v>154.26668070933599</v>
      </c>
      <c r="T50">
        <v>87.835849850460207</v>
      </c>
      <c r="U50">
        <v>2.1677754197081001</v>
      </c>
      <c r="V50">
        <v>2.40866951350676</v>
      </c>
      <c r="W50">
        <v>-2.5635732574643001E-2</v>
      </c>
      <c r="X50">
        <v>1.54166666667674</v>
      </c>
      <c r="Y50">
        <v>1.13888888889304</v>
      </c>
    </row>
    <row r="51" spans="1:25" x14ac:dyDescent="0.2">
      <c r="A51" t="s">
        <v>82</v>
      </c>
      <c r="B51" t="s">
        <v>52</v>
      </c>
      <c r="C51" s="3">
        <f ca="1">IF(ISNUMBER(D2),MIN(INDIRECT(_xlfn.CONCAT("m",ROW()-1,":m",ROW()+D2-2))),"")</f>
        <v>4.1876157702540398E-2</v>
      </c>
      <c r="E51" t="s">
        <v>21</v>
      </c>
      <c r="F51">
        <v>9.2449999999999992</v>
      </c>
      <c r="G51">
        <v>0.13254755730231199</v>
      </c>
      <c r="H51">
        <v>0</v>
      </c>
      <c r="I51">
        <v>0</v>
      </c>
      <c r="J51">
        <v>0.99794978313536997</v>
      </c>
      <c r="K51">
        <v>0.99794978313536997</v>
      </c>
      <c r="L51">
        <v>0.94226507503900603</v>
      </c>
      <c r="M51">
        <v>7.3892663396152997E-2</v>
      </c>
      <c r="N51">
        <f>(M51&lt;0.06)*1</f>
        <v>0</v>
      </c>
      <c r="O51" s="2" t="str">
        <f>A51</f>
        <v>eROF_tot</v>
      </c>
      <c r="P51" s="2">
        <f>L51</f>
        <v>0.94226507503900603</v>
      </c>
      <c r="Q51">
        <f>H51</f>
        <v>0</v>
      </c>
      <c r="R51">
        <v>-3.1417905366125801E-3</v>
      </c>
      <c r="S51">
        <v>146.05108663104599</v>
      </c>
      <c r="T51">
        <v>80.124847649910706</v>
      </c>
      <c r="U51">
        <v>1.75455556544728</v>
      </c>
      <c r="V51">
        <v>2.0047080435970699</v>
      </c>
      <c r="W51">
        <v>-3.6449957318370203E-2</v>
      </c>
      <c r="X51">
        <v>3.31249999999693</v>
      </c>
      <c r="Y51">
        <v>3.0069444444414599</v>
      </c>
    </row>
    <row r="52" spans="1:25" x14ac:dyDescent="0.2">
      <c r="A52" t="s">
        <v>54</v>
      </c>
      <c r="B52" t="s">
        <v>52</v>
      </c>
      <c r="C52" s="3" t="str">
        <f t="shared" ca="1" si="0"/>
        <v/>
      </c>
      <c r="E52" t="s">
        <v>21</v>
      </c>
      <c r="F52">
        <v>3.13</v>
      </c>
      <c r="G52">
        <v>9.27361458648812E-2</v>
      </c>
      <c r="H52">
        <v>0</v>
      </c>
      <c r="I52">
        <v>0</v>
      </c>
      <c r="J52">
        <v>0.99714770115893603</v>
      </c>
      <c r="K52">
        <v>0.99714770115893603</v>
      </c>
      <c r="L52">
        <v>1.35050546486988</v>
      </c>
      <c r="M52" s="4">
        <v>4.1876157702540398E-2</v>
      </c>
      <c r="N52" s="4">
        <f>(M52&lt;0.06)*1</f>
        <v>1</v>
      </c>
      <c r="O52" s="5" t="str">
        <f>A52</f>
        <v>GWI_anthro</v>
      </c>
      <c r="P52" s="5">
        <f>L52</f>
        <v>1.35050546486988</v>
      </c>
      <c r="Q52" s="4">
        <f>H52</f>
        <v>0</v>
      </c>
      <c r="R52" s="4">
        <v>8.1946274661089894E-3</v>
      </c>
      <c r="S52" s="4">
        <v>87.782855216542401</v>
      </c>
      <c r="T52">
        <v>87.782855216542401</v>
      </c>
      <c r="U52">
        <v>3.7202930544808401</v>
      </c>
      <c r="V52">
        <v>4.5892629891479197</v>
      </c>
      <c r="W52">
        <v>2.1262285922855E-2</v>
      </c>
      <c r="X52">
        <v>0.70833333334417103</v>
      </c>
      <c r="Y52">
        <v>2.4722222222164398</v>
      </c>
    </row>
    <row r="53" spans="1:25" x14ac:dyDescent="0.2">
      <c r="A53" t="s">
        <v>69</v>
      </c>
      <c r="B53" t="s">
        <v>52</v>
      </c>
      <c r="C53" s="3" t="str">
        <f t="shared" ca="1" si="0"/>
        <v/>
      </c>
      <c r="E53" t="s">
        <v>21</v>
      </c>
      <c r="F53">
        <v>2.3620000000000001</v>
      </c>
      <c r="G53">
        <v>7.4865426413966998E-2</v>
      </c>
      <c r="H53">
        <v>0</v>
      </c>
      <c r="I53">
        <v>0</v>
      </c>
      <c r="J53">
        <v>0.64900749426029003</v>
      </c>
      <c r="K53">
        <v>0.64900749426029003</v>
      </c>
      <c r="L53">
        <v>1.17140783621087</v>
      </c>
      <c r="M53">
        <v>7.4706937128278306E-2</v>
      </c>
      <c r="N53">
        <f>(M53&lt;0.06)*1</f>
        <v>0</v>
      </c>
      <c r="O53" s="2" t="str">
        <f>A53</f>
        <v>GWI_anthro_AR6</v>
      </c>
      <c r="P53" s="2">
        <f>L53</f>
        <v>1.17140783621087</v>
      </c>
      <c r="Q53">
        <f>H53</f>
        <v>0</v>
      </c>
      <c r="R53">
        <v>-6.6433119053620898E-2</v>
      </c>
      <c r="S53">
        <v>76.141509353707093</v>
      </c>
      <c r="T53">
        <v>76.141509353707093</v>
      </c>
      <c r="U53">
        <v>2.4027689960639802</v>
      </c>
      <c r="V53">
        <v>2.7221125080376698</v>
      </c>
      <c r="W53">
        <v>-8.2889683885712606E-2</v>
      </c>
      <c r="X53">
        <v>5.2500000000065903</v>
      </c>
      <c r="Y53">
        <v>3.7361111111189298</v>
      </c>
    </row>
    <row r="54" spans="1:25" x14ac:dyDescent="0.2">
      <c r="A54" t="s">
        <v>56</v>
      </c>
      <c r="B54" t="s">
        <v>52</v>
      </c>
      <c r="C54" s="3" t="str">
        <f t="shared" ca="1" si="0"/>
        <v/>
      </c>
      <c r="E54" t="s">
        <v>21</v>
      </c>
      <c r="F54">
        <v>3.2509999999999999</v>
      </c>
      <c r="G54">
        <v>9.7652035324133593E-2</v>
      </c>
      <c r="H54">
        <v>0</v>
      </c>
      <c r="I54">
        <v>0</v>
      </c>
      <c r="J54">
        <v>0.99680801518330198</v>
      </c>
      <c r="K54">
        <v>0.99680801518330198</v>
      </c>
      <c r="L54">
        <v>1.2893681139509501</v>
      </c>
      <c r="M54">
        <v>4.8713514155723801E-2</v>
      </c>
      <c r="N54">
        <f>(M54&lt;0.06)*1</f>
        <v>1</v>
      </c>
      <c r="O54" s="2" t="str">
        <f>A54</f>
        <v>GWI_anthro_CGWL</v>
      </c>
      <c r="P54" s="2">
        <f>L54</f>
        <v>1.2893681139509501</v>
      </c>
      <c r="Q54">
        <f>H54</f>
        <v>0</v>
      </c>
      <c r="R54">
        <v>2.7643500732918599E-2</v>
      </c>
      <c r="S54">
        <v>83.808927406812302</v>
      </c>
      <c r="T54">
        <v>83.808927406812302</v>
      </c>
      <c r="U54">
        <v>3.2672430263611498</v>
      </c>
      <c r="V54">
        <v>4.24501580671342</v>
      </c>
      <c r="W54">
        <v>4.67132446194937E-2</v>
      </c>
      <c r="X54">
        <v>1.416666666654</v>
      </c>
      <c r="Y54">
        <v>3.0277777777638399</v>
      </c>
    </row>
    <row r="55" spans="1:25" x14ac:dyDescent="0.2">
      <c r="A55" t="s">
        <v>76</v>
      </c>
      <c r="B55" t="s">
        <v>52</v>
      </c>
      <c r="C55" s="3" t="str">
        <f t="shared" ca="1" si="0"/>
        <v/>
      </c>
      <c r="E55" t="s">
        <v>21</v>
      </c>
      <c r="F55">
        <v>3.2919999999999998</v>
      </c>
      <c r="G55">
        <v>9.1690075974905194E-2</v>
      </c>
      <c r="H55">
        <v>0</v>
      </c>
      <c r="I55">
        <v>0</v>
      </c>
      <c r="J55">
        <v>0.82386531714484801</v>
      </c>
      <c r="K55">
        <v>0.82386531714484801</v>
      </c>
      <c r="L55">
        <v>1.08912548579096</v>
      </c>
      <c r="M55">
        <v>8.1314342842828694E-2</v>
      </c>
      <c r="N55">
        <f>(M55&lt;0.06)*1</f>
        <v>0</v>
      </c>
      <c r="O55" s="2" t="str">
        <f>A55</f>
        <v>GWI_anthro_orig</v>
      </c>
      <c r="P55" s="2">
        <f>L55</f>
        <v>1.08912548579096</v>
      </c>
      <c r="Q55">
        <f>H55</f>
        <v>0</v>
      </c>
      <c r="R55">
        <v>-1.1578975149492301E-2</v>
      </c>
      <c r="S55">
        <v>70.793156576412699</v>
      </c>
      <c r="T55">
        <v>70.793156576412699</v>
      </c>
      <c r="U55">
        <v>2.99623382752055</v>
      </c>
      <c r="V55">
        <v>4.6681458841592098</v>
      </c>
      <c r="W55">
        <v>4.2498277162383802E-2</v>
      </c>
      <c r="X55">
        <v>1.416666666654</v>
      </c>
      <c r="Y55">
        <v>3.1249999999859401</v>
      </c>
    </row>
    <row r="56" spans="1:25" x14ac:dyDescent="0.2">
      <c r="A56" t="s">
        <v>51</v>
      </c>
      <c r="B56" t="s">
        <v>52</v>
      </c>
      <c r="C56" s="3" t="str">
        <f t="shared" ca="1" si="0"/>
        <v/>
      </c>
      <c r="E56" t="s">
        <v>21</v>
      </c>
      <c r="F56">
        <v>2.9380000000000002</v>
      </c>
      <c r="G56">
        <v>8.9457790483938898E-2</v>
      </c>
      <c r="H56">
        <v>0</v>
      </c>
      <c r="I56">
        <v>0</v>
      </c>
      <c r="J56">
        <v>0.99424237517442204</v>
      </c>
      <c r="K56">
        <v>0.99424237517442204</v>
      </c>
      <c r="L56">
        <v>1.3628311096091199</v>
      </c>
      <c r="M56">
        <v>4.3182312864572997E-2</v>
      </c>
      <c r="N56">
        <f>(M56&lt;0.06)*1</f>
        <v>1</v>
      </c>
      <c r="O56" s="2" t="str">
        <f>A56</f>
        <v>GWI_anthro_SR15</v>
      </c>
      <c r="P56" s="2">
        <f>L56</f>
        <v>1.3628311096091199</v>
      </c>
      <c r="Q56">
        <f>H56</f>
        <v>0</v>
      </c>
      <c r="R56" s="1">
        <v>-8.7146449694517405E-5</v>
      </c>
      <c r="S56">
        <v>88.584022124593204</v>
      </c>
      <c r="T56">
        <v>88.584022124593204</v>
      </c>
      <c r="U56">
        <v>4.03915492991164</v>
      </c>
      <c r="V56">
        <v>4.5826676655777598</v>
      </c>
      <c r="W56">
        <v>8.2599519659357096E-3</v>
      </c>
      <c r="X56">
        <v>1.0833333333437101</v>
      </c>
      <c r="Y56">
        <v>2.1527777777721799</v>
      </c>
    </row>
    <row r="57" spans="1:25" x14ac:dyDescent="0.2">
      <c r="A57" t="s">
        <v>68</v>
      </c>
      <c r="B57" t="s">
        <v>52</v>
      </c>
      <c r="C57" s="3" t="str">
        <f t="shared" ca="1" si="0"/>
        <v/>
      </c>
      <c r="E57" t="s">
        <v>21</v>
      </c>
      <c r="F57">
        <v>4.6059999999999999</v>
      </c>
      <c r="G57">
        <v>7.8433110459384794E-2</v>
      </c>
      <c r="H57">
        <v>0</v>
      </c>
      <c r="I57">
        <v>0</v>
      </c>
      <c r="J57">
        <v>0.73680952730524896</v>
      </c>
      <c r="K57">
        <v>0.73680952730524896</v>
      </c>
      <c r="L57">
        <v>1.1968711157833201</v>
      </c>
      <c r="M57">
        <v>7.1878707912492401E-2</v>
      </c>
      <c r="N57">
        <f>(M57&lt;0.06)*1</f>
        <v>0</v>
      </c>
      <c r="O57" s="2" t="str">
        <f>A57</f>
        <v>GWI_tot</v>
      </c>
      <c r="P57" s="2">
        <f>L57</f>
        <v>1.1968711157833201</v>
      </c>
      <c r="Q57">
        <f>H57</f>
        <v>0</v>
      </c>
      <c r="R57">
        <v>3.7119311547949702E-2</v>
      </c>
      <c r="S57">
        <v>77.796622525916007</v>
      </c>
      <c r="T57">
        <v>77.796622525916007</v>
      </c>
      <c r="U57">
        <v>4.02077537491793</v>
      </c>
      <c r="V57">
        <v>4.6742595637845801</v>
      </c>
      <c r="W57">
        <v>3.3203612986911601E-2</v>
      </c>
      <c r="X57">
        <v>1.9791666666535499</v>
      </c>
      <c r="Y57">
        <v>3.2083333333213901</v>
      </c>
    </row>
    <row r="58" spans="1:25" x14ac:dyDescent="0.2">
      <c r="A58" t="s">
        <v>63</v>
      </c>
      <c r="B58" t="s">
        <v>52</v>
      </c>
      <c r="C58" s="3" t="str">
        <f t="shared" ca="1" si="0"/>
        <v/>
      </c>
      <c r="E58" t="s">
        <v>21</v>
      </c>
      <c r="F58">
        <v>2.1890000000000001</v>
      </c>
      <c r="G58">
        <v>5.8103315744571997E-2</v>
      </c>
      <c r="H58">
        <v>45</v>
      </c>
      <c r="I58">
        <v>0</v>
      </c>
      <c r="J58">
        <v>0.41724098066654203</v>
      </c>
      <c r="K58">
        <v>0.41724098066654203</v>
      </c>
      <c r="L58">
        <v>1.2177840180556101</v>
      </c>
      <c r="M58">
        <v>7.0537248353870305E-2</v>
      </c>
      <c r="N58">
        <f>(M58&lt;0.06)*1</f>
        <v>0</v>
      </c>
      <c r="O58" s="2" t="str">
        <f>A58</f>
        <v>GWI_tot_AR6</v>
      </c>
      <c r="P58" s="2">
        <f>L58</f>
        <v>1.2177840180556101</v>
      </c>
      <c r="Q58">
        <f>H58</f>
        <v>45</v>
      </c>
      <c r="R58">
        <v>-3.3952449507859001E-2</v>
      </c>
      <c r="S58">
        <v>79.155961173614799</v>
      </c>
      <c r="T58">
        <v>79.155961173614799</v>
      </c>
      <c r="U58">
        <v>4.2166812113932197</v>
      </c>
      <c r="V58">
        <v>5.5195172992473998</v>
      </c>
      <c r="W58">
        <v>-7.4111123963896297E-2</v>
      </c>
      <c r="X58">
        <v>4.1250000000074998</v>
      </c>
      <c r="Y58">
        <v>3.8333333333409398</v>
      </c>
    </row>
    <row r="59" spans="1:25" x14ac:dyDescent="0.2">
      <c r="A59" t="s">
        <v>57</v>
      </c>
      <c r="B59" t="s">
        <v>52</v>
      </c>
      <c r="C59" s="3" t="str">
        <f t="shared" ca="1" si="0"/>
        <v/>
      </c>
      <c r="E59" t="s">
        <v>21</v>
      </c>
      <c r="F59">
        <v>3.0710000000000002</v>
      </c>
      <c r="G59">
        <v>8.2741327605657805E-2</v>
      </c>
      <c r="H59">
        <v>0</v>
      </c>
      <c r="I59">
        <v>0</v>
      </c>
      <c r="J59">
        <v>0.87066043953401195</v>
      </c>
      <c r="K59">
        <v>0.87066043953401195</v>
      </c>
      <c r="L59">
        <v>1.28045274143716</v>
      </c>
      <c r="M59">
        <v>6.31353020007107E-2</v>
      </c>
      <c r="N59">
        <f>(M59&lt;0.06)*1</f>
        <v>0</v>
      </c>
      <c r="O59" s="2" t="str">
        <f>A59</f>
        <v>GWI_tot_CGWL</v>
      </c>
      <c r="P59" s="2">
        <f>L59</f>
        <v>1.28045274143716</v>
      </c>
      <c r="Q59">
        <f>H59</f>
        <v>0</v>
      </c>
      <c r="R59">
        <v>5.7388454368177501E-2</v>
      </c>
      <c r="S59">
        <v>83.229428193415501</v>
      </c>
      <c r="T59">
        <v>83.229428193415501</v>
      </c>
      <c r="U59">
        <v>3.7015105622748199</v>
      </c>
      <c r="V59">
        <v>3.4531446707857598</v>
      </c>
      <c r="W59">
        <v>5.9718556573979398E-2</v>
      </c>
      <c r="X59">
        <v>3.2083333333189299</v>
      </c>
      <c r="Y59">
        <v>3.4027777777634598</v>
      </c>
    </row>
    <row r="60" spans="1:25" x14ac:dyDescent="0.2">
      <c r="A60" t="s">
        <v>66</v>
      </c>
      <c r="B60" t="s">
        <v>52</v>
      </c>
      <c r="C60" s="3" t="str">
        <f t="shared" ca="1" si="0"/>
        <v/>
      </c>
      <c r="E60" t="s">
        <v>21</v>
      </c>
      <c r="F60">
        <v>5.117</v>
      </c>
      <c r="G60">
        <v>8.1059498348722295E-2</v>
      </c>
      <c r="H60">
        <v>0</v>
      </c>
      <c r="I60">
        <v>0</v>
      </c>
      <c r="J60">
        <v>0.95071666757272999</v>
      </c>
      <c r="K60">
        <v>0.95071666757272999</v>
      </c>
      <c r="L60">
        <v>1.21103305980817</v>
      </c>
      <c r="M60">
        <v>6.8346162988171505E-2</v>
      </c>
      <c r="N60">
        <f>(M60&lt;0.06)*1</f>
        <v>0</v>
      </c>
      <c r="O60" s="2" t="str">
        <f>A60</f>
        <v>GWI_tot_orig</v>
      </c>
      <c r="P60" s="2">
        <f>L60</f>
        <v>1.21103305980817</v>
      </c>
      <c r="Q60">
        <f>H60</f>
        <v>0</v>
      </c>
      <c r="R60">
        <v>2.2096498509174599E-3</v>
      </c>
      <c r="S60">
        <v>78.717148887531295</v>
      </c>
      <c r="T60">
        <v>78.717148887531295</v>
      </c>
      <c r="U60">
        <v>3.5728114857288702</v>
      </c>
      <c r="V60">
        <v>4.6439670326081401</v>
      </c>
      <c r="W60">
        <v>3.6253430484082402E-2</v>
      </c>
      <c r="X60">
        <v>1.87499999998692</v>
      </c>
      <c r="Y60">
        <v>3.2013888888753401</v>
      </c>
    </row>
    <row r="61" spans="1:25" x14ac:dyDescent="0.2">
      <c r="A61" t="s">
        <v>61</v>
      </c>
      <c r="B61" t="s">
        <v>52</v>
      </c>
      <c r="C61" s="3" t="str">
        <f t="shared" ca="1" si="0"/>
        <v/>
      </c>
      <c r="E61" t="s">
        <v>21</v>
      </c>
      <c r="F61">
        <v>2.9089999999999998</v>
      </c>
      <c r="G61">
        <v>7.4122333726861805E-2</v>
      </c>
      <c r="H61">
        <v>0</v>
      </c>
      <c r="I61">
        <v>0</v>
      </c>
      <c r="J61">
        <v>0.80713690017009498</v>
      </c>
      <c r="K61">
        <v>0.80713690017009498</v>
      </c>
      <c r="L61">
        <v>1.2587561300662999</v>
      </c>
      <c r="M61">
        <v>6.6121623370013094E-2</v>
      </c>
      <c r="N61">
        <f>(M61&lt;0.06)*1</f>
        <v>0</v>
      </c>
      <c r="O61" s="2" t="str">
        <f>A61</f>
        <v>GWI_tot_SR15</v>
      </c>
      <c r="P61" s="2">
        <f>L61</f>
        <v>1.2587561300662999</v>
      </c>
      <c r="Q61">
        <f>H61</f>
        <v>0</v>
      </c>
      <c r="R61">
        <v>2.8947898391134801E-2</v>
      </c>
      <c r="S61">
        <v>81.819148454309797</v>
      </c>
      <c r="T61">
        <v>81.819148454309797</v>
      </c>
      <c r="U61">
        <v>5.17083032634996</v>
      </c>
      <c r="V61">
        <v>2.5625627304845202</v>
      </c>
      <c r="W61">
        <v>2.0597104542927298E-2</v>
      </c>
      <c r="X61">
        <v>2.8124999999861302</v>
      </c>
      <c r="Y61">
        <v>1.99305555554553</v>
      </c>
    </row>
    <row r="62" spans="1:25" x14ac:dyDescent="0.2">
      <c r="A62" t="s">
        <v>85</v>
      </c>
      <c r="B62" t="s">
        <v>52</v>
      </c>
      <c r="C62" s="3" t="str">
        <f t="shared" ca="1" si="0"/>
        <v/>
      </c>
      <c r="E62" t="s">
        <v>21</v>
      </c>
      <c r="F62">
        <v>4.5309999999999997</v>
      </c>
      <c r="G62">
        <v>7.5952369001158496E-2</v>
      </c>
      <c r="H62">
        <v>50</v>
      </c>
      <c r="I62">
        <v>0</v>
      </c>
      <c r="J62">
        <v>0.28499999999999998</v>
      </c>
      <c r="K62">
        <v>0.31268571428571401</v>
      </c>
      <c r="L62">
        <v>0.86508076365995501</v>
      </c>
      <c r="M62">
        <v>0.107531780868572</v>
      </c>
      <c r="N62">
        <f>(M62&lt;0.06)*1</f>
        <v>0</v>
      </c>
      <c r="O62" s="2" t="str">
        <f>A62</f>
        <v>KCC_all</v>
      </c>
      <c r="P62" s="2">
        <f>L62</f>
        <v>0.86508076365995501</v>
      </c>
      <c r="Q62">
        <f>H62</f>
        <v>50</v>
      </c>
      <c r="R62">
        <v>4.5432235757814798E-2</v>
      </c>
      <c r="S62">
        <v>98.619207057234902</v>
      </c>
      <c r="T62">
        <v>99.9355729274114</v>
      </c>
      <c r="U62">
        <v>2.6848814887307499</v>
      </c>
      <c r="V62">
        <v>4.3058788712762199</v>
      </c>
      <c r="W62">
        <v>-2.8358016456280998E-3</v>
      </c>
      <c r="X62">
        <v>3.0416666666525298</v>
      </c>
      <c r="Y62">
        <v>2.7361111111010401</v>
      </c>
    </row>
    <row r="63" spans="1:25" x14ac:dyDescent="0.2">
      <c r="A63" t="s">
        <v>78</v>
      </c>
      <c r="B63" t="s">
        <v>52</v>
      </c>
      <c r="C63" s="3" t="str">
        <f t="shared" ca="1" si="0"/>
        <v/>
      </c>
      <c r="E63" t="s">
        <v>21</v>
      </c>
      <c r="F63">
        <v>3.1949999999999998</v>
      </c>
      <c r="G63">
        <v>8.9503244412143093E-2</v>
      </c>
      <c r="H63">
        <v>7</v>
      </c>
      <c r="I63">
        <v>0</v>
      </c>
      <c r="J63">
        <v>0.31919999999999998</v>
      </c>
      <c r="K63">
        <v>0.31919999999999998</v>
      </c>
      <c r="L63">
        <v>0.97437484642208105</v>
      </c>
      <c r="M63">
        <v>8.2037098380133705E-2</v>
      </c>
      <c r="N63">
        <f>(M63&lt;0.06)*1</f>
        <v>0</v>
      </c>
      <c r="O63" s="2" t="str">
        <f>A63</f>
        <v>KCC_human</v>
      </c>
      <c r="P63" s="2">
        <f>L63</f>
        <v>0.97437484642208105</v>
      </c>
      <c r="Q63">
        <f>H63</f>
        <v>7</v>
      </c>
      <c r="R63">
        <v>-3.9318895053313402E-2</v>
      </c>
      <c r="S63">
        <v>111.078732492117</v>
      </c>
      <c r="T63">
        <v>81.780007768394796</v>
      </c>
      <c r="U63">
        <v>4.22146759059566</v>
      </c>
      <c r="V63">
        <v>3.3777174805450301</v>
      </c>
      <c r="W63">
        <v>-2.4782096405002101E-2</v>
      </c>
      <c r="X63">
        <v>2.2083333333428001</v>
      </c>
      <c r="Y63">
        <v>1.3888888888913</v>
      </c>
    </row>
    <row r="64" spans="1:25" x14ac:dyDescent="0.2">
      <c r="A64" t="s">
        <v>41</v>
      </c>
      <c r="B64" t="s">
        <v>32</v>
      </c>
      <c r="C64" s="3">
        <f t="shared" ca="1" si="0"/>
        <v>6</v>
      </c>
      <c r="D64">
        <v>6</v>
      </c>
      <c r="E64" t="s">
        <v>21</v>
      </c>
      <c r="F64">
        <v>3.036</v>
      </c>
      <c r="G64">
        <v>6.0751171564442999E-2</v>
      </c>
      <c r="H64">
        <v>0</v>
      </c>
      <c r="I64">
        <v>0</v>
      </c>
      <c r="J64">
        <v>0.97521744144183897</v>
      </c>
      <c r="K64">
        <v>0.97521744144183897</v>
      </c>
      <c r="L64">
        <v>1.62906330788394</v>
      </c>
      <c r="M64">
        <v>4.3800120184230497E-2</v>
      </c>
      <c r="N64">
        <f>(M64&lt;0.06)*1</f>
        <v>1</v>
      </c>
      <c r="O64" s="2" t="str">
        <f>A64</f>
        <v>CGWL_10y_IPCC</v>
      </c>
      <c r="P64" s="2">
        <f>L64</f>
        <v>1.62906330788394</v>
      </c>
      <c r="Q64">
        <f>H64</f>
        <v>0</v>
      </c>
      <c r="R64">
        <v>-2.1149427258064499E-4</v>
      </c>
      <c r="S64">
        <v>252.504812722011</v>
      </c>
      <c r="T64">
        <v>155.48819897890601</v>
      </c>
      <c r="U64">
        <v>6.55298931764945</v>
      </c>
      <c r="V64">
        <v>12.740121655488201</v>
      </c>
      <c r="W64">
        <v>3.63002907374998E-3</v>
      </c>
      <c r="X64">
        <v>0.87499999998794897</v>
      </c>
      <c r="Y64">
        <v>0.861111111106727</v>
      </c>
    </row>
    <row r="65" spans="1:25" x14ac:dyDescent="0.2">
      <c r="A65" t="s">
        <v>31</v>
      </c>
      <c r="B65" t="s">
        <v>32</v>
      </c>
      <c r="C65" s="3">
        <f ca="1">IF(ISNUMBER(D2),MIN(INDIRECT(_xlfn.CONCAT("m",ROW()-1,":m",ROW()+D2-2))),"")</f>
        <v>3.3298270644575599E-2</v>
      </c>
      <c r="E65" t="s">
        <v>21</v>
      </c>
      <c r="F65">
        <v>3.698</v>
      </c>
      <c r="G65">
        <v>3.1873004381575899E-2</v>
      </c>
      <c r="H65">
        <v>4</v>
      </c>
      <c r="I65">
        <v>0</v>
      </c>
      <c r="J65">
        <v>0.33312794983385002</v>
      </c>
      <c r="K65">
        <v>0.70006085732164502</v>
      </c>
      <c r="L65">
        <v>1.9828722289851499</v>
      </c>
      <c r="M65" s="4">
        <v>3.3298270644575599E-2</v>
      </c>
      <c r="N65" s="4">
        <f>(M65&lt;0.06)*1</f>
        <v>1</v>
      </c>
      <c r="O65" s="5" t="str">
        <f>A65</f>
        <v>CGWL10y_for_halfU</v>
      </c>
      <c r="P65" s="5">
        <f>L65</f>
        <v>1.9828722289851499</v>
      </c>
      <c r="Q65" s="4">
        <f>H65</f>
        <v>4</v>
      </c>
      <c r="R65" s="4">
        <v>-1.94572324533922E-2</v>
      </c>
      <c r="S65" s="4">
        <v>109.057972594183</v>
      </c>
      <c r="T65">
        <v>109.057972594183</v>
      </c>
      <c r="U65">
        <v>6.3579993936116797</v>
      </c>
      <c r="V65">
        <v>17.681086988415501</v>
      </c>
      <c r="W65">
        <v>-1.6626109038619798E-2</v>
      </c>
      <c r="X65">
        <v>1.416666666654</v>
      </c>
      <c r="Y65">
        <v>1.1388888888778801</v>
      </c>
    </row>
    <row r="66" spans="1:25" x14ac:dyDescent="0.2">
      <c r="A66" t="s">
        <v>35</v>
      </c>
      <c r="B66" t="s">
        <v>32</v>
      </c>
      <c r="C66" s="3" t="str">
        <f t="shared" ca="1" si="0"/>
        <v/>
      </c>
      <c r="E66" t="s">
        <v>21</v>
      </c>
      <c r="F66">
        <v>3.698</v>
      </c>
      <c r="G66">
        <v>4.7347369815370098E-2</v>
      </c>
      <c r="H66">
        <v>0</v>
      </c>
      <c r="I66">
        <v>0</v>
      </c>
      <c r="J66">
        <v>0.95626975763961997</v>
      </c>
      <c r="K66">
        <v>0.95626975763961997</v>
      </c>
      <c r="L66">
        <v>1.8812143765504099</v>
      </c>
      <c r="M66">
        <v>3.3298270644575599E-2</v>
      </c>
      <c r="N66">
        <f>(M66&lt;0.06)*1</f>
        <v>1</v>
      </c>
      <c r="O66" s="2" t="str">
        <f>A66</f>
        <v>CGWL10y_forec</v>
      </c>
      <c r="P66" s="2">
        <f>L66</f>
        <v>1.8812143765504099</v>
      </c>
      <c r="Q66">
        <f>H66</f>
        <v>0</v>
      </c>
      <c r="R66">
        <v>-1.94572324533922E-2</v>
      </c>
      <c r="S66">
        <v>103.466790710273</v>
      </c>
      <c r="T66">
        <v>103.466790710273</v>
      </c>
      <c r="U66">
        <v>6.3543342232957096</v>
      </c>
      <c r="V66">
        <v>14.1716137223197</v>
      </c>
      <c r="W66">
        <v>-1.6626109038619798E-2</v>
      </c>
      <c r="X66">
        <v>1.58333333334326</v>
      </c>
      <c r="Y66">
        <v>1.0972222222188699</v>
      </c>
    </row>
    <row r="67" spans="1:25" x14ac:dyDescent="0.2">
      <c r="A67" t="s">
        <v>53</v>
      </c>
      <c r="B67" t="s">
        <v>32</v>
      </c>
      <c r="C67" s="3" t="str">
        <f t="shared" ref="C67:C69" ca="1" si="1">IF(ISNUMBER(D67),SUM(INDIRECT(_xlfn.CONCAT("N",ROW(),":N",ROW()+D67-1))),"")</f>
        <v/>
      </c>
      <c r="E67" t="s">
        <v>21</v>
      </c>
      <c r="F67">
        <v>1.528</v>
      </c>
      <c r="G67">
        <v>9.1806548788692002E-2</v>
      </c>
      <c r="H67">
        <v>0</v>
      </c>
      <c r="I67">
        <v>0</v>
      </c>
      <c r="J67">
        <v>0.99933333333333296</v>
      </c>
      <c r="K67">
        <v>0.99933333333333296</v>
      </c>
      <c r="L67">
        <v>1.3575641767900499</v>
      </c>
      <c r="M67">
        <v>3.9567313337956198E-2</v>
      </c>
      <c r="N67">
        <f>(M67&lt;0.06)*1</f>
        <v>1</v>
      </c>
      <c r="O67" s="2" t="str">
        <f>A67</f>
        <v>CGWL10y_pUKCP</v>
      </c>
      <c r="P67" s="2">
        <f>L67</f>
        <v>1.3575641767900499</v>
      </c>
      <c r="Q67">
        <f>H67</f>
        <v>0</v>
      </c>
      <c r="R67">
        <v>7.8538947024367999E-3</v>
      </c>
      <c r="S67">
        <v>210.422447402458</v>
      </c>
      <c r="T67">
        <v>108.96705336557299</v>
      </c>
      <c r="U67">
        <v>3.1940942699669201</v>
      </c>
      <c r="V67">
        <v>2.64864947523056</v>
      </c>
      <c r="W67">
        <v>-1.3439483303708101E-2</v>
      </c>
      <c r="X67">
        <v>1.0833333333437101</v>
      </c>
      <c r="Y67">
        <v>0.861111111110896</v>
      </c>
    </row>
    <row r="68" spans="1:25" x14ac:dyDescent="0.2">
      <c r="A68" t="s">
        <v>37</v>
      </c>
      <c r="B68" t="s">
        <v>32</v>
      </c>
      <c r="C68" s="3" t="str">
        <f t="shared" ca="1" si="1"/>
        <v/>
      </c>
      <c r="E68" t="s">
        <v>21</v>
      </c>
      <c r="F68">
        <v>6.258</v>
      </c>
      <c r="G68">
        <v>4.9971170567216401E-2</v>
      </c>
      <c r="H68">
        <v>0</v>
      </c>
      <c r="I68">
        <v>0</v>
      </c>
      <c r="J68">
        <v>0.95217391304347798</v>
      </c>
      <c r="K68">
        <v>0.95217391304347798</v>
      </c>
      <c r="L68">
        <v>1.6990982272812301</v>
      </c>
      <c r="M68">
        <v>4.1134635515750799E-2</v>
      </c>
      <c r="N68">
        <f>(M68&lt;0.06)*1</f>
        <v>1</v>
      </c>
      <c r="O68" s="2" t="str">
        <f>A68</f>
        <v>CGWL10y_sfUKCP</v>
      </c>
      <c r="P68" s="2">
        <f>L68</f>
        <v>1.6990982272812301</v>
      </c>
      <c r="Q68">
        <f>H68</f>
        <v>0</v>
      </c>
      <c r="R68">
        <v>1.4285276431899301E-3</v>
      </c>
      <c r="S68">
        <v>248.06834118306</v>
      </c>
      <c r="T68">
        <v>150.479044679601</v>
      </c>
      <c r="U68">
        <v>8.6608562019218809</v>
      </c>
      <c r="V68">
        <v>6.2405686044683399</v>
      </c>
      <c r="W68">
        <v>3.8155319950160102E-3</v>
      </c>
      <c r="X68">
        <v>0.89583333333246096</v>
      </c>
      <c r="Y68">
        <v>1.1666666666593899</v>
      </c>
    </row>
    <row r="69" spans="1:25" x14ac:dyDescent="0.2">
      <c r="A69" t="s">
        <v>40</v>
      </c>
      <c r="B69" t="s">
        <v>32</v>
      </c>
      <c r="C69" s="3" t="str">
        <f t="shared" ca="1" si="1"/>
        <v/>
      </c>
      <c r="E69" t="s">
        <v>21</v>
      </c>
      <c r="F69">
        <v>3.4430000000000001</v>
      </c>
      <c r="G69">
        <v>5.2202381385910802E-2</v>
      </c>
      <c r="H69">
        <v>0</v>
      </c>
      <c r="I69">
        <v>0</v>
      </c>
      <c r="J69">
        <v>0.95737704918032795</v>
      </c>
      <c r="K69">
        <v>0.95737704918032795</v>
      </c>
      <c r="L69">
        <v>1.68762340194949</v>
      </c>
      <c r="M69">
        <v>4.2710307092617299E-2</v>
      </c>
      <c r="N69">
        <f>(M69&lt;0.06)*1</f>
        <v>1</v>
      </c>
      <c r="O69" s="2" t="str">
        <f>A69</f>
        <v>CGWL10y_sUKCP</v>
      </c>
      <c r="P69" s="2">
        <f>L69</f>
        <v>1.68762340194949</v>
      </c>
      <c r="Q69">
        <f>H69</f>
        <v>0</v>
      </c>
      <c r="R69">
        <v>1.6009604785466799E-4</v>
      </c>
      <c r="S69">
        <v>246.39301668462599</v>
      </c>
      <c r="T69">
        <v>147.51808015954501</v>
      </c>
      <c r="U69">
        <v>6.39983011283298</v>
      </c>
      <c r="V69">
        <v>6.0798445082560404</v>
      </c>
      <c r="W69">
        <v>3.0315092614468702E-3</v>
      </c>
      <c r="X69">
        <v>0.54166666667742902</v>
      </c>
      <c r="Y69">
        <v>1.40277777777407</v>
      </c>
    </row>
  </sheetData>
  <sortState xmlns:xlrd2="http://schemas.microsoft.com/office/spreadsheetml/2017/richdata2" ref="A2:Y69">
    <sortCondition ref="B2:B69"/>
    <sortCondition ref="A2:A69"/>
  </sortState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current_methods_statistics_2506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Nicklas</dc:creator>
  <cp:lastModifiedBy>John Nicklas</cp:lastModifiedBy>
  <dcterms:created xsi:type="dcterms:W3CDTF">2025-07-11T23:04:07Z</dcterms:created>
  <dcterms:modified xsi:type="dcterms:W3CDTF">2025-07-12T03:24:18Z</dcterms:modified>
</cp:coreProperties>
</file>